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omments3.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drawings/drawing8.xml" ContentType="application/vnd.openxmlformats-officedocument.drawing+xml"/>
  <Override PartName="/xl/slicers/slicer1.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9.xml" ContentType="application/vnd.openxmlformats-officedocument.drawing+xml"/>
  <Override PartName="/xl/tables/table3.xml" ContentType="application/vnd.openxmlformats-officedocument.spreadsheetml.tab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10.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1.xml" ContentType="application/vnd.openxmlformats-officedocument.themeOverrid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1.xml" ContentType="application/vnd.openxmlformats-officedocument.drawingml.chartshapes+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pivotTables/pivotTable38.xml" ContentType="application/vnd.openxmlformats-officedocument.spreadsheetml.pivotTable+xml"/>
  <Override PartName="/xl/drawings/drawing12.xml" ContentType="application/vnd.openxmlformats-officedocument.drawing+xml"/>
  <Override PartName="/xl/slicers/slicer2.xml" ContentType="application/vnd.ms-excel.slicer+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3.xml" ContentType="application/vnd.openxmlformats-officedocument.drawingml.chartshapes+xml"/>
  <Override PartName="/xl/pivotTables/pivotTable39.xml" ContentType="application/vnd.openxmlformats-officedocument.spreadsheetml.pivotTable+xml"/>
  <Override PartName="/xl/drawings/drawing14.xml" ContentType="application/vnd.openxmlformats-officedocument.drawing+xml"/>
  <Override PartName="/xl/slicers/slicer3.xml" ContentType="application/vnd.ms-excel.slicer+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pivotTables/pivotTable40.xml" ContentType="application/vnd.openxmlformats-officedocument.spreadsheetml.pivotTable+xml"/>
  <Override PartName="/xl/drawings/drawing15.xml" ContentType="application/vnd.openxmlformats-officedocument.drawing+xml"/>
  <Override PartName="/xl/slicers/slicer4.xml" ContentType="application/vnd.ms-excel.slicer+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6.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updateLinks="never" codeName="ThisWorkbook" hidePivotFieldList="1"/>
  <mc:AlternateContent xmlns:mc="http://schemas.openxmlformats.org/markup-compatibility/2006">
    <mc:Choice Requires="x15">
      <x15ac:absPath xmlns:x15ac="http://schemas.microsoft.com/office/spreadsheetml/2010/11/ac" url="https://unicef-my.sharepoint.com/personal/mthaw_unicef_org/Documents/Mee Mee_backup/2. Information Management/B_ 4 W/002. 4Ws matrix/004.Yangon/Working/2023/2023_Q3/"/>
    </mc:Choice>
  </mc:AlternateContent>
  <xr:revisionPtr revIDLastSave="917" documentId="13_ncr:1_{198EE3C4-BA7B-471B-B71A-160C22DE40B2}" xr6:coauthVersionLast="47" xr6:coauthVersionMax="47" xr10:uidLastSave="{C0A4F2E2-DC5F-43F0-B10A-65A0428E9B1B}"/>
  <bookViews>
    <workbookView xWindow="-110" yWindow="-110" windowWidth="18590" windowHeight="10420" tabRatio="791" activeTab="2" xr2:uid="{00000000-000D-0000-FFFF-FFFF00000000}"/>
  </bookViews>
  <sheets>
    <sheet name="Guide" sheetId="81" r:id="rId1"/>
    <sheet name="partner" sheetId="131" r:id="rId2"/>
    <sheet name="DATABASE" sheetId="25" r:id="rId3"/>
    <sheet name="Site_DB" sheetId="91" state="hidden" r:id="rId4"/>
    <sheet name="Indicator Summary  Eng_camp" sheetId="132" r:id="rId5"/>
    <sheet name="HRP Calculations" sheetId="125" r:id="rId6"/>
    <sheet name="Indicator Summary  MM" sheetId="120" state="hidden" r:id="rId7"/>
    <sheet name="HRP" sheetId="89" r:id="rId8"/>
    <sheet name="HRP addemdum" sheetId="133" r:id="rId9"/>
    <sheet name="HRP_ref" sheetId="128" state="hidden" r:id="rId10"/>
    <sheet name="Analysis" sheetId="92" r:id="rId11"/>
    <sheet name="Rakhine" sheetId="112" r:id="rId12"/>
    <sheet name="Quarterly Dashboard" sheetId="100" r:id="rId13"/>
    <sheet name="AAP-community Feedback" sheetId="123" state="hidden" r:id="rId14"/>
    <sheet name="By Camps" sheetId="102" r:id="rId15"/>
    <sheet name="Tracking Dashboard" sheetId="114" r:id="rId16"/>
    <sheet name="Lookup" sheetId="32"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Fill" localSheetId="14" hidden="1">#REF!</definedName>
    <definedName name="_Fill" localSheetId="5" hidden="1">#REF!</definedName>
    <definedName name="_Fill" localSheetId="4" hidden="1">#REF!</definedName>
    <definedName name="_Fill" localSheetId="11" hidden="1">#REF!</definedName>
    <definedName name="_Fill" hidden="1">#REF!</definedName>
    <definedName name="_xlnm._FilterDatabase" localSheetId="2" hidden="1">DATABASE!#REF!</definedName>
    <definedName name="_xlnm._FilterDatabase" localSheetId="8" hidden="1">'HRP addemdum'!$A$4:$T$40</definedName>
    <definedName name="_xlnm._FilterDatabase" localSheetId="4" hidden="1">'Indicator Summary  Eng_camp'!$B$2:$F$74</definedName>
    <definedName name="_xlnm._FilterDatabase" localSheetId="16" hidden="1">Lookup!$A$3:$AA$457</definedName>
    <definedName name="_Key1" localSheetId="14" hidden="1">[1]Data!#REF!</definedName>
    <definedName name="_Key1" localSheetId="5" hidden="1">[1]Data!#REF!</definedName>
    <definedName name="_Key1" localSheetId="4" hidden="1">[1]Data!#REF!</definedName>
    <definedName name="_Key1" localSheetId="11" hidden="1">[1]Data!#REF!</definedName>
    <definedName name="_Key1" hidden="1">[1]Data!#REF!</definedName>
    <definedName name="_Order1" hidden="1">255</definedName>
    <definedName name="_xlcn.WorksheetConnection_20200714_Myanmar_WASH_4W_2020_Q2_Rakhine_camp_Consolidate.xlsxWWWW1" hidden="1">WWWW[]</definedName>
    <definedName name="a" localSheetId="5" hidden="1">#REF!</definedName>
    <definedName name="a" localSheetId="4" hidden="1">#REF!</definedName>
    <definedName name="a" hidden="1">#REF!</definedName>
    <definedName name="Activities">#REF!</definedName>
    <definedName name="Admin1col">[2]Where!$D$1:$D$380</definedName>
    <definedName name="Admin1Start">[2]Where!$D$1</definedName>
    <definedName name="Admin2col">[2]Where!$H:$H</definedName>
    <definedName name="Admin2start">[2]Where!$H$1</definedName>
    <definedName name="Agencycodestart">[3]WHO!$D$1</definedName>
    <definedName name="Agencycodestartcol">[3]WHO!$D:$D</definedName>
    <definedName name="b">[4]!SiteDB6[[#Headers],[Township]]</definedName>
    <definedName name="Benefstart">[3]Activities!$R$1</definedName>
    <definedName name="Benefstartcol">[3]Activities!$R:$R</definedName>
    <definedName name="DivisionList">[2]Where!$A$2:$A$20</definedName>
    <definedName name="Implementingagency">[3]!Table15[[#All],[Organization Name]]</definedName>
    <definedName name="NW_VillageAdmin_Col">[2]!Table11[[#All],[Tsp_VT]]</definedName>
    <definedName name="NW_VillageAdmin_Start">[2]!Table11[[#Headers],[Tsp_VT]]</definedName>
    <definedName name="_xlnm.Print_Area" localSheetId="5">'HRP Calculations'!$A$1:$F$9</definedName>
    <definedName name="_xlnm.Print_Area" localSheetId="4">'Indicator Summary  Eng_camp'!$A$1:$F$69</definedName>
    <definedName name="_xlnm.Print_Area" localSheetId="6">'Indicator Summary  MM'!$A$2:$F$70</definedName>
    <definedName name="_xlnm.Print_Area" localSheetId="11">Rakhine!$A$1:$T$113</definedName>
    <definedName name="_xlnm.Print_Titles" localSheetId="4">'Indicator Summary  Eng_camp'!$1:$2</definedName>
    <definedName name="_xlnm.Print_Titles" localSheetId="6">'Indicator Summary  MM'!$1:$2</definedName>
    <definedName name="Reporting_Period">[5]Lookup!$A$4:$A$15</definedName>
    <definedName name="SAMTreatment">[3]Activities!#REF!</definedName>
    <definedName name="Sasha" localSheetId="5" hidden="1">{#N/A,#N/A,FALSE,"Truck Rent"}</definedName>
    <definedName name="Sasha" localSheetId="4" hidden="1">{#N/A,#N/A,FALSE,"Truck Rent"}</definedName>
    <definedName name="Sasha" hidden="1">{#N/A,#N/A,FALSE,"Truck Rent"}</definedName>
    <definedName name="SectorColumn">[3]!Table3[[#All],[Sector of Assistance]]</definedName>
    <definedName name="SectorList">[3]!Table2[Sector of Assistance]</definedName>
    <definedName name="Shelter_Type_IDPs">[6]DropDownMenu!$K$3:$K$12</definedName>
    <definedName name="Slicer_Covered">#N/A</definedName>
    <definedName name="Slicer_Reporting_Period">#N/A</definedName>
    <definedName name="Slicer_Township">#N/A</definedName>
    <definedName name="Slicer_Township1">#N/A</definedName>
    <definedName name="Slicer_Township2">#N/A</definedName>
    <definedName name="Slicer_Township3">#N/A</definedName>
    <definedName name="Slicer_Type_of_accommodation">#N/A</definedName>
    <definedName name="Slicer_WASH_implementing_agency">#N/A</definedName>
    <definedName name="Slicer_WASH_implementing_agency1">#N/A</definedName>
    <definedName name="Slicer_WASH_project_agency">#N/A</definedName>
    <definedName name="State_list" localSheetId="4">[7]Lookup!$AB$4:$AB$83</definedName>
    <definedName name="State_list">Lookup!$AB$4:$AB$83</definedName>
    <definedName name="Statestart_1" localSheetId="4">[7]Lookup!$AB$3</definedName>
    <definedName name="Statestart_1">Lookup!$AB$3</definedName>
    <definedName name="subsector">[3]!Table6[[Sub Sector ]]</definedName>
    <definedName name="Township">[8]AdminNames!$H$2:$H$18</definedName>
    <definedName name="Township_list" localSheetId="4">[7]!SiteDB6[Township]</definedName>
    <definedName name="Township_list">SiteDB6[Township]</definedName>
    <definedName name="Township_start" localSheetId="4">[7]!SiteDB6[[#Headers],[Township]]</definedName>
    <definedName name="Township_start">SiteDB6[[#Headers],[Township]]</definedName>
    <definedName name="TSps">Lookup!$AC$3:$AC$83</definedName>
    <definedName name="Typeofagencystart">[3]WHO!$E$1</definedName>
    <definedName name="Typeofagencystartcol">[3]WHO!$E:$E</definedName>
    <definedName name="Villagelatstart">[3]Rakhinevillages!$C$1</definedName>
    <definedName name="Villagelatstartcol">[3]Rakhinevillages!$C:$C</definedName>
    <definedName name="Villagelogstart">[3]Rakhinevillages!$A$1</definedName>
    <definedName name="Villagelogstartcol">[3]Rakhinevillages!$A:$A</definedName>
    <definedName name="wrn.MUSA._.TRUCKS." localSheetId="5" hidden="1">{#N/A,#N/A,FALSE,"Truck Rent"}</definedName>
    <definedName name="wrn.MUSA._.TRUCKS." localSheetId="4" hidden="1">{#N/A,#N/A,FALSE,"Truck Rent"}</definedName>
    <definedName name="wrn.MUSA._.TRUCKS." hidden="1">{#N/A,#N/A,FALSE,"Truck Rent"}</definedName>
  </definedNames>
  <calcPr calcId="191029"/>
  <pivotCaches>
    <pivotCache cacheId="7" r:id="rId28"/>
    <pivotCache cacheId="8" r:id="rId29"/>
    <pivotCache cacheId="9" r:id="rId30"/>
  </pivotCaches>
  <extLst>
    <ext xmlns:x14="http://schemas.microsoft.com/office/spreadsheetml/2009/9/main" uri="{BBE1A952-AA13-448e-AADC-164F8A28A991}">
      <x14:slicerCaches>
        <x14:slicerCache r:id="rId31"/>
        <x14:slicerCache r:id="rId32"/>
        <x14:slicerCache r:id="rId33"/>
        <x14:slicerCache r:id="rId34"/>
        <x14:slicerCache r:id="rId35"/>
        <x14:slicerCache r:id="rId36"/>
        <x14:slicerCache r:id="rId37"/>
        <x14:slicerCache r:id="rId38"/>
        <x14:slicerCache r:id="rId39"/>
        <x14:slicerCache r:id="rId4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WWWW" name="WWWW" connection="WorksheetConnection_20200714_Myanmar_WASH_4W_2020_Q2_Rakhine_camp_Consolidate.xlsx!WWWW"/>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3" i="133" l="1"/>
  <c r="DL55" i="25" l="1"/>
  <c r="DL7" i="25"/>
  <c r="DL8" i="25"/>
  <c r="DL9" i="25"/>
  <c r="DL10" i="25"/>
  <c r="DL11" i="25"/>
  <c r="DL12" i="25"/>
  <c r="DL13" i="25"/>
  <c r="DL14" i="25"/>
  <c r="DL15" i="25"/>
  <c r="DL17" i="25"/>
  <c r="DL18" i="25"/>
  <c r="DL19" i="25"/>
  <c r="DL20" i="25"/>
  <c r="DL21" i="25"/>
  <c r="DL22" i="25"/>
  <c r="DL23" i="25"/>
  <c r="DL24" i="25"/>
  <c r="DL25" i="25"/>
  <c r="DL26" i="25"/>
  <c r="DL27" i="25"/>
  <c r="DL28" i="25"/>
  <c r="DL29" i="25"/>
  <c r="DL30" i="25"/>
  <c r="DL31" i="25"/>
  <c r="DL32" i="25"/>
  <c r="DL33" i="25"/>
  <c r="DL34" i="25"/>
  <c r="DL35" i="25"/>
  <c r="DL36" i="25"/>
  <c r="DL37" i="25"/>
  <c r="DL38" i="25"/>
  <c r="DL39" i="25"/>
  <c r="DL40" i="25"/>
  <c r="DL41" i="25"/>
  <c r="DL42" i="25"/>
  <c r="DL43" i="25"/>
  <c r="DL44" i="25"/>
  <c r="DL45" i="25"/>
  <c r="DL46" i="25"/>
  <c r="DL47" i="25"/>
  <c r="DL48" i="25"/>
  <c r="DL49" i="25"/>
  <c r="DL50" i="25"/>
  <c r="DL51" i="25"/>
  <c r="DL53" i="25"/>
  <c r="DL54" i="25"/>
  <c r="DL56" i="25"/>
  <c r="DL57" i="25"/>
  <c r="DL58" i="25"/>
  <c r="DL59" i="25"/>
  <c r="DL60" i="25"/>
  <c r="DL61" i="25"/>
  <c r="DL62" i="25"/>
  <c r="DL63" i="25"/>
  <c r="DL64" i="25"/>
  <c r="DL65" i="25"/>
  <c r="DL66" i="25"/>
  <c r="DL67" i="25"/>
  <c r="DL68" i="25"/>
  <c r="DL69" i="25"/>
  <c r="D29" i="128" l="1"/>
  <c r="C29" i="128"/>
  <c r="J52" i="25"/>
  <c r="AY52" i="25"/>
  <c r="AY51" i="25"/>
  <c r="AX52" i="25"/>
  <c r="AX51" i="25"/>
  <c r="AW52" i="25"/>
  <c r="AW51" i="25"/>
  <c r="AJ52" i="25"/>
  <c r="AJ51" i="25"/>
  <c r="AI52" i="25"/>
  <c r="AI51" i="25"/>
  <c r="K35" i="25"/>
  <c r="K36" i="25"/>
  <c r="K37" i="25"/>
  <c r="K38" i="25"/>
  <c r="K39" i="25"/>
  <c r="K40" i="25"/>
  <c r="K41" i="25"/>
  <c r="K42" i="25"/>
  <c r="K43" i="25"/>
  <c r="K44" i="25"/>
  <c r="K45" i="25"/>
  <c r="K46" i="25"/>
  <c r="K47" i="25"/>
  <c r="K48" i="25"/>
  <c r="K49" i="25"/>
  <c r="K50" i="25"/>
  <c r="K51" i="25"/>
  <c r="K53" i="25"/>
  <c r="K54" i="25"/>
  <c r="CP54" i="25" s="1"/>
  <c r="K55" i="25"/>
  <c r="K56" i="25"/>
  <c r="K57" i="25"/>
  <c r="K58" i="25"/>
  <c r="K59" i="25"/>
  <c r="K60" i="25"/>
  <c r="K61" i="25"/>
  <c r="K62" i="25"/>
  <c r="K63" i="25"/>
  <c r="K64" i="25"/>
  <c r="K65" i="25"/>
  <c r="K66" i="25"/>
  <c r="K67" i="25"/>
  <c r="K68" i="25"/>
  <c r="K69" i="25"/>
  <c r="BV49" i="25"/>
  <c r="BV50" i="25"/>
  <c r="BV51" i="25"/>
  <c r="BV52" i="25"/>
  <c r="BV53" i="25"/>
  <c r="BV54" i="25"/>
  <c r="BV55" i="25"/>
  <c r="BV56" i="25"/>
  <c r="BV57" i="25"/>
  <c r="BV58" i="25"/>
  <c r="BV59" i="25"/>
  <c r="BV60" i="25"/>
  <c r="BV61" i="25"/>
  <c r="BV62" i="25"/>
  <c r="BV63" i="25"/>
  <c r="BV64" i="25"/>
  <c r="BV65" i="25"/>
  <c r="BV66" i="25"/>
  <c r="BV67" i="25"/>
  <c r="BV68" i="25"/>
  <c r="BV69" i="25"/>
  <c r="BW49" i="25"/>
  <c r="BW50" i="25"/>
  <c r="BW51" i="25"/>
  <c r="BW52" i="25"/>
  <c r="BW53" i="25"/>
  <c r="BW54" i="25"/>
  <c r="BW55" i="25"/>
  <c r="BW56" i="25"/>
  <c r="BW57" i="25"/>
  <c r="BW58" i="25"/>
  <c r="BW59" i="25"/>
  <c r="BW60" i="25"/>
  <c r="BW61" i="25"/>
  <c r="BW62" i="25"/>
  <c r="BW63" i="25"/>
  <c r="BW64" i="25"/>
  <c r="BW65" i="25"/>
  <c r="BW66" i="25"/>
  <c r="BW67" i="25"/>
  <c r="BW68" i="25"/>
  <c r="BW69" i="25"/>
  <c r="BY49" i="25"/>
  <c r="BZ49" i="25" s="1"/>
  <c r="CA49" i="25" s="1"/>
  <c r="BY50" i="25"/>
  <c r="BZ50" i="25" s="1"/>
  <c r="CA50" i="25" s="1"/>
  <c r="BY51" i="25"/>
  <c r="BZ51" i="25" s="1"/>
  <c r="CA51" i="25" s="1"/>
  <c r="BY53" i="25"/>
  <c r="CB53" i="25" s="1"/>
  <c r="CC53" i="25" s="1"/>
  <c r="BY54" i="25"/>
  <c r="BZ54" i="25" s="1"/>
  <c r="CA54" i="25" s="1"/>
  <c r="BY55" i="25"/>
  <c r="CB55" i="25" s="1"/>
  <c r="CC55" i="25" s="1"/>
  <c r="BY56" i="25"/>
  <c r="BZ56" i="25" s="1"/>
  <c r="CA56" i="25" s="1"/>
  <c r="BY57" i="25"/>
  <c r="BZ57" i="25" s="1"/>
  <c r="CA57" i="25" s="1"/>
  <c r="BY58" i="25"/>
  <c r="BZ58" i="25" s="1"/>
  <c r="CA58" i="25" s="1"/>
  <c r="BY59" i="25"/>
  <c r="BZ59" i="25" s="1"/>
  <c r="CA59" i="25" s="1"/>
  <c r="BY60" i="25"/>
  <c r="BZ60" i="25" s="1"/>
  <c r="CA60" i="25" s="1"/>
  <c r="BY61" i="25"/>
  <c r="CB61" i="25" s="1"/>
  <c r="CC61" i="25" s="1"/>
  <c r="BY62" i="25"/>
  <c r="CB62" i="25" s="1"/>
  <c r="CC62" i="25" s="1"/>
  <c r="BY63" i="25"/>
  <c r="BZ63" i="25" s="1"/>
  <c r="CA63" i="25" s="1"/>
  <c r="BY64" i="25"/>
  <c r="CB64" i="25" s="1"/>
  <c r="CC64" i="25" s="1"/>
  <c r="BY65" i="25"/>
  <c r="BZ65" i="25" s="1"/>
  <c r="CA65" i="25" s="1"/>
  <c r="BY66" i="25"/>
  <c r="BZ66" i="25" s="1"/>
  <c r="CA66" i="25" s="1"/>
  <c r="BY67" i="25"/>
  <c r="BZ67" i="25" s="1"/>
  <c r="CA67" i="25" s="1"/>
  <c r="BY68" i="25"/>
  <c r="CB68" i="25" s="1"/>
  <c r="CC68" i="25" s="1"/>
  <c r="BY69" i="25"/>
  <c r="CB69" i="25" s="1"/>
  <c r="CC69" i="25" s="1"/>
  <c r="CD49" i="25"/>
  <c r="CD50" i="25"/>
  <c r="CD51" i="25"/>
  <c r="CD53" i="25"/>
  <c r="CD54" i="25"/>
  <c r="CD55" i="25"/>
  <c r="CD56" i="25"/>
  <c r="CD57" i="25"/>
  <c r="CD58" i="25"/>
  <c r="CD59" i="25"/>
  <c r="CD60" i="25"/>
  <c r="CD61" i="25"/>
  <c r="CD62" i="25"/>
  <c r="CD63" i="25"/>
  <c r="CD64" i="25"/>
  <c r="CD65" i="25"/>
  <c r="CD66" i="25"/>
  <c r="CD67" i="25"/>
  <c r="CD68" i="25"/>
  <c r="CD69" i="25"/>
  <c r="CG49" i="25"/>
  <c r="CF49" i="25" s="1"/>
  <c r="CM49" i="25" s="1"/>
  <c r="CG50" i="25"/>
  <c r="CF50" i="25" s="1"/>
  <c r="CM50" i="25" s="1"/>
  <c r="CG51" i="25"/>
  <c r="CF51" i="25" s="1"/>
  <c r="CM51" i="25" s="1"/>
  <c r="CG53" i="25"/>
  <c r="CF53" i="25" s="1"/>
  <c r="CM53" i="25" s="1"/>
  <c r="CG54" i="25"/>
  <c r="CF54" i="25" s="1"/>
  <c r="CM54" i="25" s="1"/>
  <c r="CG55" i="25"/>
  <c r="CF55" i="25" s="1"/>
  <c r="CM55" i="25" s="1"/>
  <c r="CG56" i="25"/>
  <c r="CF56" i="25" s="1"/>
  <c r="CM56" i="25" s="1"/>
  <c r="CG57" i="25"/>
  <c r="CF57" i="25" s="1"/>
  <c r="CM57" i="25" s="1"/>
  <c r="CG58" i="25"/>
  <c r="CF58" i="25" s="1"/>
  <c r="CM58" i="25" s="1"/>
  <c r="CG59" i="25"/>
  <c r="CF59" i="25" s="1"/>
  <c r="CM59" i="25" s="1"/>
  <c r="CG60" i="25"/>
  <c r="CF60" i="25" s="1"/>
  <c r="CM60" i="25" s="1"/>
  <c r="CG61" i="25"/>
  <c r="CF61" i="25" s="1"/>
  <c r="CM61" i="25" s="1"/>
  <c r="CG62" i="25"/>
  <c r="CF62" i="25" s="1"/>
  <c r="CM62" i="25" s="1"/>
  <c r="CG63" i="25"/>
  <c r="CF63" i="25" s="1"/>
  <c r="CM63" i="25" s="1"/>
  <c r="CG64" i="25"/>
  <c r="CF64" i="25" s="1"/>
  <c r="CM64" i="25" s="1"/>
  <c r="CG65" i="25"/>
  <c r="CF65" i="25" s="1"/>
  <c r="CM65" i="25" s="1"/>
  <c r="CG66" i="25"/>
  <c r="CF66" i="25" s="1"/>
  <c r="CM66" i="25" s="1"/>
  <c r="CG67" i="25"/>
  <c r="CF67" i="25" s="1"/>
  <c r="CM67" i="25" s="1"/>
  <c r="CG68" i="25"/>
  <c r="CF68" i="25" s="1"/>
  <c r="CM68" i="25" s="1"/>
  <c r="CG69" i="25"/>
  <c r="CF69" i="25" s="1"/>
  <c r="CM69" i="25" s="1"/>
  <c r="CH49" i="25"/>
  <c r="CH50" i="25"/>
  <c r="CH51" i="25"/>
  <c r="CH53" i="25"/>
  <c r="CH54" i="25"/>
  <c r="CH55" i="25"/>
  <c r="CH56" i="25"/>
  <c r="CH57" i="25"/>
  <c r="CH58" i="25"/>
  <c r="CH59" i="25"/>
  <c r="CH60" i="25"/>
  <c r="CH61" i="25"/>
  <c r="CH62" i="25"/>
  <c r="CH63" i="25"/>
  <c r="CH64" i="25"/>
  <c r="CH65" i="25"/>
  <c r="CH66" i="25"/>
  <c r="CH67" i="25"/>
  <c r="CH68" i="25"/>
  <c r="CH69" i="25"/>
  <c r="CI49" i="25"/>
  <c r="DE49" i="25" s="1"/>
  <c r="CI50" i="25"/>
  <c r="DE50" i="25" s="1"/>
  <c r="CI51" i="25"/>
  <c r="DE51" i="25" s="1"/>
  <c r="CI52" i="25"/>
  <c r="DE52" i="25" s="1"/>
  <c r="CI53" i="25"/>
  <c r="DE53" i="25" s="1"/>
  <c r="CI54" i="25"/>
  <c r="DE54" i="25" s="1"/>
  <c r="CI55" i="25"/>
  <c r="DE55" i="25" s="1"/>
  <c r="CI56" i="25"/>
  <c r="DE56" i="25" s="1"/>
  <c r="CI57" i="25"/>
  <c r="DE57" i="25" s="1"/>
  <c r="CI58" i="25"/>
  <c r="DE58" i="25" s="1"/>
  <c r="CI59" i="25"/>
  <c r="DE59" i="25" s="1"/>
  <c r="CI60" i="25"/>
  <c r="DE60" i="25" s="1"/>
  <c r="CI61" i="25"/>
  <c r="DE61" i="25" s="1"/>
  <c r="CI62" i="25"/>
  <c r="DE62" i="25" s="1"/>
  <c r="CI63" i="25"/>
  <c r="DE63" i="25" s="1"/>
  <c r="CI64" i="25"/>
  <c r="DE64" i="25" s="1"/>
  <c r="CI65" i="25"/>
  <c r="DE65" i="25" s="1"/>
  <c r="CI66" i="25"/>
  <c r="DE66" i="25" s="1"/>
  <c r="CI67" i="25"/>
  <c r="DE67" i="25" s="1"/>
  <c r="CI68" i="25"/>
  <c r="DE68" i="25" s="1"/>
  <c r="CI69" i="25"/>
  <c r="DE69" i="25" s="1"/>
  <c r="CJ49" i="25"/>
  <c r="DF49" i="25" s="1"/>
  <c r="CJ50" i="25"/>
  <c r="DF50" i="25" s="1"/>
  <c r="CJ51" i="25"/>
  <c r="DF51" i="25" s="1"/>
  <c r="CJ52" i="25"/>
  <c r="DF52" i="25" s="1"/>
  <c r="CJ53" i="25"/>
  <c r="DF53" i="25" s="1"/>
  <c r="CJ54" i="25"/>
  <c r="DF54" i="25" s="1"/>
  <c r="CJ55" i="25"/>
  <c r="DF55" i="25" s="1"/>
  <c r="CJ56" i="25"/>
  <c r="DF56" i="25" s="1"/>
  <c r="CJ57" i="25"/>
  <c r="DF57" i="25" s="1"/>
  <c r="CJ58" i="25"/>
  <c r="DF58" i="25" s="1"/>
  <c r="CJ59" i="25"/>
  <c r="DF59" i="25" s="1"/>
  <c r="CJ60" i="25"/>
  <c r="DF60" i="25" s="1"/>
  <c r="CJ61" i="25"/>
  <c r="DF61" i="25" s="1"/>
  <c r="CJ62" i="25"/>
  <c r="DF62" i="25" s="1"/>
  <c r="CJ63" i="25"/>
  <c r="DF63" i="25" s="1"/>
  <c r="CJ64" i="25"/>
  <c r="DF64" i="25" s="1"/>
  <c r="CJ65" i="25"/>
  <c r="DF65" i="25" s="1"/>
  <c r="CJ66" i="25"/>
  <c r="DF66" i="25" s="1"/>
  <c r="CJ67" i="25"/>
  <c r="DF67" i="25" s="1"/>
  <c r="CJ68" i="25"/>
  <c r="DF68" i="25" s="1"/>
  <c r="CJ69" i="25"/>
  <c r="DF69" i="25" s="1"/>
  <c r="CN49" i="25"/>
  <c r="CN50" i="25"/>
  <c r="CN51" i="25"/>
  <c r="CN52" i="25"/>
  <c r="CN53" i="25"/>
  <c r="CN54" i="25"/>
  <c r="CN55" i="25"/>
  <c r="CN56" i="25"/>
  <c r="CN57" i="25"/>
  <c r="CN58" i="25"/>
  <c r="CN59" i="25"/>
  <c r="CN60" i="25"/>
  <c r="CN61" i="25"/>
  <c r="CN62" i="25"/>
  <c r="CN63" i="25"/>
  <c r="CN64" i="25"/>
  <c r="CN65" i="25"/>
  <c r="CN66" i="25"/>
  <c r="CN67" i="25"/>
  <c r="CN68" i="25"/>
  <c r="CN69" i="25"/>
  <c r="CO49" i="25"/>
  <c r="CV49" i="25" s="1"/>
  <c r="CO50" i="25"/>
  <c r="CV50" i="25" s="1"/>
  <c r="CO51" i="25"/>
  <c r="CV51" i="25" s="1"/>
  <c r="CO53" i="25"/>
  <c r="CV53" i="25" s="1"/>
  <c r="CO54" i="25"/>
  <c r="CV54" i="25" s="1"/>
  <c r="CO55" i="25"/>
  <c r="CV55" i="25" s="1"/>
  <c r="CO56" i="25"/>
  <c r="CV56" i="25" s="1"/>
  <c r="CO57" i="25"/>
  <c r="CV57" i="25" s="1"/>
  <c r="CO58" i="25"/>
  <c r="CV58" i="25" s="1"/>
  <c r="CO59" i="25"/>
  <c r="CV59" i="25" s="1"/>
  <c r="CO60" i="25"/>
  <c r="CV60" i="25" s="1"/>
  <c r="CO61" i="25"/>
  <c r="CV61" i="25" s="1"/>
  <c r="CO62" i="25"/>
  <c r="CV62" i="25" s="1"/>
  <c r="CO63" i="25"/>
  <c r="CV63" i="25" s="1"/>
  <c r="CO64" i="25"/>
  <c r="CV64" i="25" s="1"/>
  <c r="CO65" i="25"/>
  <c r="CV65" i="25" s="1"/>
  <c r="CO66" i="25"/>
  <c r="CV66" i="25" s="1"/>
  <c r="CO67" i="25"/>
  <c r="CV67" i="25" s="1"/>
  <c r="CO68" i="25"/>
  <c r="CV68" i="25" s="1"/>
  <c r="CO69" i="25"/>
  <c r="CV69" i="25" s="1"/>
  <c r="CP49" i="25"/>
  <c r="CP50" i="25"/>
  <c r="CP51" i="25"/>
  <c r="CP53" i="25"/>
  <c r="CP55" i="25"/>
  <c r="CP56" i="25"/>
  <c r="CP57" i="25"/>
  <c r="CP58" i="25"/>
  <c r="CP59" i="25"/>
  <c r="CP60" i="25"/>
  <c r="CP61" i="25"/>
  <c r="CP62" i="25"/>
  <c r="CP63" i="25"/>
  <c r="CP64" i="25"/>
  <c r="CP65" i="25"/>
  <c r="CP66" i="25"/>
  <c r="CP67" i="25"/>
  <c r="CP68" i="25"/>
  <c r="CP69" i="25"/>
  <c r="CQ49" i="25"/>
  <c r="CQ50" i="25"/>
  <c r="CQ51" i="25"/>
  <c r="CQ52" i="25"/>
  <c r="CQ53" i="25"/>
  <c r="CQ54" i="25"/>
  <c r="CQ55" i="25"/>
  <c r="CQ56" i="25"/>
  <c r="CQ57" i="25"/>
  <c r="CQ58" i="25"/>
  <c r="CQ59" i="25"/>
  <c r="CQ60" i="25"/>
  <c r="CQ61" i="25"/>
  <c r="CQ62" i="25"/>
  <c r="CQ63" i="25"/>
  <c r="CQ64" i="25"/>
  <c r="CQ65" i="25"/>
  <c r="CQ66" i="25"/>
  <c r="CQ67" i="25"/>
  <c r="CQ68" i="25"/>
  <c r="CQ69" i="25"/>
  <c r="CW49" i="25"/>
  <c r="CW50" i="25"/>
  <c r="CW51" i="25"/>
  <c r="CW52" i="25"/>
  <c r="CW53" i="25"/>
  <c r="CW54" i="25"/>
  <c r="CW55" i="25"/>
  <c r="CW56" i="25"/>
  <c r="CW57" i="25"/>
  <c r="CW58" i="25"/>
  <c r="CW59" i="25"/>
  <c r="CW60" i="25"/>
  <c r="CW61" i="25"/>
  <c r="CW62" i="25"/>
  <c r="CW63" i="25"/>
  <c r="CW64" i="25"/>
  <c r="CW65" i="25"/>
  <c r="CW66" i="25"/>
  <c r="CW67" i="25"/>
  <c r="CW68" i="25"/>
  <c r="CW69" i="25"/>
  <c r="CX49" i="25"/>
  <c r="CX50" i="25"/>
  <c r="CX51" i="25"/>
  <c r="CX52" i="25"/>
  <c r="CX53" i="25"/>
  <c r="CX54" i="25"/>
  <c r="CX55" i="25"/>
  <c r="CX56" i="25"/>
  <c r="CX57" i="25"/>
  <c r="CX58" i="25"/>
  <c r="CX59" i="25"/>
  <c r="CX60" i="25"/>
  <c r="CX61" i="25"/>
  <c r="CX62" i="25"/>
  <c r="CX63" i="25"/>
  <c r="CX64" i="25"/>
  <c r="CX65" i="25"/>
  <c r="CX66" i="25"/>
  <c r="CX67" i="25"/>
  <c r="CX68" i="25"/>
  <c r="CX69" i="25"/>
  <c r="CY49" i="25"/>
  <c r="CY50" i="25"/>
  <c r="CY51" i="25"/>
  <c r="CY52" i="25"/>
  <c r="CY53" i="25"/>
  <c r="CY54" i="25"/>
  <c r="CY55" i="25"/>
  <c r="CY56" i="25"/>
  <c r="CY57" i="25"/>
  <c r="CY58" i="25"/>
  <c r="CY59" i="25"/>
  <c r="CY60" i="25"/>
  <c r="CY61" i="25"/>
  <c r="CY62" i="25"/>
  <c r="CY63" i="25"/>
  <c r="CY64" i="25"/>
  <c r="CY65" i="25"/>
  <c r="CY66" i="25"/>
  <c r="CY67" i="25"/>
  <c r="CY68" i="25"/>
  <c r="CY69" i="25"/>
  <c r="CZ49" i="25"/>
  <c r="CZ50" i="25"/>
  <c r="CZ51" i="25"/>
  <c r="CZ53" i="25"/>
  <c r="CZ54" i="25"/>
  <c r="CZ55" i="25"/>
  <c r="CZ56" i="25"/>
  <c r="CZ57" i="25"/>
  <c r="CZ58" i="25"/>
  <c r="CZ59" i="25"/>
  <c r="CZ60" i="25"/>
  <c r="CZ61" i="25"/>
  <c r="CZ62" i="25"/>
  <c r="CZ63" i="25"/>
  <c r="CZ64" i="25"/>
  <c r="CZ65" i="25"/>
  <c r="CZ66" i="25"/>
  <c r="CZ67" i="25"/>
  <c r="CZ68" i="25"/>
  <c r="CZ69" i="25"/>
  <c r="DA49" i="25"/>
  <c r="DA50" i="25"/>
  <c r="DA51" i="25"/>
  <c r="DA53" i="25"/>
  <c r="DA54" i="25"/>
  <c r="DA55" i="25"/>
  <c r="DA56" i="25"/>
  <c r="DA57" i="25"/>
  <c r="DA58" i="25"/>
  <c r="DA59" i="25"/>
  <c r="DA60" i="25"/>
  <c r="DA61" i="25"/>
  <c r="DA62" i="25"/>
  <c r="DA63" i="25"/>
  <c r="DA64" i="25"/>
  <c r="DA65" i="25"/>
  <c r="DA66" i="25"/>
  <c r="DA67" i="25"/>
  <c r="DA68" i="25"/>
  <c r="DA69" i="25"/>
  <c r="DB49" i="25"/>
  <c r="DB50" i="25"/>
  <c r="DB51" i="25"/>
  <c r="DB53" i="25"/>
  <c r="DB54" i="25"/>
  <c r="DB55" i="25"/>
  <c r="DB56" i="25"/>
  <c r="DB57" i="25"/>
  <c r="DB58" i="25"/>
  <c r="DB59" i="25"/>
  <c r="DB60" i="25"/>
  <c r="DB61" i="25"/>
  <c r="DB62" i="25"/>
  <c r="DB63" i="25"/>
  <c r="DB64" i="25"/>
  <c r="DB65" i="25"/>
  <c r="DB66" i="25"/>
  <c r="DB67" i="25"/>
  <c r="DB68" i="25"/>
  <c r="DB69" i="25"/>
  <c r="DC49" i="25"/>
  <c r="DC50" i="25"/>
  <c r="DC51" i="25"/>
  <c r="DC52" i="25"/>
  <c r="DC53" i="25"/>
  <c r="DC54" i="25"/>
  <c r="DC55" i="25"/>
  <c r="DC56" i="25"/>
  <c r="DC57" i="25"/>
  <c r="DC58" i="25"/>
  <c r="DC59" i="25"/>
  <c r="DC60" i="25"/>
  <c r="DC61" i="25"/>
  <c r="DC62" i="25"/>
  <c r="DC63" i="25"/>
  <c r="DC64" i="25"/>
  <c r="DC65" i="25"/>
  <c r="DC66" i="25"/>
  <c r="DC67" i="25"/>
  <c r="DC68" i="25"/>
  <c r="DC69" i="25"/>
  <c r="DG49" i="25"/>
  <c r="DG50" i="25"/>
  <c r="DG51" i="25"/>
  <c r="DG53" i="25"/>
  <c r="DG54" i="25"/>
  <c r="DG55" i="25"/>
  <c r="DG56" i="25"/>
  <c r="DG57" i="25"/>
  <c r="DG58" i="25"/>
  <c r="DG59" i="25"/>
  <c r="DG60" i="25"/>
  <c r="DG61" i="25"/>
  <c r="DG62" i="25"/>
  <c r="DG63" i="25"/>
  <c r="DG64" i="25"/>
  <c r="DG65" i="25"/>
  <c r="DG66" i="25"/>
  <c r="DG67" i="25"/>
  <c r="DG68" i="25"/>
  <c r="DG69" i="25"/>
  <c r="DH49" i="25"/>
  <c r="DH50" i="25"/>
  <c r="DH51" i="25"/>
  <c r="DH53" i="25"/>
  <c r="DH54" i="25"/>
  <c r="DH55" i="25"/>
  <c r="DH56" i="25"/>
  <c r="DH57" i="25"/>
  <c r="DH58" i="25"/>
  <c r="DH59" i="25"/>
  <c r="DH60" i="25"/>
  <c r="DH61" i="25"/>
  <c r="DH62" i="25"/>
  <c r="DH63" i="25"/>
  <c r="DH64" i="25"/>
  <c r="DH65" i="25"/>
  <c r="DH66" i="25"/>
  <c r="DH67" i="25"/>
  <c r="DH68" i="25"/>
  <c r="DH69" i="25"/>
  <c r="DI49" i="25"/>
  <c r="DI50" i="25"/>
  <c r="DI51" i="25"/>
  <c r="DI53" i="25"/>
  <c r="DI54" i="25"/>
  <c r="DI55" i="25"/>
  <c r="DI56" i="25"/>
  <c r="DI57" i="25"/>
  <c r="DI58" i="25"/>
  <c r="DI59" i="25"/>
  <c r="DI60" i="25"/>
  <c r="DI61" i="25"/>
  <c r="DI62" i="25"/>
  <c r="DI63" i="25"/>
  <c r="DI64" i="25"/>
  <c r="DI65" i="25"/>
  <c r="DI66" i="25"/>
  <c r="DI67" i="25"/>
  <c r="DI68" i="25"/>
  <c r="DI69" i="25"/>
  <c r="DJ49" i="25"/>
  <c r="DJ50" i="25"/>
  <c r="DJ51" i="25"/>
  <c r="DJ53" i="25"/>
  <c r="DJ54" i="25"/>
  <c r="DJ55" i="25"/>
  <c r="DJ56" i="25"/>
  <c r="DJ57" i="25"/>
  <c r="DJ58" i="25"/>
  <c r="DJ59" i="25"/>
  <c r="DJ60" i="25"/>
  <c r="DJ61" i="25"/>
  <c r="DJ62" i="25"/>
  <c r="DJ63" i="25"/>
  <c r="DJ64" i="25"/>
  <c r="DJ65" i="25"/>
  <c r="DJ66" i="25"/>
  <c r="DJ67" i="25"/>
  <c r="DJ68" i="25"/>
  <c r="DJ69" i="25"/>
  <c r="DK49" i="25"/>
  <c r="DK50" i="25"/>
  <c r="DK51" i="25"/>
  <c r="DK53" i="25"/>
  <c r="DK54" i="25"/>
  <c r="DK55" i="25"/>
  <c r="DK56" i="25"/>
  <c r="DK57" i="25"/>
  <c r="DK58" i="25"/>
  <c r="DK59" i="25"/>
  <c r="DK60" i="25"/>
  <c r="DK61" i="25"/>
  <c r="DK62" i="25"/>
  <c r="DK63" i="25"/>
  <c r="DK64" i="25"/>
  <c r="DK65" i="25"/>
  <c r="DK66" i="25"/>
  <c r="DK67" i="25"/>
  <c r="DK68" i="25"/>
  <c r="DK69" i="25"/>
  <c r="DM49" i="25"/>
  <c r="DM50" i="25"/>
  <c r="DM51" i="25"/>
  <c r="DM52" i="25"/>
  <c r="DM53" i="25"/>
  <c r="DM54" i="25"/>
  <c r="DM55" i="25"/>
  <c r="DM56" i="25"/>
  <c r="DM57" i="25"/>
  <c r="DM58" i="25"/>
  <c r="DM59" i="25"/>
  <c r="DM60" i="25"/>
  <c r="DM61" i="25"/>
  <c r="DM62" i="25"/>
  <c r="DM63" i="25"/>
  <c r="DM64" i="25"/>
  <c r="DM65" i="25"/>
  <c r="DM66" i="25"/>
  <c r="DM67" i="25"/>
  <c r="DM68" i="25"/>
  <c r="DM69" i="25"/>
  <c r="DN49" i="25"/>
  <c r="DN50" i="25"/>
  <c r="DN51" i="25"/>
  <c r="DN52" i="25"/>
  <c r="DN53" i="25"/>
  <c r="DN54" i="25"/>
  <c r="DN55" i="25"/>
  <c r="DN56" i="25"/>
  <c r="DN57" i="25"/>
  <c r="DN58" i="25"/>
  <c r="DN59" i="25"/>
  <c r="DN60" i="25"/>
  <c r="DN61" i="25"/>
  <c r="DN62" i="25"/>
  <c r="DN63" i="25"/>
  <c r="DN64" i="25"/>
  <c r="DN65" i="25"/>
  <c r="DN66" i="25"/>
  <c r="DN67" i="25"/>
  <c r="DN68" i="25"/>
  <c r="DN69" i="25"/>
  <c r="DO49" i="25"/>
  <c r="CK49" i="25" s="1"/>
  <c r="CL49" i="25" s="1"/>
  <c r="DO50" i="25"/>
  <c r="CK50" i="25" s="1"/>
  <c r="CL50" i="25" s="1"/>
  <c r="DO51" i="25"/>
  <c r="CK51" i="25" s="1"/>
  <c r="CL51" i="25" s="1"/>
  <c r="DO52" i="25"/>
  <c r="DO53" i="25"/>
  <c r="CK53" i="25" s="1"/>
  <c r="CL53" i="25" s="1"/>
  <c r="DO54" i="25"/>
  <c r="CK54" i="25" s="1"/>
  <c r="CL54" i="25" s="1"/>
  <c r="DO55" i="25"/>
  <c r="CK55" i="25" s="1"/>
  <c r="CL55" i="25" s="1"/>
  <c r="DO56" i="25"/>
  <c r="CK56" i="25" s="1"/>
  <c r="CL56" i="25" s="1"/>
  <c r="DO57" i="25"/>
  <c r="CK57" i="25" s="1"/>
  <c r="CL57" i="25" s="1"/>
  <c r="DO58" i="25"/>
  <c r="CK58" i="25" s="1"/>
  <c r="CL58" i="25" s="1"/>
  <c r="DO59" i="25"/>
  <c r="CK59" i="25" s="1"/>
  <c r="CL59" i="25" s="1"/>
  <c r="DO60" i="25"/>
  <c r="CK60" i="25" s="1"/>
  <c r="CL60" i="25" s="1"/>
  <c r="DO61" i="25"/>
  <c r="CK61" i="25" s="1"/>
  <c r="CL61" i="25" s="1"/>
  <c r="DO62" i="25"/>
  <c r="CK62" i="25" s="1"/>
  <c r="CL62" i="25" s="1"/>
  <c r="DO63" i="25"/>
  <c r="CK63" i="25" s="1"/>
  <c r="CL63" i="25" s="1"/>
  <c r="DO64" i="25"/>
  <c r="CK64" i="25" s="1"/>
  <c r="CL64" i="25" s="1"/>
  <c r="DO65" i="25"/>
  <c r="CK65" i="25" s="1"/>
  <c r="CL65" i="25" s="1"/>
  <c r="DO66" i="25"/>
  <c r="CK66" i="25" s="1"/>
  <c r="CL66" i="25" s="1"/>
  <c r="DO67" i="25"/>
  <c r="CK67" i="25" s="1"/>
  <c r="CL67" i="25" s="1"/>
  <c r="DO68" i="25"/>
  <c r="CK68" i="25" s="1"/>
  <c r="CL68" i="25" s="1"/>
  <c r="DO69" i="25"/>
  <c r="CK69" i="25" s="1"/>
  <c r="CL69" i="25" s="1"/>
  <c r="DP49" i="25"/>
  <c r="DP50" i="25"/>
  <c r="DP51" i="25"/>
  <c r="DP52" i="25"/>
  <c r="DP53" i="25"/>
  <c r="DP54" i="25"/>
  <c r="DP55" i="25"/>
  <c r="DP56" i="25"/>
  <c r="DP57" i="25"/>
  <c r="DP58" i="25"/>
  <c r="DP59" i="25"/>
  <c r="DP60" i="25"/>
  <c r="DP61" i="25"/>
  <c r="DP62" i="25"/>
  <c r="DP63" i="25"/>
  <c r="DP64" i="25"/>
  <c r="DP65" i="25"/>
  <c r="DP66" i="25"/>
  <c r="DP67" i="25"/>
  <c r="DP68" i="25"/>
  <c r="DP69" i="25"/>
  <c r="DQ49" i="25"/>
  <c r="DQ50" i="25"/>
  <c r="DQ51" i="25"/>
  <c r="DQ52" i="25"/>
  <c r="DQ53" i="25"/>
  <c r="DQ54" i="25"/>
  <c r="DQ55" i="25"/>
  <c r="DQ56" i="25"/>
  <c r="DQ57" i="25"/>
  <c r="DQ58" i="25"/>
  <c r="DQ59" i="25"/>
  <c r="DQ60" i="25"/>
  <c r="DQ61" i="25"/>
  <c r="DQ62" i="25"/>
  <c r="DQ63" i="25"/>
  <c r="DQ64" i="25"/>
  <c r="DQ65" i="25"/>
  <c r="DQ66" i="25"/>
  <c r="DQ67" i="25"/>
  <c r="DQ68" i="25"/>
  <c r="DQ69" i="25"/>
  <c r="DR49" i="25"/>
  <c r="DR50" i="25"/>
  <c r="DR51" i="25"/>
  <c r="DR52" i="25"/>
  <c r="DR53" i="25"/>
  <c r="DR54" i="25"/>
  <c r="DR55" i="25"/>
  <c r="DR56" i="25"/>
  <c r="DR57" i="25"/>
  <c r="DR58" i="25"/>
  <c r="DR59" i="25"/>
  <c r="DR60" i="25"/>
  <c r="DR61" i="25"/>
  <c r="DR62" i="25"/>
  <c r="DR63" i="25"/>
  <c r="DR64" i="25"/>
  <c r="DR65" i="25"/>
  <c r="DR66" i="25"/>
  <c r="DR67" i="25"/>
  <c r="DR68" i="25"/>
  <c r="DR69" i="25"/>
  <c r="DS49" i="25"/>
  <c r="DS50" i="25"/>
  <c r="DS51" i="25"/>
  <c r="DS52" i="25"/>
  <c r="DS53" i="25"/>
  <c r="DS54" i="25"/>
  <c r="DS55" i="25"/>
  <c r="DS56" i="25"/>
  <c r="DS57" i="25"/>
  <c r="DS58" i="25"/>
  <c r="DS59" i="25"/>
  <c r="DS60" i="25"/>
  <c r="DS61" i="25"/>
  <c r="DS62" i="25"/>
  <c r="DS63" i="25"/>
  <c r="DS64" i="25"/>
  <c r="DS65" i="25"/>
  <c r="DS66" i="25"/>
  <c r="DS67" i="25"/>
  <c r="DS68" i="25"/>
  <c r="DS69" i="25"/>
  <c r="DT49" i="25"/>
  <c r="DT50" i="25"/>
  <c r="DT51" i="25"/>
  <c r="DT52" i="25"/>
  <c r="DT53" i="25"/>
  <c r="DT54" i="25"/>
  <c r="DT55" i="25"/>
  <c r="DT56" i="25"/>
  <c r="DT57" i="25"/>
  <c r="DT58" i="25"/>
  <c r="DT59" i="25"/>
  <c r="DT60" i="25"/>
  <c r="DT61" i="25"/>
  <c r="DT62" i="25"/>
  <c r="DT63" i="25"/>
  <c r="DT64" i="25"/>
  <c r="DT65" i="25"/>
  <c r="DT66" i="25"/>
  <c r="DT67" i="25"/>
  <c r="DT68" i="25"/>
  <c r="DT69" i="25"/>
  <c r="DU49" i="25"/>
  <c r="DU50" i="25"/>
  <c r="DU51" i="25"/>
  <c r="DU52" i="25"/>
  <c r="DU53" i="25"/>
  <c r="DU54" i="25"/>
  <c r="DU55" i="25"/>
  <c r="DU56" i="25"/>
  <c r="DU57" i="25"/>
  <c r="DU58" i="25"/>
  <c r="DU59" i="25"/>
  <c r="DU60" i="25"/>
  <c r="DU61" i="25"/>
  <c r="DU62" i="25"/>
  <c r="DU63" i="25"/>
  <c r="DU64" i="25"/>
  <c r="DU65" i="25"/>
  <c r="DU66" i="25"/>
  <c r="DU67" i="25"/>
  <c r="DU68" i="25"/>
  <c r="DU69" i="25"/>
  <c r="DV49" i="25"/>
  <c r="DV50" i="25"/>
  <c r="DV51" i="25"/>
  <c r="DV52" i="25"/>
  <c r="DV53" i="25"/>
  <c r="DV54" i="25"/>
  <c r="DV55" i="25"/>
  <c r="DV56" i="25"/>
  <c r="DV57" i="25"/>
  <c r="DV58" i="25"/>
  <c r="DV59" i="25"/>
  <c r="DV60" i="25"/>
  <c r="DV61" i="25"/>
  <c r="DV62" i="25"/>
  <c r="DV63" i="25"/>
  <c r="DV64" i="25"/>
  <c r="DV65" i="25"/>
  <c r="DV66" i="25"/>
  <c r="DV67" i="25"/>
  <c r="DV68" i="25"/>
  <c r="DV69" i="25"/>
  <c r="DW49" i="25"/>
  <c r="DW50" i="25"/>
  <c r="DW51" i="25"/>
  <c r="DW52" i="25"/>
  <c r="DW53" i="25"/>
  <c r="DW54" i="25"/>
  <c r="DW55" i="25"/>
  <c r="DW56" i="25"/>
  <c r="DW57" i="25"/>
  <c r="DW58" i="25"/>
  <c r="DW59" i="25"/>
  <c r="DW60" i="25"/>
  <c r="DW61" i="25"/>
  <c r="DW62" i="25"/>
  <c r="DW63" i="25"/>
  <c r="DW64" i="25"/>
  <c r="DW65" i="25"/>
  <c r="DW66" i="25"/>
  <c r="DW67" i="25"/>
  <c r="DW68" i="25"/>
  <c r="DW69" i="25"/>
  <c r="EC49" i="25"/>
  <c r="EC50" i="25"/>
  <c r="EC51" i="25"/>
  <c r="EC52" i="25"/>
  <c r="EC53" i="25"/>
  <c r="EC54" i="25"/>
  <c r="EC55" i="25"/>
  <c r="EC56" i="25"/>
  <c r="EC57" i="25"/>
  <c r="EC58" i="25"/>
  <c r="EC59" i="25"/>
  <c r="EC60" i="25"/>
  <c r="EC61" i="25"/>
  <c r="EC62" i="25"/>
  <c r="EC63" i="25"/>
  <c r="EC64" i="25"/>
  <c r="EC65" i="25"/>
  <c r="EC66" i="25"/>
  <c r="EC67" i="25"/>
  <c r="EC68" i="25"/>
  <c r="EC69" i="25"/>
  <c r="ED49" i="25"/>
  <c r="ED50" i="25"/>
  <c r="ED51" i="25"/>
  <c r="ED52" i="25"/>
  <c r="ED53" i="25"/>
  <c r="ED54" i="25"/>
  <c r="ED55" i="25"/>
  <c r="ED56" i="25"/>
  <c r="ED57" i="25"/>
  <c r="ED58" i="25"/>
  <c r="ED59" i="25"/>
  <c r="ED60" i="25"/>
  <c r="ED61" i="25"/>
  <c r="ED62" i="25"/>
  <c r="ED63" i="25"/>
  <c r="ED64" i="25"/>
  <c r="ED65" i="25"/>
  <c r="ED66" i="25"/>
  <c r="ED67" i="25"/>
  <c r="ED68" i="25"/>
  <c r="ED69" i="25"/>
  <c r="CI28" i="25"/>
  <c r="B55" i="133"/>
  <c r="B54" i="133"/>
  <c r="B53" i="133"/>
  <c r="B52" i="133"/>
  <c r="B51" i="133"/>
  <c r="G18" i="89"/>
  <c r="G17" i="89"/>
  <c r="DJ52" i="25" l="1"/>
  <c r="DL52" i="25"/>
  <c r="DI52" i="25"/>
  <c r="DH52" i="25"/>
  <c r="DB52" i="25"/>
  <c r="DX69" i="25"/>
  <c r="CD52" i="25"/>
  <c r="DK52" i="25"/>
  <c r="CO52" i="25"/>
  <c r="CV52" i="25" s="1"/>
  <c r="CZ52" i="25"/>
  <c r="CG52" i="25"/>
  <c r="CF52" i="25" s="1"/>
  <c r="CM52" i="25" s="1"/>
  <c r="K52" i="25"/>
  <c r="CP52" i="25"/>
  <c r="CR52" i="25" s="1"/>
  <c r="BY52" i="25"/>
  <c r="BZ52" i="25" s="1"/>
  <c r="CA52" i="25" s="1"/>
  <c r="CK52" i="25"/>
  <c r="CL52" i="25" s="1"/>
  <c r="DA52" i="25"/>
  <c r="CH52" i="25"/>
  <c r="DG52" i="25"/>
  <c r="BX57" i="25"/>
  <c r="BX52" i="25"/>
  <c r="BX55" i="25"/>
  <c r="BZ53" i="25"/>
  <c r="CA53" i="25" s="1"/>
  <c r="CE53" i="25" s="1"/>
  <c r="BX63" i="25"/>
  <c r="BX66" i="25"/>
  <c r="BX58" i="25"/>
  <c r="BX50" i="25"/>
  <c r="BX65" i="25"/>
  <c r="BX49" i="25"/>
  <c r="BX68" i="25"/>
  <c r="BX60" i="25"/>
  <c r="BX62" i="25"/>
  <c r="BX54" i="25"/>
  <c r="DX67" i="25"/>
  <c r="DX59" i="25"/>
  <c r="DX51" i="25"/>
  <c r="DX64" i="25"/>
  <c r="DX56" i="25"/>
  <c r="CB60" i="25"/>
  <c r="CC60" i="25" s="1"/>
  <c r="DX61" i="25"/>
  <c r="DX53" i="25"/>
  <c r="BZ61" i="25"/>
  <c r="CA61" i="25" s="1"/>
  <c r="CE61" i="25" s="1"/>
  <c r="CB50" i="25"/>
  <c r="CC50" i="25" s="1"/>
  <c r="DX66" i="25"/>
  <c r="DX58" i="25"/>
  <c r="DX50" i="25"/>
  <c r="DX54" i="25"/>
  <c r="CE66" i="25"/>
  <c r="CE58" i="25"/>
  <c r="BZ64" i="25"/>
  <c r="CA64" i="25" s="1"/>
  <c r="CE64" i="25" s="1"/>
  <c r="BX69" i="25"/>
  <c r="BX61" i="25"/>
  <c r="BX53" i="25"/>
  <c r="CB56" i="25"/>
  <c r="CC56" i="25" s="1"/>
  <c r="BZ55" i="25"/>
  <c r="CA55" i="25" s="1"/>
  <c r="CE55" i="25" s="1"/>
  <c r="DD62" i="25"/>
  <c r="DX62" i="25"/>
  <c r="CB63" i="25"/>
  <c r="CC63" i="25" s="1"/>
  <c r="BZ69" i="25"/>
  <c r="CA69" i="25" s="1"/>
  <c r="CE69" i="25" s="1"/>
  <c r="DX65" i="25"/>
  <c r="DX57" i="25"/>
  <c r="DX49" i="25"/>
  <c r="BX67" i="25"/>
  <c r="BX59" i="25"/>
  <c r="BX51" i="25"/>
  <c r="BZ62" i="25"/>
  <c r="CA62" i="25" s="1"/>
  <c r="CE62" i="25" s="1"/>
  <c r="DD65" i="25"/>
  <c r="DD57" i="25"/>
  <c r="DD49" i="25"/>
  <c r="CR53" i="25"/>
  <c r="CS53" i="25" s="1"/>
  <c r="CT53" i="25" s="1"/>
  <c r="CU53" i="25" s="1"/>
  <c r="BZ68" i="25"/>
  <c r="CA68" i="25" s="1"/>
  <c r="CE68" i="25" s="1"/>
  <c r="CB66" i="25"/>
  <c r="CC66" i="25" s="1"/>
  <c r="CE54" i="25"/>
  <c r="CR50" i="25"/>
  <c r="CS50" i="25" s="1"/>
  <c r="CT50" i="25" s="1"/>
  <c r="CU50" i="25" s="1"/>
  <c r="DD63" i="25"/>
  <c r="DD55" i="25"/>
  <c r="DD68" i="25"/>
  <c r="DD60" i="25"/>
  <c r="CE67" i="25"/>
  <c r="CE59" i="25"/>
  <c r="CE51" i="25"/>
  <c r="CB54" i="25"/>
  <c r="CC54" i="25" s="1"/>
  <c r="DD69" i="25"/>
  <c r="DD61" i="25"/>
  <c r="DD53" i="25"/>
  <c r="CR69" i="25"/>
  <c r="CS69" i="25" s="1"/>
  <c r="CT69" i="25" s="1"/>
  <c r="CU69" i="25" s="1"/>
  <c r="CR61" i="25"/>
  <c r="CS61" i="25" s="1"/>
  <c r="CT61" i="25" s="1"/>
  <c r="CU61" i="25" s="1"/>
  <c r="CE65" i="25"/>
  <c r="CE57" i="25"/>
  <c r="CE49" i="25"/>
  <c r="DD54" i="25"/>
  <c r="CR62" i="25"/>
  <c r="CS62" i="25" s="1"/>
  <c r="CT62" i="25" s="1"/>
  <c r="CU62" i="25" s="1"/>
  <c r="CR54" i="25"/>
  <c r="CS54" i="25" s="1"/>
  <c r="CT54" i="25" s="1"/>
  <c r="CU54" i="25" s="1"/>
  <c r="CR66" i="25"/>
  <c r="CS66" i="25" s="1"/>
  <c r="CT66" i="25" s="1"/>
  <c r="CU66" i="25" s="1"/>
  <c r="CR58" i="25"/>
  <c r="CS58" i="25" s="1"/>
  <c r="CT58" i="25" s="1"/>
  <c r="CU58" i="25" s="1"/>
  <c r="CE56" i="25"/>
  <c r="CB51" i="25"/>
  <c r="CC51" i="25" s="1"/>
  <c r="DX63" i="25"/>
  <c r="DX55" i="25"/>
  <c r="DX68" i="25"/>
  <c r="DX60" i="25"/>
  <c r="DX52" i="25"/>
  <c r="CR64" i="25"/>
  <c r="CS64" i="25" s="1"/>
  <c r="CT64" i="25" s="1"/>
  <c r="CU64" i="25" s="1"/>
  <c r="CR56" i="25"/>
  <c r="CS56" i="25" s="1"/>
  <c r="CT56" i="25" s="1"/>
  <c r="CU56" i="25" s="1"/>
  <c r="CB59" i="25"/>
  <c r="CC59" i="25" s="1"/>
  <c r="CR63" i="25"/>
  <c r="CS63" i="25" s="1"/>
  <c r="CT63" i="25" s="1"/>
  <c r="CU63" i="25" s="1"/>
  <c r="CR55" i="25"/>
  <c r="CS55" i="25" s="1"/>
  <c r="CT55" i="25" s="1"/>
  <c r="CU55" i="25" s="1"/>
  <c r="CB67" i="25"/>
  <c r="CC67" i="25" s="1"/>
  <c r="CB58" i="25"/>
  <c r="CC58" i="25" s="1"/>
  <c r="CE63" i="25"/>
  <c r="BX64" i="25"/>
  <c r="BX56" i="25"/>
  <c r="DD67" i="25"/>
  <c r="DD59" i="25"/>
  <c r="DD51" i="25"/>
  <c r="DD64" i="25"/>
  <c r="DD56" i="25"/>
  <c r="DD66" i="25"/>
  <c r="DD58" i="25"/>
  <c r="DD50" i="25"/>
  <c r="CR68" i="25"/>
  <c r="CS68" i="25" s="1"/>
  <c r="CT68" i="25" s="1"/>
  <c r="CU68" i="25" s="1"/>
  <c r="CR60" i="25"/>
  <c r="CS60" i="25" s="1"/>
  <c r="CT60" i="25" s="1"/>
  <c r="CU60" i="25" s="1"/>
  <c r="CE50" i="25"/>
  <c r="CE60" i="25"/>
  <c r="CR67" i="25"/>
  <c r="CS67" i="25" s="1"/>
  <c r="CT67" i="25" s="1"/>
  <c r="CU67" i="25" s="1"/>
  <c r="CR59" i="25"/>
  <c r="CS59" i="25" s="1"/>
  <c r="CT59" i="25" s="1"/>
  <c r="CU59" i="25" s="1"/>
  <c r="CR51" i="25"/>
  <c r="CS51" i="25" s="1"/>
  <c r="CT51" i="25" s="1"/>
  <c r="CU51" i="25" s="1"/>
  <c r="CR65" i="25"/>
  <c r="CS65" i="25" s="1"/>
  <c r="CT65" i="25" s="1"/>
  <c r="CU65" i="25" s="1"/>
  <c r="CR57" i="25"/>
  <c r="CS57" i="25" s="1"/>
  <c r="CT57" i="25" s="1"/>
  <c r="CU57" i="25" s="1"/>
  <c r="CR49" i="25"/>
  <c r="CS49" i="25" s="1"/>
  <c r="CT49" i="25" s="1"/>
  <c r="CU49" i="25" s="1"/>
  <c r="CB65" i="25"/>
  <c r="CC65" i="25" s="1"/>
  <c r="CB57" i="25"/>
  <c r="CC57" i="25" s="1"/>
  <c r="CB49" i="25"/>
  <c r="CC49" i="25" s="1"/>
  <c r="CE52" i="25" l="1"/>
  <c r="CS52" i="25"/>
  <c r="CT52" i="25" s="1"/>
  <c r="CU52" i="25" s="1"/>
  <c r="DD52" i="25"/>
  <c r="CB52" i="25"/>
  <c r="CC52" i="25" s="1"/>
  <c r="DW7" i="25"/>
  <c r="DW8" i="25"/>
  <c r="DW9" i="25"/>
  <c r="DW10" i="25"/>
  <c r="DW11" i="25"/>
  <c r="DW12" i="25"/>
  <c r="DW13" i="25"/>
  <c r="DW14" i="25"/>
  <c r="DW15" i="25"/>
  <c r="DW16" i="25"/>
  <c r="DW17" i="25"/>
  <c r="DW18" i="25"/>
  <c r="DW19" i="25"/>
  <c r="DW20" i="25"/>
  <c r="DW21" i="25"/>
  <c r="DW22" i="25"/>
  <c r="DW23" i="25"/>
  <c r="DW24" i="25"/>
  <c r="DW25" i="25"/>
  <c r="DW26" i="25"/>
  <c r="DW27" i="25"/>
  <c r="DW28" i="25"/>
  <c r="DW29" i="25"/>
  <c r="DW30" i="25"/>
  <c r="DW31" i="25"/>
  <c r="DW32" i="25"/>
  <c r="DW33" i="25"/>
  <c r="DW34" i="25"/>
  <c r="DW35" i="25"/>
  <c r="DW36" i="25"/>
  <c r="DW37" i="25"/>
  <c r="DW38" i="25"/>
  <c r="DW39" i="25"/>
  <c r="DW40" i="25"/>
  <c r="DW41" i="25"/>
  <c r="DW42" i="25"/>
  <c r="DW43" i="25"/>
  <c r="DW44" i="25"/>
  <c r="DW45" i="25"/>
  <c r="DW46" i="25"/>
  <c r="DW47" i="25"/>
  <c r="DW48" i="25"/>
  <c r="DV7" i="25"/>
  <c r="DV8" i="25"/>
  <c r="DV9" i="25"/>
  <c r="DV10" i="25"/>
  <c r="DV11" i="25"/>
  <c r="DV12" i="25"/>
  <c r="DV13" i="25"/>
  <c r="DV14" i="25"/>
  <c r="DV15" i="25"/>
  <c r="DV16" i="25"/>
  <c r="DV17" i="25"/>
  <c r="DV18" i="25"/>
  <c r="DV19" i="25"/>
  <c r="DV20" i="25"/>
  <c r="DV21" i="25"/>
  <c r="DV22" i="25"/>
  <c r="DV23" i="25"/>
  <c r="DV24" i="25"/>
  <c r="DV25" i="25"/>
  <c r="DV26" i="25"/>
  <c r="DV27" i="25"/>
  <c r="DV28" i="25"/>
  <c r="DV29" i="25"/>
  <c r="DV30" i="25"/>
  <c r="DV31" i="25"/>
  <c r="DV32" i="25"/>
  <c r="DV33" i="25"/>
  <c r="DV34" i="25"/>
  <c r="DV35" i="25"/>
  <c r="DV36" i="25"/>
  <c r="DV37" i="25"/>
  <c r="DV38" i="25"/>
  <c r="DV39" i="25"/>
  <c r="DV40" i="25"/>
  <c r="DV41" i="25"/>
  <c r="DV42" i="25"/>
  <c r="DV43" i="25"/>
  <c r="DV44" i="25"/>
  <c r="DV45" i="25"/>
  <c r="DV46" i="25"/>
  <c r="DV47" i="25"/>
  <c r="DV48" i="25"/>
  <c r="CH34" i="25"/>
  <c r="CH48" i="25"/>
  <c r="CH47" i="25"/>
  <c r="CH46" i="25"/>
  <c r="CH45" i="25"/>
  <c r="CH44" i="25"/>
  <c r="CH43" i="25"/>
  <c r="CH42" i="25"/>
  <c r="CH41" i="25"/>
  <c r="CH40" i="25"/>
  <c r="CH39" i="25"/>
  <c r="CH38" i="25"/>
  <c r="CH37" i="25"/>
  <c r="CH36" i="25"/>
  <c r="CH35" i="25"/>
  <c r="CH33" i="25"/>
  <c r="CH32" i="25"/>
  <c r="CH31" i="25"/>
  <c r="CH30" i="25"/>
  <c r="CH28" i="25"/>
  <c r="J194" i="92"/>
  <c r="J195" i="92"/>
  <c r="J196" i="92"/>
  <c r="J193" i="92"/>
  <c r="L40" i="133" l="1"/>
  <c r="K40" i="133"/>
  <c r="J40" i="133"/>
  <c r="I40" i="133"/>
  <c r="H40" i="133"/>
  <c r="G40" i="133"/>
  <c r="E40" i="133"/>
  <c r="D40" i="133"/>
  <c r="L34" i="133"/>
  <c r="K34" i="133"/>
  <c r="J34" i="133"/>
  <c r="I34" i="133"/>
  <c r="H34" i="133"/>
  <c r="G34" i="133"/>
  <c r="E34" i="133"/>
  <c r="B47" i="133" s="1"/>
  <c r="D34" i="133"/>
  <c r="L28" i="133"/>
  <c r="K28" i="133"/>
  <c r="J28" i="133"/>
  <c r="I28" i="133"/>
  <c r="H28" i="133"/>
  <c r="G28" i="133"/>
  <c r="E28" i="133"/>
  <c r="B46" i="133" s="1"/>
  <c r="D28" i="133"/>
  <c r="L22" i="133"/>
  <c r="K22" i="133"/>
  <c r="J22" i="133"/>
  <c r="I22" i="133"/>
  <c r="H22" i="133"/>
  <c r="G22" i="133"/>
  <c r="E22" i="133"/>
  <c r="B45" i="133" s="1"/>
  <c r="D22" i="133"/>
  <c r="L16" i="133"/>
  <c r="K16" i="133"/>
  <c r="J16" i="133"/>
  <c r="I16" i="133"/>
  <c r="H16" i="133"/>
  <c r="G16" i="133"/>
  <c r="E16" i="133"/>
  <c r="B44" i="133" s="1"/>
  <c r="D16" i="133"/>
  <c r="D10" i="133"/>
  <c r="E10" i="133"/>
  <c r="B43" i="133" s="1"/>
  <c r="L10" i="133" l="1"/>
  <c r="K10" i="133"/>
  <c r="J10" i="133"/>
  <c r="I10" i="133"/>
  <c r="H10" i="133"/>
  <c r="G10" i="133"/>
  <c r="DH32" i="25" l="1"/>
  <c r="M49" i="92"/>
  <c r="AC50" i="92"/>
  <c r="K50" i="92"/>
  <c r="M47" i="92"/>
  <c r="M48" i="92"/>
  <c r="M50" i="92"/>
  <c r="AA50" i="92"/>
  <c r="AC47" i="92"/>
  <c r="AC48" i="92"/>
  <c r="AA49" i="92"/>
  <c r="AC49" i="92"/>
  <c r="AA48" i="92"/>
  <c r="K48" i="92"/>
  <c r="K49" i="92"/>
  <c r="M5" i="133" l="1"/>
  <c r="U5" i="133" s="1"/>
  <c r="M6" i="133"/>
  <c r="U6" i="133" s="1"/>
  <c r="M7" i="133"/>
  <c r="U7" i="133" s="1"/>
  <c r="M9" i="133"/>
  <c r="M11" i="133"/>
  <c r="U11" i="133" s="1"/>
  <c r="M12" i="133"/>
  <c r="U12" i="133" s="1"/>
  <c r="M13" i="133"/>
  <c r="U13" i="133" s="1"/>
  <c r="M15" i="133"/>
  <c r="R15" i="133" s="1"/>
  <c r="M17" i="133"/>
  <c r="U17" i="133" s="1"/>
  <c r="M18" i="133"/>
  <c r="M19" i="133"/>
  <c r="U19" i="133" s="1"/>
  <c r="M21" i="133"/>
  <c r="R21" i="133" s="1"/>
  <c r="M23" i="133"/>
  <c r="U23" i="133" s="1"/>
  <c r="M24" i="133"/>
  <c r="U24" i="133" s="1"/>
  <c r="M25" i="133"/>
  <c r="U25" i="133" s="1"/>
  <c r="M27" i="133"/>
  <c r="R27" i="133" s="1"/>
  <c r="M29" i="133"/>
  <c r="U29" i="133" s="1"/>
  <c r="M30" i="133"/>
  <c r="M31" i="133"/>
  <c r="U31" i="133" s="1"/>
  <c r="M33" i="133"/>
  <c r="R33" i="133" s="1"/>
  <c r="M35" i="133"/>
  <c r="U35" i="133" s="1"/>
  <c r="M36" i="133"/>
  <c r="M37" i="133"/>
  <c r="U37" i="133" s="1"/>
  <c r="M39" i="133"/>
  <c r="R39" i="133" s="1"/>
  <c r="H29" i="128"/>
  <c r="G2" i="133" s="1"/>
  <c r="DH7" i="25"/>
  <c r="DH8" i="25"/>
  <c r="DH9" i="25"/>
  <c r="DH10" i="25"/>
  <c r="DH11" i="25"/>
  <c r="DH12" i="25"/>
  <c r="DH13" i="25"/>
  <c r="DH14" i="25"/>
  <c r="DH15" i="25"/>
  <c r="DH17" i="25"/>
  <c r="DH18" i="25"/>
  <c r="DH19" i="25"/>
  <c r="DH20" i="25"/>
  <c r="DH21" i="25"/>
  <c r="DH22" i="25"/>
  <c r="DH23" i="25"/>
  <c r="DH24" i="25"/>
  <c r="DH25" i="25"/>
  <c r="DH26" i="25"/>
  <c r="DH27" i="25"/>
  <c r="DH28" i="25"/>
  <c r="DH29" i="25"/>
  <c r="DH30" i="25"/>
  <c r="DH31" i="25"/>
  <c r="DH33" i="25"/>
  <c r="DH34" i="25"/>
  <c r="DH35" i="25"/>
  <c r="DH36" i="25"/>
  <c r="DH37" i="25"/>
  <c r="DH38" i="25"/>
  <c r="DH39" i="25"/>
  <c r="DH40" i="25"/>
  <c r="DH41" i="25"/>
  <c r="DH42" i="25"/>
  <c r="DH43" i="25"/>
  <c r="DH44" i="25"/>
  <c r="DH45" i="25"/>
  <c r="DH46" i="25"/>
  <c r="DH47" i="25"/>
  <c r="DH48" i="25"/>
  <c r="F38" i="133" l="1"/>
  <c r="M38" i="133" s="1"/>
  <c r="U38" i="133" s="1"/>
  <c r="G24" i="89"/>
  <c r="U36" i="133"/>
  <c r="U30" i="133"/>
  <c r="U18" i="133"/>
  <c r="R9" i="133"/>
  <c r="S9" i="133"/>
  <c r="T9" i="133"/>
  <c r="T33" i="133"/>
  <c r="P33" i="133"/>
  <c r="Q33" i="133"/>
  <c r="U33" i="133"/>
  <c r="S33" i="133"/>
  <c r="S21" i="133"/>
  <c r="U21" i="133"/>
  <c r="T21" i="133"/>
  <c r="P21" i="133"/>
  <c r="Q21" i="133"/>
  <c r="U9" i="133"/>
  <c r="P9" i="133"/>
  <c r="Q9" i="133"/>
  <c r="Q39" i="133"/>
  <c r="U39" i="133"/>
  <c r="P39" i="133"/>
  <c r="S39" i="133"/>
  <c r="T39" i="133"/>
  <c r="S15" i="133"/>
  <c r="U15" i="133"/>
  <c r="T15" i="133"/>
  <c r="P15" i="133"/>
  <c r="Q15" i="133"/>
  <c r="T27" i="133"/>
  <c r="P27" i="133"/>
  <c r="U27" i="133"/>
  <c r="S27" i="133"/>
  <c r="Q27" i="133"/>
  <c r="T37" i="133"/>
  <c r="P37" i="133"/>
  <c r="S37" i="133"/>
  <c r="Q37" i="133"/>
  <c r="R37" i="133"/>
  <c r="S25" i="133"/>
  <c r="R25" i="133"/>
  <c r="T25" i="133"/>
  <c r="P25" i="133"/>
  <c r="Q25" i="133"/>
  <c r="R13" i="133"/>
  <c r="T13" i="133"/>
  <c r="P13" i="133"/>
  <c r="S13" i="133"/>
  <c r="Q13" i="133"/>
  <c r="S31" i="133"/>
  <c r="Q31" i="133"/>
  <c r="T31" i="133"/>
  <c r="P31" i="133"/>
  <c r="R31" i="133"/>
  <c r="R19" i="133"/>
  <c r="P19" i="133"/>
  <c r="Q19" i="133"/>
  <c r="S19" i="133"/>
  <c r="T19" i="133"/>
  <c r="Q7" i="133"/>
  <c r="T7" i="133"/>
  <c r="R7" i="133"/>
  <c r="S7" i="133"/>
  <c r="P7" i="133"/>
  <c r="T36" i="133"/>
  <c r="P36" i="133"/>
  <c r="Q36" i="133"/>
  <c r="R36" i="133"/>
  <c r="S36" i="133"/>
  <c r="S24" i="133"/>
  <c r="Q24" i="133"/>
  <c r="T24" i="133"/>
  <c r="P24" i="133"/>
  <c r="R24" i="133"/>
  <c r="R12" i="133"/>
  <c r="S12" i="133"/>
  <c r="P12" i="133"/>
  <c r="Q12" i="133"/>
  <c r="T12" i="133"/>
  <c r="T30" i="133"/>
  <c r="P30" i="133"/>
  <c r="Q30" i="133"/>
  <c r="R30" i="133"/>
  <c r="S30" i="133"/>
  <c r="S18" i="133"/>
  <c r="T18" i="133"/>
  <c r="R18" i="133"/>
  <c r="P18" i="133"/>
  <c r="Q18" i="133"/>
  <c r="S6" i="133"/>
  <c r="T6" i="133"/>
  <c r="P6" i="133"/>
  <c r="R6" i="133"/>
  <c r="Q6" i="133"/>
  <c r="Q11" i="133"/>
  <c r="S11" i="133"/>
  <c r="T11" i="133"/>
  <c r="P11" i="133"/>
  <c r="R11" i="133"/>
  <c r="R23" i="133"/>
  <c r="Q23" i="133"/>
  <c r="S23" i="133"/>
  <c r="T23" i="133"/>
  <c r="P23" i="133"/>
  <c r="N35" i="133"/>
  <c r="O35" i="133" s="1"/>
  <c r="S35" i="133"/>
  <c r="Q35" i="133"/>
  <c r="T35" i="133"/>
  <c r="P35" i="133"/>
  <c r="R35" i="133"/>
  <c r="R29" i="133"/>
  <c r="S29" i="133"/>
  <c r="T29" i="133"/>
  <c r="P29" i="133"/>
  <c r="Q29" i="133"/>
  <c r="S17" i="133"/>
  <c r="R17" i="133"/>
  <c r="P17" i="133"/>
  <c r="T17" i="133"/>
  <c r="Q17" i="133"/>
  <c r="P5" i="133"/>
  <c r="S5" i="133"/>
  <c r="Q5" i="133"/>
  <c r="R5" i="133"/>
  <c r="T5" i="133"/>
  <c r="N37" i="133"/>
  <c r="O37" i="133" s="1"/>
  <c r="N36" i="133"/>
  <c r="O36" i="133" s="1"/>
  <c r="N39" i="133"/>
  <c r="O39" i="133" s="1"/>
  <c r="F40" i="133" l="1"/>
  <c r="R38" i="133"/>
  <c r="R40" i="133" s="1"/>
  <c r="Q38" i="133"/>
  <c r="Q40" i="133" s="1"/>
  <c r="P38" i="133"/>
  <c r="P40" i="133" s="1"/>
  <c r="T38" i="133"/>
  <c r="T40" i="133" s="1"/>
  <c r="M40" i="133"/>
  <c r="C44" i="133" s="1"/>
  <c r="E44" i="133" s="1"/>
  <c r="N38" i="133"/>
  <c r="O38" i="133" s="1"/>
  <c r="S38" i="133"/>
  <c r="S40" i="133" s="1"/>
  <c r="U40" i="133"/>
  <c r="N40" i="133" l="1"/>
  <c r="O40" i="133" s="1"/>
  <c r="DG7" i="25"/>
  <c r="DG8" i="25"/>
  <c r="DG9" i="25"/>
  <c r="DG10" i="25"/>
  <c r="DG11" i="25"/>
  <c r="DG12" i="25"/>
  <c r="DG13" i="25"/>
  <c r="DG14" i="25"/>
  <c r="DG17" i="25"/>
  <c r="DG18" i="25"/>
  <c r="DG19" i="25"/>
  <c r="DG20" i="25"/>
  <c r="DG21" i="25"/>
  <c r="DG22" i="25"/>
  <c r="DG23" i="25"/>
  <c r="DG24" i="25"/>
  <c r="DG25" i="25"/>
  <c r="DG26" i="25"/>
  <c r="DG27" i="25"/>
  <c r="DG35" i="25"/>
  <c r="DG46" i="25"/>
  <c r="DG28" i="25"/>
  <c r="DG36" i="25"/>
  <c r="DG29" i="25"/>
  <c r="DG30" i="25"/>
  <c r="DG33" i="25"/>
  <c r="DG37" i="25"/>
  <c r="DG38" i="25"/>
  <c r="DG40" i="25"/>
  <c r="DG39" i="25"/>
  <c r="DG42" i="25"/>
  <c r="DG31" i="25"/>
  <c r="DG43" i="25"/>
  <c r="DG45" i="25"/>
  <c r="DG47" i="25"/>
  <c r="DG32" i="25"/>
  <c r="DG34" i="25"/>
  <c r="DG41" i="25"/>
  <c r="DG44" i="25"/>
  <c r="DG48" i="25"/>
  <c r="N15" i="133"/>
  <c r="O15" i="133" s="1"/>
  <c r="N24" i="133"/>
  <c r="O24" i="133" s="1"/>
  <c r="N31" i="133"/>
  <c r="O31" i="133" s="1"/>
  <c r="N27" i="133" l="1"/>
  <c r="O27" i="133" s="1"/>
  <c r="N9" i="133"/>
  <c r="O9" i="133" s="1"/>
  <c r="N33" i="133"/>
  <c r="O33" i="133" s="1"/>
  <c r="N21" i="133"/>
  <c r="O21" i="133" s="1"/>
  <c r="N13" i="133"/>
  <c r="O13" i="133" s="1"/>
  <c r="N19" i="133"/>
  <c r="O19" i="133" s="1"/>
  <c r="N25" i="133"/>
  <c r="O25" i="133" s="1"/>
  <c r="N7" i="133"/>
  <c r="O7" i="133" s="1"/>
  <c r="N12" i="133"/>
  <c r="O12" i="133" s="1"/>
  <c r="N18" i="133"/>
  <c r="O18" i="133" s="1"/>
  <c r="N30" i="133"/>
  <c r="O30" i="133" s="1"/>
  <c r="N6" i="133"/>
  <c r="O6" i="133" s="1"/>
  <c r="N17" i="133"/>
  <c r="O17" i="133" s="1"/>
  <c r="N11" i="133"/>
  <c r="O11" i="133" s="1"/>
  <c r="N29" i="133"/>
  <c r="O29" i="133" s="1"/>
  <c r="N23" i="133"/>
  <c r="O23" i="133" s="1"/>
  <c r="N5" i="133" l="1"/>
  <c r="O5" i="133" s="1"/>
  <c r="B2" i="133"/>
  <c r="F8" i="133" s="1"/>
  <c r="F10" i="133" s="1"/>
  <c r="G29" i="128"/>
  <c r="F2" i="133" s="1"/>
  <c r="F32" i="133" s="1"/>
  <c r="F29" i="128"/>
  <c r="E2" i="133" s="1"/>
  <c r="F26" i="133" s="1"/>
  <c r="E29" i="128"/>
  <c r="D2" i="133" s="1"/>
  <c r="F20" i="133" s="1"/>
  <c r="C2" i="133"/>
  <c r="F14" i="133" s="1"/>
  <c r="C2" i="128"/>
  <c r="DK7" i="25"/>
  <c r="DK8" i="25"/>
  <c r="DK9" i="25"/>
  <c r="DK10" i="25"/>
  <c r="DK11" i="25"/>
  <c r="DK12" i="25"/>
  <c r="DK13" i="25"/>
  <c r="DK14" i="25"/>
  <c r="DK17" i="25"/>
  <c r="DK18" i="25"/>
  <c r="DK19" i="25"/>
  <c r="DK20" i="25"/>
  <c r="DK21" i="25"/>
  <c r="DK22" i="25"/>
  <c r="DK23" i="25"/>
  <c r="DK24" i="25"/>
  <c r="DK25" i="25"/>
  <c r="DK26" i="25"/>
  <c r="DK27" i="25"/>
  <c r="DK35" i="25"/>
  <c r="DK46" i="25"/>
  <c r="DK28" i="25"/>
  <c r="DK29" i="25"/>
  <c r="DK33" i="25"/>
  <c r="DK37" i="25"/>
  <c r="DK40" i="25"/>
  <c r="DK42" i="25"/>
  <c r="DK43" i="25"/>
  <c r="DK45" i="25"/>
  <c r="DK32" i="25"/>
  <c r="DK34" i="25"/>
  <c r="DK44" i="25"/>
  <c r="DK48" i="25"/>
  <c r="DJ7" i="25"/>
  <c r="DJ8" i="25"/>
  <c r="DJ9" i="25"/>
  <c r="DJ10" i="25"/>
  <c r="DJ11" i="25"/>
  <c r="DJ12" i="25"/>
  <c r="DJ13" i="25"/>
  <c r="DJ14" i="25"/>
  <c r="DJ15" i="25"/>
  <c r="DJ16" i="25"/>
  <c r="DJ17" i="25"/>
  <c r="DJ18" i="25"/>
  <c r="DJ19" i="25"/>
  <c r="DJ20" i="25"/>
  <c r="DJ21" i="25"/>
  <c r="DJ22" i="25"/>
  <c r="DJ23" i="25"/>
  <c r="DJ24" i="25"/>
  <c r="DJ25" i="25"/>
  <c r="DJ26" i="25"/>
  <c r="DJ27" i="25"/>
  <c r="DJ35" i="25"/>
  <c r="DJ46" i="25"/>
  <c r="DJ28" i="25"/>
  <c r="DJ36" i="25"/>
  <c r="DJ29" i="25"/>
  <c r="DJ30" i="25"/>
  <c r="DJ33" i="25"/>
  <c r="DJ37" i="25"/>
  <c r="DJ38" i="25"/>
  <c r="DJ40" i="25"/>
  <c r="DJ39" i="25"/>
  <c r="DJ42" i="25"/>
  <c r="DJ31" i="25"/>
  <c r="DJ43" i="25"/>
  <c r="DJ45" i="25"/>
  <c r="DJ47" i="25"/>
  <c r="DJ32" i="25"/>
  <c r="DJ34" i="25"/>
  <c r="DJ41" i="25"/>
  <c r="DJ44" i="25"/>
  <c r="DJ48" i="25"/>
  <c r="DI7" i="25"/>
  <c r="DI8" i="25"/>
  <c r="DI9" i="25"/>
  <c r="DI10" i="25"/>
  <c r="DI11" i="25"/>
  <c r="DI12" i="25"/>
  <c r="DI13" i="25"/>
  <c r="DI14" i="25"/>
  <c r="DI15" i="25"/>
  <c r="DI16" i="25"/>
  <c r="DI17" i="25"/>
  <c r="DI18" i="25"/>
  <c r="DI19" i="25"/>
  <c r="DI20" i="25"/>
  <c r="DI21" i="25"/>
  <c r="DI22" i="25"/>
  <c r="DI23" i="25"/>
  <c r="DI24" i="25"/>
  <c r="DI25" i="25"/>
  <c r="DI26" i="25"/>
  <c r="DI27" i="25"/>
  <c r="DI35" i="25"/>
  <c r="DI46" i="25"/>
  <c r="DI28" i="25"/>
  <c r="DI36" i="25"/>
  <c r="DI29" i="25"/>
  <c r="DI30" i="25"/>
  <c r="DI33" i="25"/>
  <c r="DI37" i="25"/>
  <c r="DI38" i="25"/>
  <c r="DI40" i="25"/>
  <c r="DI39" i="25"/>
  <c r="DI42" i="25"/>
  <c r="DI31" i="25"/>
  <c r="DI43" i="25"/>
  <c r="DI45" i="25"/>
  <c r="DI47" i="25"/>
  <c r="DI32" i="25"/>
  <c r="DI34" i="25"/>
  <c r="DI41" i="25"/>
  <c r="DI44" i="25"/>
  <c r="DI48" i="25"/>
  <c r="W41" i="25"/>
  <c r="BW41" i="25" s="1"/>
  <c r="AW41" i="25"/>
  <c r="CO41" i="25" s="1"/>
  <c r="BV41" i="25"/>
  <c r="BY41" i="25"/>
  <c r="CB41" i="25" s="1"/>
  <c r="CC41" i="25" s="1"/>
  <c r="CD41" i="25"/>
  <c r="CG41" i="25"/>
  <c r="CF41" i="25" s="1"/>
  <c r="CM41" i="25" s="1"/>
  <c r="CI41" i="25"/>
  <c r="DE41" i="25" s="1"/>
  <c r="CJ41" i="25"/>
  <c r="DF41" i="25" s="1"/>
  <c r="CN41" i="25"/>
  <c r="CP41" i="25"/>
  <c r="CQ41" i="25"/>
  <c r="CW41" i="25"/>
  <c r="CX41" i="25"/>
  <c r="CY41" i="25"/>
  <c r="CZ41" i="25"/>
  <c r="DA41" i="25"/>
  <c r="DB41" i="25"/>
  <c r="DC41" i="25"/>
  <c r="DM41" i="25"/>
  <c r="DN41" i="25"/>
  <c r="DO41" i="25"/>
  <c r="CK41" i="25" s="1"/>
  <c r="CL41" i="25" s="1"/>
  <c r="DP41" i="25"/>
  <c r="DQ41" i="25"/>
  <c r="DR41" i="25"/>
  <c r="DS41" i="25"/>
  <c r="DT41" i="25"/>
  <c r="DU41" i="25"/>
  <c r="DX41" i="25"/>
  <c r="EC41" i="25"/>
  <c r="ED41" i="25"/>
  <c r="K33" i="25"/>
  <c r="AY47" i="25"/>
  <c r="AX47" i="25"/>
  <c r="AW47" i="25"/>
  <c r="AV47" i="25"/>
  <c r="W47" i="25"/>
  <c r="DD41" i="25" l="1"/>
  <c r="M14" i="133"/>
  <c r="M16" i="133" s="1"/>
  <c r="F16" i="133"/>
  <c r="M20" i="133"/>
  <c r="Q20" i="133" s="1"/>
  <c r="Q22" i="133" s="1"/>
  <c r="F22" i="133"/>
  <c r="M26" i="133"/>
  <c r="F28" i="133"/>
  <c r="M32" i="133"/>
  <c r="F34" i="133"/>
  <c r="M8" i="133"/>
  <c r="DK47" i="25"/>
  <c r="DK41" i="25"/>
  <c r="BX41" i="25"/>
  <c r="CR41" i="25"/>
  <c r="CS41" i="25" s="1"/>
  <c r="CT41" i="25" s="1"/>
  <c r="CU41" i="25" s="1"/>
  <c r="BZ41" i="25"/>
  <c r="CA41" i="25" s="1"/>
  <c r="CE41" i="25" s="1"/>
  <c r="CV41" i="25"/>
  <c r="K34" i="25"/>
  <c r="K32" i="25"/>
  <c r="BO31" i="25"/>
  <c r="BO30" i="25"/>
  <c r="AY31" i="25"/>
  <c r="AY30" i="25"/>
  <c r="AX31" i="25"/>
  <c r="AW31" i="25"/>
  <c r="AV31" i="25"/>
  <c r="AX30" i="25"/>
  <c r="AW30" i="25"/>
  <c r="AV30" i="25"/>
  <c r="T14" i="133" l="1"/>
  <c r="T16" i="133" s="1"/>
  <c r="R20" i="133"/>
  <c r="R22" i="133" s="1"/>
  <c r="T32" i="133"/>
  <c r="T34" i="133" s="1"/>
  <c r="C55" i="133"/>
  <c r="D55" i="133" s="1"/>
  <c r="P20" i="133"/>
  <c r="P22" i="133" s="1"/>
  <c r="C53" i="133"/>
  <c r="D53" i="133" s="1"/>
  <c r="T26" i="133"/>
  <c r="T28" i="133" s="1"/>
  <c r="C54" i="133"/>
  <c r="D54" i="133" s="1"/>
  <c r="P14" i="133"/>
  <c r="P16" i="133" s="1"/>
  <c r="C52" i="133"/>
  <c r="E52" i="133" s="1"/>
  <c r="U8" i="133"/>
  <c r="U10" i="133" s="1"/>
  <c r="C51" i="133"/>
  <c r="D51" i="133" s="1"/>
  <c r="T20" i="133"/>
  <c r="T22" i="133" s="1"/>
  <c r="N20" i="133"/>
  <c r="O20" i="133" s="1"/>
  <c r="N32" i="133"/>
  <c r="O32" i="133" s="1"/>
  <c r="S20" i="133"/>
  <c r="S22" i="133" s="1"/>
  <c r="M22" i="133"/>
  <c r="N22" i="133" s="1"/>
  <c r="O22" i="133" s="1"/>
  <c r="DK30" i="25"/>
  <c r="M34" i="133"/>
  <c r="C47" i="133" s="1"/>
  <c r="D47" i="133" s="1"/>
  <c r="M28" i="133"/>
  <c r="N28" i="133" s="1"/>
  <c r="O28" i="133" s="1"/>
  <c r="P26" i="133"/>
  <c r="P28" i="133" s="1"/>
  <c r="S14" i="133"/>
  <c r="S16" i="133" s="1"/>
  <c r="S26" i="133"/>
  <c r="S28" i="133" s="1"/>
  <c r="U26" i="133"/>
  <c r="U28" i="133" s="1"/>
  <c r="N26" i="133"/>
  <c r="O26" i="133" s="1"/>
  <c r="U20" i="133"/>
  <c r="U22" i="133" s="1"/>
  <c r="U14" i="133"/>
  <c r="U16" i="133" s="1"/>
  <c r="N14" i="133"/>
  <c r="O14" i="133" s="1"/>
  <c r="R14" i="133"/>
  <c r="R16" i="133" s="1"/>
  <c r="R26" i="133"/>
  <c r="R28" i="133" s="1"/>
  <c r="Q14" i="133"/>
  <c r="Q16" i="133" s="1"/>
  <c r="Q26" i="133"/>
  <c r="Q28" i="133" s="1"/>
  <c r="U32" i="133"/>
  <c r="U34" i="133" s="1"/>
  <c r="S32" i="133"/>
  <c r="S34" i="133" s="1"/>
  <c r="R32" i="133"/>
  <c r="R34" i="133" s="1"/>
  <c r="Q32" i="133"/>
  <c r="Q34" i="133" s="1"/>
  <c r="P32" i="133"/>
  <c r="P34" i="133" s="1"/>
  <c r="N16" i="133"/>
  <c r="O16" i="133" s="1"/>
  <c r="DK31" i="25"/>
  <c r="N8" i="133"/>
  <c r="O8" i="133" s="1"/>
  <c r="M10" i="133"/>
  <c r="R8" i="133"/>
  <c r="R10" i="133" s="1"/>
  <c r="S8" i="133"/>
  <c r="S10" i="133" s="1"/>
  <c r="Q8" i="133"/>
  <c r="Q10" i="133" s="1"/>
  <c r="T8" i="133"/>
  <c r="T10" i="133" s="1"/>
  <c r="P8" i="133"/>
  <c r="P10" i="133" s="1"/>
  <c r="K31" i="25"/>
  <c r="CP31" i="25" s="1"/>
  <c r="K30" i="25"/>
  <c r="K29" i="25"/>
  <c r="BV44" i="25"/>
  <c r="BV47" i="25"/>
  <c r="BV48" i="25"/>
  <c r="BW44" i="25"/>
  <c r="BW47" i="25"/>
  <c r="BW48" i="25"/>
  <c r="BY44" i="25"/>
  <c r="BZ44" i="25" s="1"/>
  <c r="CA44" i="25" s="1"/>
  <c r="BY47" i="25"/>
  <c r="CB47" i="25" s="1"/>
  <c r="CC47" i="25" s="1"/>
  <c r="BY48" i="25"/>
  <c r="CB48" i="25" s="1"/>
  <c r="CC48" i="25" s="1"/>
  <c r="CD44" i="25"/>
  <c r="CD47" i="25"/>
  <c r="CD48" i="25"/>
  <c r="CG44" i="25"/>
  <c r="CF44" i="25" s="1"/>
  <c r="CM44" i="25" s="1"/>
  <c r="CG47" i="25"/>
  <c r="CF47" i="25" s="1"/>
  <c r="CM47" i="25" s="1"/>
  <c r="CG48" i="25"/>
  <c r="CF48" i="25" s="1"/>
  <c r="CM48" i="25" s="1"/>
  <c r="CI44" i="25"/>
  <c r="DE44" i="25" s="1"/>
  <c r="CI47" i="25"/>
  <c r="DE47" i="25" s="1"/>
  <c r="CI48" i="25"/>
  <c r="DE48" i="25" s="1"/>
  <c r="CJ44" i="25"/>
  <c r="DF44" i="25" s="1"/>
  <c r="CJ47" i="25"/>
  <c r="DF47" i="25" s="1"/>
  <c r="CJ48" i="25"/>
  <c r="DF48" i="25" s="1"/>
  <c r="CN44" i="25"/>
  <c r="CN47" i="25"/>
  <c r="CN48" i="25"/>
  <c r="CO44" i="25"/>
  <c r="CO47" i="25"/>
  <c r="CV47" i="25" s="1"/>
  <c r="CO48" i="25"/>
  <c r="CV48" i="25" s="1"/>
  <c r="CP44" i="25"/>
  <c r="CP47" i="25"/>
  <c r="CP48" i="25"/>
  <c r="CQ44" i="25"/>
  <c r="CQ47" i="25"/>
  <c r="CQ48" i="25"/>
  <c r="CW44" i="25"/>
  <c r="CW47" i="25"/>
  <c r="CW48" i="25"/>
  <c r="CX44" i="25"/>
  <c r="CX47" i="25"/>
  <c r="CX48" i="25"/>
  <c r="CY44" i="25"/>
  <c r="CY47" i="25"/>
  <c r="CY48" i="25"/>
  <c r="CZ44" i="25"/>
  <c r="CZ47" i="25"/>
  <c r="CZ48" i="25"/>
  <c r="DA44" i="25"/>
  <c r="DA47" i="25"/>
  <c r="DA48" i="25"/>
  <c r="DB44" i="25"/>
  <c r="DB47" i="25"/>
  <c r="DB48" i="25"/>
  <c r="DC44" i="25"/>
  <c r="DC47" i="25"/>
  <c r="DC48" i="25"/>
  <c r="DM44" i="25"/>
  <c r="DM47" i="25"/>
  <c r="DM48" i="25"/>
  <c r="DN44" i="25"/>
  <c r="DN47" i="25"/>
  <c r="DN48" i="25"/>
  <c r="DO44" i="25"/>
  <c r="CK44" i="25" s="1"/>
  <c r="CL44" i="25" s="1"/>
  <c r="DO47" i="25"/>
  <c r="CK47" i="25" s="1"/>
  <c r="CL47" i="25" s="1"/>
  <c r="DO48" i="25"/>
  <c r="CK48" i="25" s="1"/>
  <c r="CL48" i="25" s="1"/>
  <c r="DP44" i="25"/>
  <c r="DP47" i="25"/>
  <c r="DP48" i="25"/>
  <c r="DQ44" i="25"/>
  <c r="DQ47" i="25"/>
  <c r="DQ48" i="25"/>
  <c r="DR44" i="25"/>
  <c r="DR47" i="25"/>
  <c r="DR48" i="25"/>
  <c r="DS44" i="25"/>
  <c r="DS47" i="25"/>
  <c r="DS48" i="25"/>
  <c r="DT44" i="25"/>
  <c r="DT47" i="25"/>
  <c r="DT48" i="25"/>
  <c r="DU44" i="25"/>
  <c r="DU47" i="25"/>
  <c r="DU48" i="25"/>
  <c r="DX44" i="25"/>
  <c r="DX47" i="25"/>
  <c r="DX48" i="25"/>
  <c r="EC44" i="25"/>
  <c r="EC47" i="25"/>
  <c r="EC48" i="25"/>
  <c r="ED44" i="25"/>
  <c r="ED47" i="25"/>
  <c r="ED48" i="25"/>
  <c r="BV29" i="25"/>
  <c r="BV30" i="25"/>
  <c r="BV31" i="25"/>
  <c r="BV32" i="25"/>
  <c r="BV33" i="25"/>
  <c r="BV34" i="25"/>
  <c r="BV37" i="25"/>
  <c r="BV40" i="25"/>
  <c r="BW29" i="25"/>
  <c r="BW30" i="25"/>
  <c r="BW31" i="25"/>
  <c r="BW32" i="25"/>
  <c r="BW33" i="25"/>
  <c r="BW34" i="25"/>
  <c r="BW37" i="25"/>
  <c r="BW40" i="25"/>
  <c r="BY29" i="25"/>
  <c r="BZ29" i="25" s="1"/>
  <c r="CA29" i="25" s="1"/>
  <c r="BY30" i="25"/>
  <c r="BZ30" i="25" s="1"/>
  <c r="CA30" i="25" s="1"/>
  <c r="BY31" i="25"/>
  <c r="CB31" i="25" s="1"/>
  <c r="CC31" i="25" s="1"/>
  <c r="BY32" i="25"/>
  <c r="CB32" i="25" s="1"/>
  <c r="CC32" i="25" s="1"/>
  <c r="BY33" i="25"/>
  <c r="BZ33" i="25" s="1"/>
  <c r="CA33" i="25" s="1"/>
  <c r="BY34" i="25"/>
  <c r="BZ34" i="25" s="1"/>
  <c r="CA34" i="25" s="1"/>
  <c r="BY37" i="25"/>
  <c r="BZ37" i="25" s="1"/>
  <c r="CA37" i="25" s="1"/>
  <c r="BY40" i="25"/>
  <c r="CB40" i="25" s="1"/>
  <c r="CC40" i="25" s="1"/>
  <c r="CD29" i="25"/>
  <c r="CD30" i="25"/>
  <c r="CD31" i="25"/>
  <c r="CD32" i="25"/>
  <c r="CD33" i="25"/>
  <c r="CD34" i="25"/>
  <c r="CD37" i="25"/>
  <c r="CD40" i="25"/>
  <c r="CG29" i="25"/>
  <c r="CF29" i="25" s="1"/>
  <c r="CM29" i="25" s="1"/>
  <c r="CG30" i="25"/>
  <c r="CF30" i="25" s="1"/>
  <c r="CM30" i="25" s="1"/>
  <c r="CG31" i="25"/>
  <c r="CF31" i="25" s="1"/>
  <c r="CM31" i="25" s="1"/>
  <c r="CG32" i="25"/>
  <c r="CF32" i="25" s="1"/>
  <c r="CM32" i="25" s="1"/>
  <c r="CG33" i="25"/>
  <c r="CF33" i="25" s="1"/>
  <c r="CM33" i="25" s="1"/>
  <c r="CG34" i="25"/>
  <c r="CF34" i="25" s="1"/>
  <c r="CM34" i="25" s="1"/>
  <c r="CG37" i="25"/>
  <c r="CF37" i="25" s="1"/>
  <c r="CM37" i="25" s="1"/>
  <c r="CG40" i="25"/>
  <c r="CF40" i="25" s="1"/>
  <c r="CM40" i="25" s="1"/>
  <c r="CH29" i="25"/>
  <c r="CI29" i="25"/>
  <c r="DE29" i="25" s="1"/>
  <c r="CI30" i="25"/>
  <c r="DE30" i="25" s="1"/>
  <c r="CI31" i="25"/>
  <c r="DE31" i="25" s="1"/>
  <c r="CI32" i="25"/>
  <c r="DE32" i="25" s="1"/>
  <c r="CI33" i="25"/>
  <c r="DE33" i="25" s="1"/>
  <c r="CI34" i="25"/>
  <c r="DE34" i="25" s="1"/>
  <c r="CI37" i="25"/>
  <c r="DE37" i="25" s="1"/>
  <c r="CI40" i="25"/>
  <c r="DE40" i="25" s="1"/>
  <c r="CJ29" i="25"/>
  <c r="DF29" i="25" s="1"/>
  <c r="CJ30" i="25"/>
  <c r="DF30" i="25" s="1"/>
  <c r="CJ31" i="25"/>
  <c r="DF31" i="25" s="1"/>
  <c r="CJ32" i="25"/>
  <c r="DF32" i="25" s="1"/>
  <c r="CJ33" i="25"/>
  <c r="DF33" i="25" s="1"/>
  <c r="CJ34" i="25"/>
  <c r="DF34" i="25" s="1"/>
  <c r="CJ37" i="25"/>
  <c r="DF37" i="25" s="1"/>
  <c r="CJ40" i="25"/>
  <c r="DF40" i="25" s="1"/>
  <c r="CN29" i="25"/>
  <c r="CN30" i="25"/>
  <c r="CN31" i="25"/>
  <c r="CN32" i="25"/>
  <c r="CN33" i="25"/>
  <c r="CN34" i="25"/>
  <c r="CN37" i="25"/>
  <c r="CN40" i="25"/>
  <c r="CO29" i="25"/>
  <c r="CV29" i="25" s="1"/>
  <c r="CO30" i="25"/>
  <c r="CV30" i="25" s="1"/>
  <c r="CO31" i="25"/>
  <c r="CV31" i="25" s="1"/>
  <c r="CO32" i="25"/>
  <c r="CV32" i="25" s="1"/>
  <c r="CO33" i="25"/>
  <c r="CO34" i="25"/>
  <c r="CV34" i="25" s="1"/>
  <c r="CO37" i="25"/>
  <c r="CV37" i="25" s="1"/>
  <c r="CO40" i="25"/>
  <c r="CV40" i="25" s="1"/>
  <c r="CP29" i="25"/>
  <c r="CP30" i="25"/>
  <c r="CP32" i="25"/>
  <c r="CP33" i="25"/>
  <c r="CP34" i="25"/>
  <c r="CP37" i="25"/>
  <c r="CP40" i="25"/>
  <c r="CQ29" i="25"/>
  <c r="CQ30" i="25"/>
  <c r="CQ31" i="25"/>
  <c r="CQ32" i="25"/>
  <c r="CQ33" i="25"/>
  <c r="CQ34" i="25"/>
  <c r="CQ37" i="25"/>
  <c r="CQ40" i="25"/>
  <c r="CW29" i="25"/>
  <c r="CW30" i="25"/>
  <c r="CW31" i="25"/>
  <c r="CW32" i="25"/>
  <c r="CW33" i="25"/>
  <c r="CW34" i="25"/>
  <c r="CW37" i="25"/>
  <c r="CW40" i="25"/>
  <c r="CX29" i="25"/>
  <c r="CX30" i="25"/>
  <c r="CX31" i="25"/>
  <c r="CX32" i="25"/>
  <c r="CX33" i="25"/>
  <c r="CX34" i="25"/>
  <c r="CX37" i="25"/>
  <c r="CX40" i="25"/>
  <c r="CY29" i="25"/>
  <c r="CY30" i="25"/>
  <c r="CY31" i="25"/>
  <c r="CY32" i="25"/>
  <c r="CY33" i="25"/>
  <c r="CY34" i="25"/>
  <c r="CY37" i="25"/>
  <c r="CY40" i="25"/>
  <c r="CZ29" i="25"/>
  <c r="CZ30" i="25"/>
  <c r="CZ31" i="25"/>
  <c r="CZ32" i="25"/>
  <c r="CZ33" i="25"/>
  <c r="CZ34" i="25"/>
  <c r="CZ37" i="25"/>
  <c r="CZ40" i="25"/>
  <c r="DA29" i="25"/>
  <c r="DA30" i="25"/>
  <c r="DA31" i="25"/>
  <c r="DA32" i="25"/>
  <c r="DA33" i="25"/>
  <c r="DA34" i="25"/>
  <c r="DA37" i="25"/>
  <c r="DA40" i="25"/>
  <c r="DB29" i="25"/>
  <c r="DB30" i="25"/>
  <c r="DB31" i="25"/>
  <c r="DB32" i="25"/>
  <c r="DB33" i="25"/>
  <c r="DB34" i="25"/>
  <c r="DB37" i="25"/>
  <c r="DB40" i="25"/>
  <c r="DC29" i="25"/>
  <c r="DC30" i="25"/>
  <c r="DC31" i="25"/>
  <c r="DC32" i="25"/>
  <c r="DC33" i="25"/>
  <c r="DC34" i="25"/>
  <c r="DC37" i="25"/>
  <c r="DC40" i="25"/>
  <c r="DM29" i="25"/>
  <c r="DM30" i="25"/>
  <c r="DM31" i="25"/>
  <c r="DM32" i="25"/>
  <c r="DM33" i="25"/>
  <c r="DM34" i="25"/>
  <c r="DM37" i="25"/>
  <c r="DM40" i="25"/>
  <c r="DN29" i="25"/>
  <c r="DN30" i="25"/>
  <c r="DN31" i="25"/>
  <c r="DN32" i="25"/>
  <c r="DN33" i="25"/>
  <c r="DN34" i="25"/>
  <c r="DN37" i="25"/>
  <c r="DN40" i="25"/>
  <c r="DO29" i="25"/>
  <c r="CK29" i="25" s="1"/>
  <c r="CL29" i="25" s="1"/>
  <c r="DO30" i="25"/>
  <c r="CK30" i="25" s="1"/>
  <c r="CL30" i="25" s="1"/>
  <c r="DO31" i="25"/>
  <c r="CK31" i="25" s="1"/>
  <c r="CL31" i="25" s="1"/>
  <c r="DO32" i="25"/>
  <c r="CK32" i="25" s="1"/>
  <c r="CL32" i="25" s="1"/>
  <c r="DO33" i="25"/>
  <c r="CK33" i="25" s="1"/>
  <c r="CL33" i="25" s="1"/>
  <c r="DO34" i="25"/>
  <c r="CK34" i="25" s="1"/>
  <c r="CL34" i="25" s="1"/>
  <c r="DO37" i="25"/>
  <c r="CK37" i="25" s="1"/>
  <c r="CL37" i="25" s="1"/>
  <c r="DO40" i="25"/>
  <c r="CK40" i="25" s="1"/>
  <c r="CL40" i="25" s="1"/>
  <c r="DP29" i="25"/>
  <c r="DP30" i="25"/>
  <c r="DP31" i="25"/>
  <c r="DP32" i="25"/>
  <c r="DP33" i="25"/>
  <c r="DP34" i="25"/>
  <c r="DP37" i="25"/>
  <c r="DP40" i="25"/>
  <c r="DQ29" i="25"/>
  <c r="DQ30" i="25"/>
  <c r="DQ31" i="25"/>
  <c r="DQ32" i="25"/>
  <c r="DQ33" i="25"/>
  <c r="DQ34" i="25"/>
  <c r="DQ37" i="25"/>
  <c r="DQ40" i="25"/>
  <c r="DR29" i="25"/>
  <c r="DR30" i="25"/>
  <c r="DR31" i="25"/>
  <c r="DR32" i="25"/>
  <c r="DR33" i="25"/>
  <c r="DR34" i="25"/>
  <c r="DR37" i="25"/>
  <c r="DR40" i="25"/>
  <c r="DS29" i="25"/>
  <c r="DS30" i="25"/>
  <c r="DS31" i="25"/>
  <c r="DS32" i="25"/>
  <c r="DS33" i="25"/>
  <c r="DS34" i="25"/>
  <c r="DS37" i="25"/>
  <c r="DS40" i="25"/>
  <c r="DT29" i="25"/>
  <c r="DT30" i="25"/>
  <c r="DT31" i="25"/>
  <c r="DT32" i="25"/>
  <c r="DT33" i="25"/>
  <c r="DT34" i="25"/>
  <c r="DT37" i="25"/>
  <c r="DT40" i="25"/>
  <c r="DU29" i="25"/>
  <c r="DU30" i="25"/>
  <c r="DU31" i="25"/>
  <c r="DU32" i="25"/>
  <c r="DU33" i="25"/>
  <c r="DU34" i="25"/>
  <c r="DU37" i="25"/>
  <c r="DU40" i="25"/>
  <c r="DX29" i="25"/>
  <c r="DX30" i="25"/>
  <c r="DX31" i="25"/>
  <c r="DX32" i="25"/>
  <c r="DX33" i="25"/>
  <c r="DX34" i="25"/>
  <c r="DX37" i="25"/>
  <c r="DX40" i="25"/>
  <c r="EC29" i="25"/>
  <c r="EC30" i="25"/>
  <c r="EC31" i="25"/>
  <c r="EC32" i="25"/>
  <c r="EC33" i="25"/>
  <c r="EC34" i="25"/>
  <c r="EC37" i="25"/>
  <c r="EC40" i="25"/>
  <c r="ED29" i="25"/>
  <c r="ED30" i="25"/>
  <c r="ED31" i="25"/>
  <c r="ED32" i="25"/>
  <c r="ED33" i="25"/>
  <c r="ED34" i="25"/>
  <c r="ED37" i="25"/>
  <c r="ED40" i="25"/>
  <c r="N34" i="133" l="1"/>
  <c r="O34" i="133" s="1"/>
  <c r="DD37" i="25"/>
  <c r="DD40" i="25"/>
  <c r="DD34" i="25"/>
  <c r="DD33" i="25"/>
  <c r="DD32" i="25"/>
  <c r="DD31" i="25"/>
  <c r="DD48" i="25"/>
  <c r="DD30" i="25"/>
  <c r="DD47" i="25"/>
  <c r="DD29" i="25"/>
  <c r="DD44" i="25"/>
  <c r="C46" i="133"/>
  <c r="D46" i="133" s="1"/>
  <c r="C45" i="133"/>
  <c r="D45" i="133" s="1"/>
  <c r="N10" i="133"/>
  <c r="O10" i="133" s="1"/>
  <c r="C43" i="133"/>
  <c r="BX47" i="25"/>
  <c r="BX34" i="25"/>
  <c r="CR33" i="25"/>
  <c r="CS33" i="25" s="1"/>
  <c r="CT33" i="25" s="1"/>
  <c r="CU33" i="25" s="1"/>
  <c r="BX31" i="25"/>
  <c r="BX37" i="25"/>
  <c r="BX44" i="25"/>
  <c r="CB29" i="25"/>
  <c r="CC29" i="25" s="1"/>
  <c r="BX30" i="25"/>
  <c r="BX29" i="25"/>
  <c r="BX48" i="25"/>
  <c r="CR34" i="25"/>
  <c r="CS34" i="25" s="1"/>
  <c r="CT34" i="25" s="1"/>
  <c r="CU34" i="25" s="1"/>
  <c r="BZ32" i="25"/>
  <c r="CA32" i="25" s="1"/>
  <c r="CE32" i="25" s="1"/>
  <c r="BX40" i="25"/>
  <c r="CR47" i="25"/>
  <c r="CS47" i="25" s="1"/>
  <c r="CT47" i="25" s="1"/>
  <c r="CU47" i="25" s="1"/>
  <c r="CR44" i="25"/>
  <c r="CS44" i="25" s="1"/>
  <c r="CT44" i="25" s="1"/>
  <c r="CU44" i="25" s="1"/>
  <c r="CB30" i="25"/>
  <c r="CC30" i="25" s="1"/>
  <c r="CR30" i="25"/>
  <c r="CS30" i="25" s="1"/>
  <c r="CT30" i="25" s="1"/>
  <c r="CU30" i="25" s="1"/>
  <c r="BX32" i="25"/>
  <c r="BX33" i="25"/>
  <c r="CR37" i="25"/>
  <c r="CS37" i="25" s="1"/>
  <c r="CT37" i="25" s="1"/>
  <c r="CU37" i="25" s="1"/>
  <c r="BZ40" i="25"/>
  <c r="CA40" i="25" s="1"/>
  <c r="CE40" i="25" s="1"/>
  <c r="CB44" i="25"/>
  <c r="CC44" i="25" s="1"/>
  <c r="CE34" i="25"/>
  <c r="CE30" i="25"/>
  <c r="CR31" i="25"/>
  <c r="CS31" i="25" s="1"/>
  <c r="CT31" i="25" s="1"/>
  <c r="CU31" i="25" s="1"/>
  <c r="CR32" i="25"/>
  <c r="CS32" i="25" s="1"/>
  <c r="CT32" i="25" s="1"/>
  <c r="CU32" i="25" s="1"/>
  <c r="CB34" i="25"/>
  <c r="CC34" i="25" s="1"/>
  <c r="CR48" i="25"/>
  <c r="CS48" i="25" s="1"/>
  <c r="CT48" i="25" s="1"/>
  <c r="CU48" i="25" s="1"/>
  <c r="CE44" i="25"/>
  <c r="CE37" i="25"/>
  <c r="CV44" i="25"/>
  <c r="BZ48" i="25"/>
  <c r="CA48" i="25" s="1"/>
  <c r="CE48" i="25" s="1"/>
  <c r="BZ47" i="25"/>
  <c r="CA47" i="25" s="1"/>
  <c r="CE47" i="25" s="1"/>
  <c r="CR29" i="25"/>
  <c r="CS29" i="25" s="1"/>
  <c r="CT29" i="25" s="1"/>
  <c r="CU29" i="25" s="1"/>
  <c r="CR40" i="25"/>
  <c r="CS40" i="25" s="1"/>
  <c r="CT40" i="25" s="1"/>
  <c r="CU40" i="25" s="1"/>
  <c r="CB37" i="25"/>
  <c r="CC37" i="25" s="1"/>
  <c r="CE29" i="25"/>
  <c r="CE33" i="25"/>
  <c r="CV33" i="25"/>
  <c r="BZ31" i="25"/>
  <c r="CA31" i="25" s="1"/>
  <c r="CE31" i="25" s="1"/>
  <c r="CB33" i="25"/>
  <c r="CC33" i="25" s="1"/>
  <c r="AW39" i="25" l="1"/>
  <c r="DK39" i="25" s="1"/>
  <c r="AW38" i="25"/>
  <c r="DK38" i="25" s="1"/>
  <c r="W39" i="25"/>
  <c r="X39" i="25"/>
  <c r="X38" i="25"/>
  <c r="W38" i="25"/>
  <c r="AW36" i="25"/>
  <c r="DK36" i="25" s="1"/>
  <c r="BV42" i="25"/>
  <c r="BV43" i="25"/>
  <c r="BW42" i="25"/>
  <c r="BW43" i="25"/>
  <c r="BY42" i="25"/>
  <c r="CB42" i="25" s="1"/>
  <c r="CC42" i="25" s="1"/>
  <c r="BY43" i="25"/>
  <c r="BZ43" i="25" s="1"/>
  <c r="CA43" i="25" s="1"/>
  <c r="CD42" i="25"/>
  <c r="CD43" i="25"/>
  <c r="CG42" i="25"/>
  <c r="CF42" i="25" s="1"/>
  <c r="CM42" i="25" s="1"/>
  <c r="CG43" i="25"/>
  <c r="CF43" i="25" s="1"/>
  <c r="CM43" i="25" s="1"/>
  <c r="CI42" i="25"/>
  <c r="DE42" i="25" s="1"/>
  <c r="CI43" i="25"/>
  <c r="DE43" i="25" s="1"/>
  <c r="CJ42" i="25"/>
  <c r="DF42" i="25" s="1"/>
  <c r="CJ43" i="25"/>
  <c r="DF43" i="25" s="1"/>
  <c r="CN42" i="25"/>
  <c r="CN43" i="25"/>
  <c r="CO42" i="25"/>
  <c r="CV42" i="25" s="1"/>
  <c r="CO43" i="25"/>
  <c r="CV43" i="25" s="1"/>
  <c r="CP42" i="25"/>
  <c r="CP43" i="25"/>
  <c r="CQ42" i="25"/>
  <c r="CQ43" i="25"/>
  <c r="CW42" i="25"/>
  <c r="CW43" i="25"/>
  <c r="CX42" i="25"/>
  <c r="CX43" i="25"/>
  <c r="CY42" i="25"/>
  <c r="CY43" i="25"/>
  <c r="CZ42" i="25"/>
  <c r="CZ43" i="25"/>
  <c r="DA42" i="25"/>
  <c r="DA43" i="25"/>
  <c r="DB42" i="25"/>
  <c r="DB43" i="25"/>
  <c r="DC42" i="25"/>
  <c r="DC43" i="25"/>
  <c r="DM42" i="25"/>
  <c r="DM43" i="25"/>
  <c r="DN42" i="25"/>
  <c r="DN43" i="25"/>
  <c r="DO42" i="25"/>
  <c r="CK42" i="25" s="1"/>
  <c r="CL42" i="25" s="1"/>
  <c r="DO43" i="25"/>
  <c r="CK43" i="25" s="1"/>
  <c r="CL43" i="25" s="1"/>
  <c r="DP42" i="25"/>
  <c r="DP43" i="25"/>
  <c r="DQ42" i="25"/>
  <c r="DQ43" i="25"/>
  <c r="DR42" i="25"/>
  <c r="DR43" i="25"/>
  <c r="DS42" i="25"/>
  <c r="DS43" i="25"/>
  <c r="DT42" i="25"/>
  <c r="DT43" i="25"/>
  <c r="DU42" i="25"/>
  <c r="DU43" i="25"/>
  <c r="DX42" i="25"/>
  <c r="DX43" i="25"/>
  <c r="EC42" i="25"/>
  <c r="EC43" i="25"/>
  <c r="ED42" i="25"/>
  <c r="ED43" i="25"/>
  <c r="BV45" i="25"/>
  <c r="BW45" i="25"/>
  <c r="BY45" i="25"/>
  <c r="BZ45" i="25" s="1"/>
  <c r="CA45" i="25" s="1"/>
  <c r="CD45" i="25"/>
  <c r="CG45" i="25"/>
  <c r="CF45" i="25" s="1"/>
  <c r="CM45" i="25" s="1"/>
  <c r="CI45" i="25"/>
  <c r="DE45" i="25" s="1"/>
  <c r="CJ45" i="25"/>
  <c r="DF45" i="25" s="1"/>
  <c r="CN45" i="25"/>
  <c r="CO45" i="25"/>
  <c r="CV45" i="25" s="1"/>
  <c r="CP45" i="25"/>
  <c r="CQ45" i="25"/>
  <c r="CW45" i="25"/>
  <c r="CX45" i="25"/>
  <c r="CY45" i="25"/>
  <c r="CZ45" i="25"/>
  <c r="DA45" i="25"/>
  <c r="DB45" i="25"/>
  <c r="DC45" i="25"/>
  <c r="DM45" i="25"/>
  <c r="DN45" i="25"/>
  <c r="DO45" i="25"/>
  <c r="CK45" i="25" s="1"/>
  <c r="CL45" i="25" s="1"/>
  <c r="DP45" i="25"/>
  <c r="DQ45" i="25"/>
  <c r="DR45" i="25"/>
  <c r="DS45" i="25"/>
  <c r="DT45" i="25"/>
  <c r="DU45" i="25"/>
  <c r="DX45" i="25"/>
  <c r="EC45" i="25"/>
  <c r="ED45" i="25"/>
  <c r="DD43" i="25" l="1"/>
  <c r="DD42" i="25"/>
  <c r="DD45" i="25"/>
  <c r="BX42" i="25"/>
  <c r="CR42" i="25"/>
  <c r="CS42" i="25" s="1"/>
  <c r="CT42" i="25" s="1"/>
  <c r="CU42" i="25" s="1"/>
  <c r="BZ42" i="25"/>
  <c r="CA42" i="25" s="1"/>
  <c r="CE42" i="25" s="1"/>
  <c r="CR45" i="25"/>
  <c r="CS45" i="25" s="1"/>
  <c r="CT45" i="25" s="1"/>
  <c r="CU45" i="25" s="1"/>
  <c r="CE43" i="25"/>
  <c r="CR43" i="25"/>
  <c r="CS43" i="25" s="1"/>
  <c r="CT43" i="25" s="1"/>
  <c r="CU43" i="25" s="1"/>
  <c r="BX43" i="25"/>
  <c r="CB43" i="25"/>
  <c r="CC43" i="25" s="1"/>
  <c r="CB45" i="25"/>
  <c r="CC45" i="25" s="1"/>
  <c r="BX45" i="25"/>
  <c r="CE45" i="25"/>
  <c r="K28" i="25" l="1"/>
  <c r="BV28" i="25"/>
  <c r="BV36" i="25"/>
  <c r="BV38" i="25"/>
  <c r="BV39" i="25"/>
  <c r="BW28" i="25"/>
  <c r="BW36" i="25"/>
  <c r="BW38" i="25"/>
  <c r="BW39" i="25"/>
  <c r="BY28" i="25"/>
  <c r="CB28" i="25" s="1"/>
  <c r="CC28" i="25" s="1"/>
  <c r="BY36" i="25"/>
  <c r="BZ36" i="25" s="1"/>
  <c r="CA36" i="25" s="1"/>
  <c r="BY38" i="25"/>
  <c r="BZ38" i="25" s="1"/>
  <c r="CA38" i="25" s="1"/>
  <c r="BY39" i="25"/>
  <c r="BZ39" i="25" s="1"/>
  <c r="CA39" i="25" s="1"/>
  <c r="CD28" i="25"/>
  <c r="CD36" i="25"/>
  <c r="CD38" i="25"/>
  <c r="CD39" i="25"/>
  <c r="CG28" i="25"/>
  <c r="CF28" i="25" s="1"/>
  <c r="CM28" i="25" s="1"/>
  <c r="CG36" i="25"/>
  <c r="CF36" i="25" s="1"/>
  <c r="CM36" i="25" s="1"/>
  <c r="CG38" i="25"/>
  <c r="CF38" i="25" s="1"/>
  <c r="CM38" i="25" s="1"/>
  <c r="CG39" i="25"/>
  <c r="CF39" i="25" s="1"/>
  <c r="CM39" i="25" s="1"/>
  <c r="DE28" i="25"/>
  <c r="CI36" i="25"/>
  <c r="DE36" i="25" s="1"/>
  <c r="CI38" i="25"/>
  <c r="DE38" i="25" s="1"/>
  <c r="CI39" i="25"/>
  <c r="DE39" i="25" s="1"/>
  <c r="CJ28" i="25"/>
  <c r="DF28" i="25" s="1"/>
  <c r="CJ36" i="25"/>
  <c r="DF36" i="25" s="1"/>
  <c r="CJ38" i="25"/>
  <c r="DF38" i="25" s="1"/>
  <c r="CJ39" i="25"/>
  <c r="DF39" i="25" s="1"/>
  <c r="CN28" i="25"/>
  <c r="CN36" i="25"/>
  <c r="CN38" i="25"/>
  <c r="CN39" i="25"/>
  <c r="CO28" i="25"/>
  <c r="CV28" i="25" s="1"/>
  <c r="CO36" i="25"/>
  <c r="CV36" i="25" s="1"/>
  <c r="CO38" i="25"/>
  <c r="CV38" i="25" s="1"/>
  <c r="CO39" i="25"/>
  <c r="CV39" i="25" s="1"/>
  <c r="CP28" i="25"/>
  <c r="CP36" i="25"/>
  <c r="CP38" i="25"/>
  <c r="CP39" i="25"/>
  <c r="CQ28" i="25"/>
  <c r="CQ36" i="25"/>
  <c r="CQ38" i="25"/>
  <c r="CQ39" i="25"/>
  <c r="CW28" i="25"/>
  <c r="CW36" i="25"/>
  <c r="CW38" i="25"/>
  <c r="CW39" i="25"/>
  <c r="CX28" i="25"/>
  <c r="CX36" i="25"/>
  <c r="CX38" i="25"/>
  <c r="CX39" i="25"/>
  <c r="CY28" i="25"/>
  <c r="CY36" i="25"/>
  <c r="CY38" i="25"/>
  <c r="CY39" i="25"/>
  <c r="CZ28" i="25"/>
  <c r="CZ36" i="25"/>
  <c r="CZ38" i="25"/>
  <c r="CZ39" i="25"/>
  <c r="DA28" i="25"/>
  <c r="DA36" i="25"/>
  <c r="DA38" i="25"/>
  <c r="DA39" i="25"/>
  <c r="DB28" i="25"/>
  <c r="DB36" i="25"/>
  <c r="DB38" i="25"/>
  <c r="DB39" i="25"/>
  <c r="DC28" i="25"/>
  <c r="DC36" i="25"/>
  <c r="DC38" i="25"/>
  <c r="DC39" i="25"/>
  <c r="DM28" i="25"/>
  <c r="DM36" i="25"/>
  <c r="DM38" i="25"/>
  <c r="DM39" i="25"/>
  <c r="DN28" i="25"/>
  <c r="DN36" i="25"/>
  <c r="DN38" i="25"/>
  <c r="DN39" i="25"/>
  <c r="DO28" i="25"/>
  <c r="CK28" i="25" s="1"/>
  <c r="CL28" i="25" s="1"/>
  <c r="DO36" i="25"/>
  <c r="CK36" i="25" s="1"/>
  <c r="CL36" i="25" s="1"/>
  <c r="DO38" i="25"/>
  <c r="CK38" i="25" s="1"/>
  <c r="CL38" i="25" s="1"/>
  <c r="DO39" i="25"/>
  <c r="CK39" i="25" s="1"/>
  <c r="CL39" i="25" s="1"/>
  <c r="DP28" i="25"/>
  <c r="DP36" i="25"/>
  <c r="DP38" i="25"/>
  <c r="DP39" i="25"/>
  <c r="DQ28" i="25"/>
  <c r="DQ36" i="25"/>
  <c r="DQ38" i="25"/>
  <c r="DQ39" i="25"/>
  <c r="DR28" i="25"/>
  <c r="DR36" i="25"/>
  <c r="DR38" i="25"/>
  <c r="DR39" i="25"/>
  <c r="DS28" i="25"/>
  <c r="DS36" i="25"/>
  <c r="DS38" i="25"/>
  <c r="DS39" i="25"/>
  <c r="DT28" i="25"/>
  <c r="DT36" i="25"/>
  <c r="DT38" i="25"/>
  <c r="DT39" i="25"/>
  <c r="DU28" i="25"/>
  <c r="DU36" i="25"/>
  <c r="DU38" i="25"/>
  <c r="DU39" i="25"/>
  <c r="DX28" i="25"/>
  <c r="DX36" i="25"/>
  <c r="DX38" i="25"/>
  <c r="DX39" i="25"/>
  <c r="EC28" i="25"/>
  <c r="EC36" i="25"/>
  <c r="EC38" i="25"/>
  <c r="EC39" i="25"/>
  <c r="ED28" i="25"/>
  <c r="ED36" i="25"/>
  <c r="ED38" i="25"/>
  <c r="ED39" i="25"/>
  <c r="BV35" i="25"/>
  <c r="BV46" i="25"/>
  <c r="BW35" i="25"/>
  <c r="BW46" i="25"/>
  <c r="BY35" i="25"/>
  <c r="CB35" i="25" s="1"/>
  <c r="CC35" i="25" s="1"/>
  <c r="BY46" i="25"/>
  <c r="CB46" i="25" s="1"/>
  <c r="CC46" i="25" s="1"/>
  <c r="CD35" i="25"/>
  <c r="CD46" i="25"/>
  <c r="CG35" i="25"/>
  <c r="CF35" i="25" s="1"/>
  <c r="CM35" i="25" s="1"/>
  <c r="CG46" i="25"/>
  <c r="CF46" i="25" s="1"/>
  <c r="CM46" i="25" s="1"/>
  <c r="CI35" i="25"/>
  <c r="DE35" i="25" s="1"/>
  <c r="CI46" i="25"/>
  <c r="DE46" i="25" s="1"/>
  <c r="CJ35" i="25"/>
  <c r="DF35" i="25" s="1"/>
  <c r="CJ46" i="25"/>
  <c r="DF46" i="25" s="1"/>
  <c r="CN35" i="25"/>
  <c r="CN46" i="25"/>
  <c r="CO35" i="25"/>
  <c r="CV35" i="25" s="1"/>
  <c r="CO46" i="25"/>
  <c r="CV46" i="25" s="1"/>
  <c r="CP35" i="25"/>
  <c r="CP46" i="25"/>
  <c r="CQ35" i="25"/>
  <c r="CQ46" i="25"/>
  <c r="CW35" i="25"/>
  <c r="CW46" i="25"/>
  <c r="CX35" i="25"/>
  <c r="CX46" i="25"/>
  <c r="CY35" i="25"/>
  <c r="CY46" i="25"/>
  <c r="CZ35" i="25"/>
  <c r="CZ46" i="25"/>
  <c r="DA35" i="25"/>
  <c r="DA46" i="25"/>
  <c r="DB35" i="25"/>
  <c r="DB46" i="25"/>
  <c r="DC35" i="25"/>
  <c r="DC46" i="25"/>
  <c r="DM35" i="25"/>
  <c r="DM46" i="25"/>
  <c r="DN35" i="25"/>
  <c r="DN46" i="25"/>
  <c r="DO35" i="25"/>
  <c r="CK35" i="25" s="1"/>
  <c r="CL35" i="25" s="1"/>
  <c r="DO46" i="25"/>
  <c r="CK46" i="25" s="1"/>
  <c r="CL46" i="25" s="1"/>
  <c r="DP35" i="25"/>
  <c r="DP46" i="25"/>
  <c r="DQ35" i="25"/>
  <c r="DQ46" i="25"/>
  <c r="DR35" i="25"/>
  <c r="DR46" i="25"/>
  <c r="DS35" i="25"/>
  <c r="DS46" i="25"/>
  <c r="DT35" i="25"/>
  <c r="DT46" i="25"/>
  <c r="DU35" i="25"/>
  <c r="DU46" i="25"/>
  <c r="DX35" i="25"/>
  <c r="DX46" i="25"/>
  <c r="EC35" i="25"/>
  <c r="EC46" i="25"/>
  <c r="ED35" i="25"/>
  <c r="ED46" i="25"/>
  <c r="DD39" i="25" l="1"/>
  <c r="DD38" i="25"/>
  <c r="DD36" i="25"/>
  <c r="DD28" i="25"/>
  <c r="DD46" i="25"/>
  <c r="DD35" i="25"/>
  <c r="BX36" i="25"/>
  <c r="BX39" i="25"/>
  <c r="BX38" i="25"/>
  <c r="CB36" i="25"/>
  <c r="CC36" i="25" s="1"/>
  <c r="BX28" i="25"/>
  <c r="BZ46" i="25"/>
  <c r="CA46" i="25" s="1"/>
  <c r="CE46" i="25" s="1"/>
  <c r="CR38" i="25"/>
  <c r="CS38" i="25" s="1"/>
  <c r="CT38" i="25" s="1"/>
  <c r="CU38" i="25" s="1"/>
  <c r="BZ28" i="25"/>
  <c r="CA28" i="25" s="1"/>
  <c r="CE28" i="25" s="1"/>
  <c r="CE39" i="25"/>
  <c r="BX35" i="25"/>
  <c r="CR39" i="25"/>
  <c r="CS39" i="25" s="1"/>
  <c r="CT39" i="25" s="1"/>
  <c r="CU39" i="25" s="1"/>
  <c r="CR36" i="25"/>
  <c r="CS36" i="25" s="1"/>
  <c r="CT36" i="25" s="1"/>
  <c r="CU36" i="25" s="1"/>
  <c r="CR28" i="25"/>
  <c r="CS28" i="25" s="1"/>
  <c r="CT28" i="25" s="1"/>
  <c r="CU28" i="25" s="1"/>
  <c r="CE36" i="25"/>
  <c r="CB38" i="25"/>
  <c r="CC38" i="25" s="1"/>
  <c r="CE38" i="25"/>
  <c r="BZ35" i="25"/>
  <c r="CA35" i="25" s="1"/>
  <c r="CE35" i="25" s="1"/>
  <c r="CR46" i="25"/>
  <c r="CS46" i="25" s="1"/>
  <c r="CT46" i="25" s="1"/>
  <c r="CU46" i="25" s="1"/>
  <c r="CR35" i="25"/>
  <c r="CS35" i="25" s="1"/>
  <c r="CT35" i="25" s="1"/>
  <c r="CU35" i="25" s="1"/>
  <c r="CB39" i="25"/>
  <c r="CC39" i="25" s="1"/>
  <c r="BX46" i="25"/>
  <c r="M310" i="92" l="1"/>
  <c r="R310" i="92"/>
  <c r="AZ16" i="25" l="1"/>
  <c r="DL16" i="25" s="1"/>
  <c r="DC7" i="25"/>
  <c r="DC8" i="25"/>
  <c r="DC9" i="25"/>
  <c r="DC10" i="25"/>
  <c r="DC11" i="25"/>
  <c r="DC12" i="25"/>
  <c r="DC13" i="25"/>
  <c r="DC14" i="25"/>
  <c r="DC15" i="25"/>
  <c r="DC16" i="25"/>
  <c r="DC17" i="25"/>
  <c r="DC18" i="25"/>
  <c r="DC19" i="25"/>
  <c r="DC20" i="25"/>
  <c r="DC21" i="25"/>
  <c r="DC22" i="25"/>
  <c r="DC23" i="25"/>
  <c r="DC24" i="25"/>
  <c r="DC25" i="25"/>
  <c r="DC26" i="25"/>
  <c r="DC27" i="25"/>
  <c r="DB7" i="25"/>
  <c r="DB8" i="25"/>
  <c r="DB9" i="25"/>
  <c r="DB10" i="25"/>
  <c r="DB11" i="25"/>
  <c r="DB12" i="25"/>
  <c r="DB13" i="25"/>
  <c r="DB14" i="25"/>
  <c r="DB15" i="25"/>
  <c r="DB16" i="25"/>
  <c r="DB17" i="25"/>
  <c r="DB18" i="25"/>
  <c r="DB19" i="25"/>
  <c r="DB20" i="25"/>
  <c r="DB21" i="25"/>
  <c r="DB22" i="25"/>
  <c r="DB23" i="25"/>
  <c r="DB24" i="25"/>
  <c r="DB25" i="25"/>
  <c r="DB26" i="25"/>
  <c r="DB27" i="25"/>
  <c r="DA7" i="25"/>
  <c r="DA8" i="25"/>
  <c r="DA9" i="25"/>
  <c r="DA10" i="25"/>
  <c r="DA11" i="25"/>
  <c r="DA12" i="25"/>
  <c r="DA13" i="25"/>
  <c r="DA14" i="25"/>
  <c r="DA15" i="25"/>
  <c r="DA16" i="25"/>
  <c r="DA17" i="25"/>
  <c r="DA18" i="25"/>
  <c r="DA19" i="25"/>
  <c r="DA20" i="25"/>
  <c r="DA21" i="25"/>
  <c r="DA22" i="25"/>
  <c r="DA23" i="25"/>
  <c r="DA24" i="25"/>
  <c r="DA25" i="25"/>
  <c r="DA26" i="25"/>
  <c r="DA27" i="25"/>
  <c r="CZ7" i="25"/>
  <c r="CZ8" i="25"/>
  <c r="CZ9" i="25"/>
  <c r="CZ10" i="25"/>
  <c r="CZ11" i="25"/>
  <c r="CZ12" i="25"/>
  <c r="CZ13" i="25"/>
  <c r="CZ14" i="25"/>
  <c r="CZ15" i="25"/>
  <c r="CZ16" i="25"/>
  <c r="CZ17" i="25"/>
  <c r="CZ18" i="25"/>
  <c r="CZ19" i="25"/>
  <c r="CZ20" i="25"/>
  <c r="CZ21" i="25"/>
  <c r="CZ22" i="25"/>
  <c r="CZ23" i="25"/>
  <c r="CZ24" i="25"/>
  <c r="CZ25" i="25"/>
  <c r="CZ26" i="25"/>
  <c r="CZ27" i="25"/>
  <c r="AA47" i="92"/>
  <c r="K47" i="92"/>
  <c r="DH16" i="25" l="1"/>
  <c r="DD21" i="25"/>
  <c r="DD14" i="25"/>
  <c r="DD13" i="25"/>
  <c r="DD22" i="25"/>
  <c r="DD26" i="25"/>
  <c r="DD10" i="25"/>
  <c r="DD20" i="25"/>
  <c r="DD25" i="25"/>
  <c r="DD9" i="25"/>
  <c r="DD27" i="25"/>
  <c r="DD19" i="25"/>
  <c r="DD11" i="25"/>
  <c r="DD24" i="25"/>
  <c r="DD16" i="25"/>
  <c r="DD8" i="25"/>
  <c r="DD18" i="25"/>
  <c r="DD12" i="25"/>
  <c r="DD17" i="25"/>
  <c r="DD23" i="25"/>
  <c r="DD15" i="25"/>
  <c r="AG16" i="25"/>
  <c r="BQ16" i="25" l="1"/>
  <c r="BQ15" i="25"/>
  <c r="BO16" i="25"/>
  <c r="BO15" i="25"/>
  <c r="CQ15" i="25"/>
  <c r="CW16" i="25"/>
  <c r="CP15" i="25"/>
  <c r="AY16" i="25"/>
  <c r="AY15" i="25"/>
  <c r="AX16" i="25"/>
  <c r="AX15" i="25"/>
  <c r="AW16" i="25"/>
  <c r="AW15" i="25"/>
  <c r="AV16" i="25"/>
  <c r="AV15" i="25"/>
  <c r="AJ16" i="25"/>
  <c r="AI16" i="25"/>
  <c r="DG16" i="25" s="1"/>
  <c r="AJ15" i="25"/>
  <c r="AI15" i="25"/>
  <c r="DG15" i="25" s="1"/>
  <c r="CG16" i="25"/>
  <c r="CF16" i="25" s="1"/>
  <c r="CM16" i="25" s="1"/>
  <c r="K27" i="25"/>
  <c r="K26" i="25"/>
  <c r="CP26" i="25" s="1"/>
  <c r="K25" i="25"/>
  <c r="K24" i="25"/>
  <c r="K23" i="25"/>
  <c r="K22" i="25"/>
  <c r="K21" i="25"/>
  <c r="K20" i="25"/>
  <c r="K19" i="25"/>
  <c r="K18" i="25"/>
  <c r="K17" i="25"/>
  <c r="K16" i="25"/>
  <c r="CP16" i="25" s="1"/>
  <c r="K15" i="25"/>
  <c r="K14" i="25"/>
  <c r="K13" i="25"/>
  <c r="K12" i="25"/>
  <c r="K11" i="25"/>
  <c r="K10" i="25"/>
  <c r="K9" i="25"/>
  <c r="K7" i="25"/>
  <c r="BV9" i="25"/>
  <c r="BV14" i="25"/>
  <c r="BV15" i="25"/>
  <c r="BV16" i="25"/>
  <c r="BV17" i="25"/>
  <c r="BV18" i="25"/>
  <c r="BV19" i="25"/>
  <c r="BV7" i="25"/>
  <c r="BV10" i="25"/>
  <c r="BV20" i="25"/>
  <c r="BV11" i="25"/>
  <c r="BV12" i="25"/>
  <c r="BV21" i="25"/>
  <c r="BV22" i="25"/>
  <c r="BV23" i="25"/>
  <c r="BV24" i="25"/>
  <c r="BV25" i="25"/>
  <c r="BV13" i="25"/>
  <c r="BV26" i="25"/>
  <c r="BV27" i="25"/>
  <c r="BW9" i="25"/>
  <c r="BW14" i="25"/>
  <c r="BW15" i="25"/>
  <c r="BW16" i="25"/>
  <c r="BW17" i="25"/>
  <c r="BW18" i="25"/>
  <c r="BW19" i="25"/>
  <c r="BW7" i="25"/>
  <c r="BW10" i="25"/>
  <c r="BW20" i="25"/>
  <c r="BW11" i="25"/>
  <c r="BW12" i="25"/>
  <c r="BW21" i="25"/>
  <c r="BW22" i="25"/>
  <c r="BW23" i="25"/>
  <c r="BW24" i="25"/>
  <c r="BW25" i="25"/>
  <c r="BW13" i="25"/>
  <c r="BW26" i="25"/>
  <c r="BW27" i="25"/>
  <c r="BY9" i="25"/>
  <c r="BZ9" i="25" s="1"/>
  <c r="CA9" i="25" s="1"/>
  <c r="BY14" i="25"/>
  <c r="CB14" i="25" s="1"/>
  <c r="CC14" i="25" s="1"/>
  <c r="BY15" i="25"/>
  <c r="BZ15" i="25" s="1"/>
  <c r="CA15" i="25" s="1"/>
  <c r="BY16" i="25"/>
  <c r="BZ16" i="25" s="1"/>
  <c r="CA16" i="25" s="1"/>
  <c r="BY17" i="25"/>
  <c r="BZ17" i="25" s="1"/>
  <c r="CA17" i="25" s="1"/>
  <c r="BY18" i="25"/>
  <c r="CB18" i="25" s="1"/>
  <c r="CC18" i="25" s="1"/>
  <c r="BY19" i="25"/>
  <c r="CB19" i="25" s="1"/>
  <c r="CC19" i="25" s="1"/>
  <c r="BY7" i="25"/>
  <c r="CB7" i="25" s="1"/>
  <c r="CC7" i="25" s="1"/>
  <c r="BY10" i="25"/>
  <c r="BZ10" i="25" s="1"/>
  <c r="CA10" i="25" s="1"/>
  <c r="BY20" i="25"/>
  <c r="BZ20" i="25" s="1"/>
  <c r="CA20" i="25" s="1"/>
  <c r="BY11" i="25"/>
  <c r="BZ11" i="25" s="1"/>
  <c r="CA11" i="25" s="1"/>
  <c r="BY12" i="25"/>
  <c r="BZ12" i="25" s="1"/>
  <c r="CA12" i="25" s="1"/>
  <c r="BY21" i="25"/>
  <c r="CB21" i="25" s="1"/>
  <c r="CC21" i="25" s="1"/>
  <c r="BY22" i="25"/>
  <c r="BZ22" i="25" s="1"/>
  <c r="CA22" i="25" s="1"/>
  <c r="BY23" i="25"/>
  <c r="BZ23" i="25" s="1"/>
  <c r="CA23" i="25" s="1"/>
  <c r="BY24" i="25"/>
  <c r="CB24" i="25" s="1"/>
  <c r="CC24" i="25" s="1"/>
  <c r="BY25" i="25"/>
  <c r="BZ25" i="25" s="1"/>
  <c r="CA25" i="25" s="1"/>
  <c r="BY13" i="25"/>
  <c r="BZ13" i="25" s="1"/>
  <c r="CA13" i="25" s="1"/>
  <c r="BY26" i="25"/>
  <c r="CB26" i="25" s="1"/>
  <c r="CC26" i="25" s="1"/>
  <c r="BY27" i="25"/>
  <c r="BZ27" i="25" s="1"/>
  <c r="CA27" i="25" s="1"/>
  <c r="CD9" i="25"/>
  <c r="CD14" i="25"/>
  <c r="CD15" i="25"/>
  <c r="CD16" i="25"/>
  <c r="CD17" i="25"/>
  <c r="CD18" i="25"/>
  <c r="CD19" i="25"/>
  <c r="CD7" i="25"/>
  <c r="CD10" i="25"/>
  <c r="CD20" i="25"/>
  <c r="CD11" i="25"/>
  <c r="CD12" i="25"/>
  <c r="CD21" i="25"/>
  <c r="CD22" i="25"/>
  <c r="CD23" i="25"/>
  <c r="CD24" i="25"/>
  <c r="CD25" i="25"/>
  <c r="CD13" i="25"/>
  <c r="CD26" i="25"/>
  <c r="CD27" i="25"/>
  <c r="CG9" i="25"/>
  <c r="CF9" i="25" s="1"/>
  <c r="CM9" i="25" s="1"/>
  <c r="CG14" i="25"/>
  <c r="CF14" i="25" s="1"/>
  <c r="CM14" i="25" s="1"/>
  <c r="CG15" i="25"/>
  <c r="CF15" i="25" s="1"/>
  <c r="CM15" i="25" s="1"/>
  <c r="CG17" i="25"/>
  <c r="CF17" i="25" s="1"/>
  <c r="CM17" i="25" s="1"/>
  <c r="CG18" i="25"/>
  <c r="CF18" i="25" s="1"/>
  <c r="CM18" i="25" s="1"/>
  <c r="CG19" i="25"/>
  <c r="CF19" i="25" s="1"/>
  <c r="CM19" i="25" s="1"/>
  <c r="CG7" i="25"/>
  <c r="CF7" i="25" s="1"/>
  <c r="CM7" i="25" s="1"/>
  <c r="CG10" i="25"/>
  <c r="CF10" i="25" s="1"/>
  <c r="CM10" i="25" s="1"/>
  <c r="CG20" i="25"/>
  <c r="CF20" i="25" s="1"/>
  <c r="CM20" i="25" s="1"/>
  <c r="CG11" i="25"/>
  <c r="CF11" i="25" s="1"/>
  <c r="CM11" i="25" s="1"/>
  <c r="CG12" i="25"/>
  <c r="CF12" i="25" s="1"/>
  <c r="CM12" i="25" s="1"/>
  <c r="CG21" i="25"/>
  <c r="CF21" i="25" s="1"/>
  <c r="CM21" i="25" s="1"/>
  <c r="CG22" i="25"/>
  <c r="CF22" i="25" s="1"/>
  <c r="CM22" i="25" s="1"/>
  <c r="CG23" i="25"/>
  <c r="CF23" i="25" s="1"/>
  <c r="CM23" i="25" s="1"/>
  <c r="CG24" i="25"/>
  <c r="CF24" i="25" s="1"/>
  <c r="CM24" i="25" s="1"/>
  <c r="CG25" i="25"/>
  <c r="CF25" i="25" s="1"/>
  <c r="CM25" i="25" s="1"/>
  <c r="CG13" i="25"/>
  <c r="CF13" i="25" s="1"/>
  <c r="CM13" i="25" s="1"/>
  <c r="CG26" i="25"/>
  <c r="CF26" i="25" s="1"/>
  <c r="CM26" i="25" s="1"/>
  <c r="CG27" i="25"/>
  <c r="CF27" i="25" s="1"/>
  <c r="CM27" i="25" s="1"/>
  <c r="CH9" i="25"/>
  <c r="CH14" i="25"/>
  <c r="CH15" i="25"/>
  <c r="CH17" i="25"/>
  <c r="CH18" i="25"/>
  <c r="CH19" i="25"/>
  <c r="CH7" i="25"/>
  <c r="CH10" i="25"/>
  <c r="CH20" i="25"/>
  <c r="CH11" i="25"/>
  <c r="CH12" i="25"/>
  <c r="CH21" i="25"/>
  <c r="CH22" i="25"/>
  <c r="CH23" i="25"/>
  <c r="CH24" i="25"/>
  <c r="CH25" i="25"/>
  <c r="CH13" i="25"/>
  <c r="CH26" i="25"/>
  <c r="CH27" i="25"/>
  <c r="CI9" i="25"/>
  <c r="DE9" i="25" s="1"/>
  <c r="CI14" i="25"/>
  <c r="DE14" i="25" s="1"/>
  <c r="CI15" i="25"/>
  <c r="DE15" i="25" s="1"/>
  <c r="CI16" i="25"/>
  <c r="DE16" i="25" s="1"/>
  <c r="CI17" i="25"/>
  <c r="DE17" i="25" s="1"/>
  <c r="CI18" i="25"/>
  <c r="DE18" i="25" s="1"/>
  <c r="CI19" i="25"/>
  <c r="DE19" i="25" s="1"/>
  <c r="CI7" i="25"/>
  <c r="DE7" i="25" s="1"/>
  <c r="CI10" i="25"/>
  <c r="DE10" i="25" s="1"/>
  <c r="CI20" i="25"/>
  <c r="DE20" i="25" s="1"/>
  <c r="CI11" i="25"/>
  <c r="DE11" i="25" s="1"/>
  <c r="CI12" i="25"/>
  <c r="DE12" i="25" s="1"/>
  <c r="CI21" i="25"/>
  <c r="DE21" i="25" s="1"/>
  <c r="CI22" i="25"/>
  <c r="DE22" i="25" s="1"/>
  <c r="CI23" i="25"/>
  <c r="DE23" i="25" s="1"/>
  <c r="CI24" i="25"/>
  <c r="DE24" i="25" s="1"/>
  <c r="CI25" i="25"/>
  <c r="DE25" i="25" s="1"/>
  <c r="CI13" i="25"/>
  <c r="DE13" i="25" s="1"/>
  <c r="CI26" i="25"/>
  <c r="DE26" i="25" s="1"/>
  <c r="CI27" i="25"/>
  <c r="DE27" i="25" s="1"/>
  <c r="CJ9" i="25"/>
  <c r="DF9" i="25" s="1"/>
  <c r="CJ14" i="25"/>
  <c r="DF14" i="25" s="1"/>
  <c r="CJ15" i="25"/>
  <c r="DF15" i="25" s="1"/>
  <c r="CJ16" i="25"/>
  <c r="DF16" i="25" s="1"/>
  <c r="CJ17" i="25"/>
  <c r="DF17" i="25" s="1"/>
  <c r="CJ18" i="25"/>
  <c r="DF18" i="25" s="1"/>
  <c r="CJ19" i="25"/>
  <c r="DF19" i="25" s="1"/>
  <c r="CJ7" i="25"/>
  <c r="DF7" i="25" s="1"/>
  <c r="CJ10" i="25"/>
  <c r="DF10" i="25" s="1"/>
  <c r="CJ20" i="25"/>
  <c r="DF20" i="25" s="1"/>
  <c r="CJ11" i="25"/>
  <c r="DF11" i="25" s="1"/>
  <c r="CJ12" i="25"/>
  <c r="DF12" i="25" s="1"/>
  <c r="CJ21" i="25"/>
  <c r="DF21" i="25" s="1"/>
  <c r="CJ22" i="25"/>
  <c r="DF22" i="25" s="1"/>
  <c r="CJ23" i="25"/>
  <c r="DF23" i="25" s="1"/>
  <c r="CJ24" i="25"/>
  <c r="DF24" i="25" s="1"/>
  <c r="CJ25" i="25"/>
  <c r="DF25" i="25" s="1"/>
  <c r="CJ13" i="25"/>
  <c r="DF13" i="25" s="1"/>
  <c r="CJ26" i="25"/>
  <c r="DF26" i="25" s="1"/>
  <c r="CJ27" i="25"/>
  <c r="DF27" i="25" s="1"/>
  <c r="CN9" i="25"/>
  <c r="CN14" i="25"/>
  <c r="CN15" i="25"/>
  <c r="CN17" i="25"/>
  <c r="CN18" i="25"/>
  <c r="CN19" i="25"/>
  <c r="CN7" i="25"/>
  <c r="CN10" i="25"/>
  <c r="CN20" i="25"/>
  <c r="CN11" i="25"/>
  <c r="CN12" i="25"/>
  <c r="CN21" i="25"/>
  <c r="CN22" i="25"/>
  <c r="CN23" i="25"/>
  <c r="CN24" i="25"/>
  <c r="CN25" i="25"/>
  <c r="CN13" i="25"/>
  <c r="CN26" i="25"/>
  <c r="CN27" i="25"/>
  <c r="CO9" i="25"/>
  <c r="CV9" i="25" s="1"/>
  <c r="CO14" i="25"/>
  <c r="CO17" i="25"/>
  <c r="CV17" i="25" s="1"/>
  <c r="CO18" i="25"/>
  <c r="CO19" i="25"/>
  <c r="CV19" i="25" s="1"/>
  <c r="CO7" i="25"/>
  <c r="CV7" i="25" s="1"/>
  <c r="CO10" i="25"/>
  <c r="CO20" i="25"/>
  <c r="CO11" i="25"/>
  <c r="CO12" i="25"/>
  <c r="CO21" i="25"/>
  <c r="CO22" i="25"/>
  <c r="CO23" i="25"/>
  <c r="CV23" i="25" s="1"/>
  <c r="CO24" i="25"/>
  <c r="CO25" i="25"/>
  <c r="CO13" i="25"/>
  <c r="CO26" i="25"/>
  <c r="CO27" i="25"/>
  <c r="CP9" i="25"/>
  <c r="CP14" i="25"/>
  <c r="CP17" i="25"/>
  <c r="CP18" i="25"/>
  <c r="CP19" i="25"/>
  <c r="CP7" i="25"/>
  <c r="CP10" i="25"/>
  <c r="CP20" i="25"/>
  <c r="CP11" i="25"/>
  <c r="CP12" i="25"/>
  <c r="CP21" i="25"/>
  <c r="CP22" i="25"/>
  <c r="CP23" i="25"/>
  <c r="CP24" i="25"/>
  <c r="CP25" i="25"/>
  <c r="CP13" i="25"/>
  <c r="CP27" i="25"/>
  <c r="CQ9" i="25"/>
  <c r="CQ14" i="25"/>
  <c r="CQ16" i="25"/>
  <c r="CQ17" i="25"/>
  <c r="CQ18" i="25"/>
  <c r="CQ19" i="25"/>
  <c r="CQ7" i="25"/>
  <c r="CQ10" i="25"/>
  <c r="CQ20" i="25"/>
  <c r="CQ11" i="25"/>
  <c r="CQ12" i="25"/>
  <c r="CQ21" i="25"/>
  <c r="CQ22" i="25"/>
  <c r="CQ23" i="25"/>
  <c r="CQ24" i="25"/>
  <c r="CQ25" i="25"/>
  <c r="CQ13" i="25"/>
  <c r="CQ26" i="25"/>
  <c r="CQ27" i="25"/>
  <c r="CW9" i="25"/>
  <c r="CW14" i="25"/>
  <c r="CW17" i="25"/>
  <c r="CW18" i="25"/>
  <c r="CW19" i="25"/>
  <c r="CW7" i="25"/>
  <c r="CW10" i="25"/>
  <c r="CW20" i="25"/>
  <c r="CW11" i="25"/>
  <c r="CW12" i="25"/>
  <c r="CW21" i="25"/>
  <c r="CW22" i="25"/>
  <c r="CW23" i="25"/>
  <c r="CW24" i="25"/>
  <c r="CW25" i="25"/>
  <c r="CW13" i="25"/>
  <c r="CW26" i="25"/>
  <c r="CW27" i="25"/>
  <c r="CX9" i="25"/>
  <c r="CX14" i="25"/>
  <c r="CX15" i="25"/>
  <c r="CX16" i="25"/>
  <c r="CX17" i="25"/>
  <c r="CX18" i="25"/>
  <c r="CX19" i="25"/>
  <c r="CX7" i="25"/>
  <c r="CX10" i="25"/>
  <c r="CX20" i="25"/>
  <c r="CX11" i="25"/>
  <c r="CX12" i="25"/>
  <c r="CX21" i="25"/>
  <c r="CX22" i="25"/>
  <c r="CX23" i="25"/>
  <c r="CX24" i="25"/>
  <c r="CX25" i="25"/>
  <c r="CX13" i="25"/>
  <c r="CX26" i="25"/>
  <c r="CX27" i="25"/>
  <c r="CY9" i="25"/>
  <c r="CY14" i="25"/>
  <c r="CY15" i="25"/>
  <c r="CY16" i="25"/>
  <c r="CY17" i="25"/>
  <c r="CY18" i="25"/>
  <c r="CY19" i="25"/>
  <c r="CY7" i="25"/>
  <c r="CY10" i="25"/>
  <c r="CY20" i="25"/>
  <c r="CY11" i="25"/>
  <c r="CY12" i="25"/>
  <c r="CY21" i="25"/>
  <c r="CY22" i="25"/>
  <c r="CY23" i="25"/>
  <c r="CY24" i="25"/>
  <c r="CY25" i="25"/>
  <c r="CY13" i="25"/>
  <c r="CY26" i="25"/>
  <c r="CY27" i="25"/>
  <c r="DM9" i="25"/>
  <c r="DM14" i="25"/>
  <c r="DM15" i="25"/>
  <c r="DM16" i="25"/>
  <c r="DM17" i="25"/>
  <c r="DM18" i="25"/>
  <c r="DM19" i="25"/>
  <c r="DM7" i="25"/>
  <c r="DM10" i="25"/>
  <c r="DM20" i="25"/>
  <c r="DM11" i="25"/>
  <c r="DM12" i="25"/>
  <c r="DM21" i="25"/>
  <c r="DM22" i="25"/>
  <c r="DM23" i="25"/>
  <c r="DM24" i="25"/>
  <c r="DM25" i="25"/>
  <c r="DM13" i="25"/>
  <c r="DM26" i="25"/>
  <c r="DM27" i="25"/>
  <c r="DN9" i="25"/>
  <c r="DN14" i="25"/>
  <c r="DN15" i="25"/>
  <c r="DN16" i="25"/>
  <c r="DN17" i="25"/>
  <c r="DN18" i="25"/>
  <c r="DN19" i="25"/>
  <c r="DN7" i="25"/>
  <c r="DN10" i="25"/>
  <c r="DN20" i="25"/>
  <c r="DN11" i="25"/>
  <c r="DN12" i="25"/>
  <c r="DN21" i="25"/>
  <c r="DN22" i="25"/>
  <c r="DN23" i="25"/>
  <c r="DN24" i="25"/>
  <c r="DN25" i="25"/>
  <c r="DN13" i="25"/>
  <c r="DN26" i="25"/>
  <c r="DN27" i="25"/>
  <c r="DO9" i="25"/>
  <c r="CK9" i="25" s="1"/>
  <c r="CL9" i="25" s="1"/>
  <c r="DO14" i="25"/>
  <c r="CK14" i="25" s="1"/>
  <c r="CL14" i="25" s="1"/>
  <c r="DO15" i="25"/>
  <c r="CK15" i="25" s="1"/>
  <c r="CL15" i="25" s="1"/>
  <c r="DO16" i="25"/>
  <c r="CK16" i="25" s="1"/>
  <c r="CL16" i="25" s="1"/>
  <c r="DO17" i="25"/>
  <c r="CK17" i="25" s="1"/>
  <c r="CL17" i="25" s="1"/>
  <c r="DO18" i="25"/>
  <c r="CK18" i="25" s="1"/>
  <c r="CL18" i="25" s="1"/>
  <c r="DO19" i="25"/>
  <c r="CK19" i="25" s="1"/>
  <c r="CL19" i="25" s="1"/>
  <c r="DO7" i="25"/>
  <c r="CK7" i="25" s="1"/>
  <c r="CL7" i="25" s="1"/>
  <c r="DO10" i="25"/>
  <c r="CK10" i="25" s="1"/>
  <c r="CL10" i="25" s="1"/>
  <c r="DO20" i="25"/>
  <c r="CK20" i="25" s="1"/>
  <c r="CL20" i="25" s="1"/>
  <c r="DO11" i="25"/>
  <c r="CK11" i="25" s="1"/>
  <c r="CL11" i="25" s="1"/>
  <c r="DO12" i="25"/>
  <c r="CK12" i="25" s="1"/>
  <c r="CL12" i="25" s="1"/>
  <c r="DO21" i="25"/>
  <c r="CK21" i="25" s="1"/>
  <c r="CL21" i="25" s="1"/>
  <c r="DO22" i="25"/>
  <c r="CK22" i="25" s="1"/>
  <c r="CL22" i="25" s="1"/>
  <c r="DO23" i="25"/>
  <c r="CK23" i="25" s="1"/>
  <c r="CL23" i="25" s="1"/>
  <c r="DO24" i="25"/>
  <c r="CK24" i="25" s="1"/>
  <c r="CL24" i="25" s="1"/>
  <c r="DO25" i="25"/>
  <c r="CK25" i="25" s="1"/>
  <c r="CL25" i="25" s="1"/>
  <c r="DO13" i="25"/>
  <c r="CK13" i="25" s="1"/>
  <c r="CL13" i="25" s="1"/>
  <c r="DO26" i="25"/>
  <c r="CK26" i="25" s="1"/>
  <c r="CL26" i="25" s="1"/>
  <c r="DO27" i="25"/>
  <c r="CK27" i="25" s="1"/>
  <c r="CL27" i="25" s="1"/>
  <c r="DP9" i="25"/>
  <c r="DP14" i="25"/>
  <c r="DP15" i="25"/>
  <c r="DP16" i="25"/>
  <c r="DP17" i="25"/>
  <c r="DP18" i="25"/>
  <c r="DP19" i="25"/>
  <c r="DP7" i="25"/>
  <c r="DP10" i="25"/>
  <c r="DP20" i="25"/>
  <c r="DP11" i="25"/>
  <c r="DP12" i="25"/>
  <c r="DP21" i="25"/>
  <c r="DP22" i="25"/>
  <c r="DP23" i="25"/>
  <c r="DP24" i="25"/>
  <c r="DP25" i="25"/>
  <c r="DP13" i="25"/>
  <c r="DP26" i="25"/>
  <c r="DP27" i="25"/>
  <c r="DQ9" i="25"/>
  <c r="DQ14" i="25"/>
  <c r="DQ15" i="25"/>
  <c r="DQ16" i="25"/>
  <c r="DQ17" i="25"/>
  <c r="DQ18" i="25"/>
  <c r="DQ19" i="25"/>
  <c r="DQ7" i="25"/>
  <c r="DQ10" i="25"/>
  <c r="DQ20" i="25"/>
  <c r="DQ11" i="25"/>
  <c r="DQ12" i="25"/>
  <c r="DQ21" i="25"/>
  <c r="DQ22" i="25"/>
  <c r="DQ23" i="25"/>
  <c r="DQ24" i="25"/>
  <c r="DQ25" i="25"/>
  <c r="DQ13" i="25"/>
  <c r="DQ26" i="25"/>
  <c r="DQ27" i="25"/>
  <c r="DR9" i="25"/>
  <c r="DR14" i="25"/>
  <c r="DR15" i="25"/>
  <c r="DR16" i="25"/>
  <c r="DR17" i="25"/>
  <c r="DR18" i="25"/>
  <c r="DR19" i="25"/>
  <c r="DR7" i="25"/>
  <c r="DR10" i="25"/>
  <c r="DR20" i="25"/>
  <c r="DR11" i="25"/>
  <c r="DR12" i="25"/>
  <c r="DR21" i="25"/>
  <c r="DR22" i="25"/>
  <c r="DR23" i="25"/>
  <c r="DR24" i="25"/>
  <c r="DR25" i="25"/>
  <c r="DR13" i="25"/>
  <c r="DR26" i="25"/>
  <c r="DR27" i="25"/>
  <c r="DS9" i="25"/>
  <c r="DS14" i="25"/>
  <c r="DS15" i="25"/>
  <c r="DS16" i="25"/>
  <c r="DS17" i="25"/>
  <c r="DS18" i="25"/>
  <c r="DS19" i="25"/>
  <c r="DS7" i="25"/>
  <c r="DS10" i="25"/>
  <c r="DS20" i="25"/>
  <c r="DS11" i="25"/>
  <c r="DS12" i="25"/>
  <c r="DS21" i="25"/>
  <c r="DS22" i="25"/>
  <c r="DS23" i="25"/>
  <c r="DS24" i="25"/>
  <c r="DS25" i="25"/>
  <c r="DS13" i="25"/>
  <c r="DS26" i="25"/>
  <c r="DS27" i="25"/>
  <c r="DT9" i="25"/>
  <c r="DT14" i="25"/>
  <c r="DT15" i="25"/>
  <c r="DT16" i="25"/>
  <c r="DT17" i="25"/>
  <c r="DT18" i="25"/>
  <c r="DT19" i="25"/>
  <c r="DT7" i="25"/>
  <c r="DT10" i="25"/>
  <c r="DT20" i="25"/>
  <c r="DT11" i="25"/>
  <c r="DT12" i="25"/>
  <c r="DT21" i="25"/>
  <c r="DT22" i="25"/>
  <c r="DT23" i="25"/>
  <c r="DT24" i="25"/>
  <c r="DT25" i="25"/>
  <c r="DT13" i="25"/>
  <c r="DT26" i="25"/>
  <c r="DT27" i="25"/>
  <c r="DU9" i="25"/>
  <c r="DU14" i="25"/>
  <c r="DU15" i="25"/>
  <c r="DU16" i="25"/>
  <c r="DU17" i="25"/>
  <c r="DU18" i="25"/>
  <c r="DU19" i="25"/>
  <c r="DU7" i="25"/>
  <c r="DU10" i="25"/>
  <c r="DU20" i="25"/>
  <c r="DU11" i="25"/>
  <c r="DU12" i="25"/>
  <c r="DU21" i="25"/>
  <c r="DU22" i="25"/>
  <c r="DU23" i="25"/>
  <c r="DU24" i="25"/>
  <c r="DU25" i="25"/>
  <c r="DU13" i="25"/>
  <c r="DU26" i="25"/>
  <c r="DU27" i="25"/>
  <c r="DX9" i="25"/>
  <c r="DX14" i="25"/>
  <c r="DX15" i="25"/>
  <c r="DX16" i="25"/>
  <c r="DX17" i="25"/>
  <c r="DX18" i="25"/>
  <c r="DX19" i="25"/>
  <c r="DX7" i="25"/>
  <c r="DX10" i="25"/>
  <c r="DX20" i="25"/>
  <c r="DX11" i="25"/>
  <c r="DX12" i="25"/>
  <c r="DX21" i="25"/>
  <c r="DX22" i="25"/>
  <c r="DX23" i="25"/>
  <c r="DX24" i="25"/>
  <c r="DX25" i="25"/>
  <c r="DX13" i="25"/>
  <c r="DX26" i="25"/>
  <c r="DX27" i="25"/>
  <c r="EC9" i="25"/>
  <c r="EC14" i="25"/>
  <c r="EC15" i="25"/>
  <c r="EC16" i="25"/>
  <c r="EC17" i="25"/>
  <c r="EC18" i="25"/>
  <c r="EC19" i="25"/>
  <c r="EC7" i="25"/>
  <c r="EC10" i="25"/>
  <c r="EC20" i="25"/>
  <c r="EC11" i="25"/>
  <c r="EC12" i="25"/>
  <c r="EC21" i="25"/>
  <c r="EC22" i="25"/>
  <c r="EC23" i="25"/>
  <c r="EC24" i="25"/>
  <c r="EC25" i="25"/>
  <c r="EC13" i="25"/>
  <c r="EC26" i="25"/>
  <c r="EC27" i="25"/>
  <c r="ED9" i="25"/>
  <c r="ED14" i="25"/>
  <c r="ED15" i="25"/>
  <c r="ED16" i="25"/>
  <c r="ED17" i="25"/>
  <c r="ED18" i="25"/>
  <c r="ED19" i="25"/>
  <c r="ED7" i="25"/>
  <c r="ED10" i="25"/>
  <c r="ED20" i="25"/>
  <c r="ED11" i="25"/>
  <c r="ED12" i="25"/>
  <c r="ED21" i="25"/>
  <c r="ED22" i="25"/>
  <c r="ED23" i="25"/>
  <c r="ED24" i="25"/>
  <c r="ED25" i="25"/>
  <c r="ED13" i="25"/>
  <c r="ED26" i="25"/>
  <c r="ED27" i="25"/>
  <c r="DK15" i="25" l="1"/>
  <c r="DK16" i="25"/>
  <c r="CH16" i="25"/>
  <c r="CN16" i="25"/>
  <c r="CO15" i="25"/>
  <c r="CW15" i="25"/>
  <c r="CO16" i="25"/>
  <c r="CB22" i="25"/>
  <c r="CC22" i="25" s="1"/>
  <c r="BX17" i="25"/>
  <c r="BX13" i="25"/>
  <c r="BX20" i="25"/>
  <c r="BX14" i="25"/>
  <c r="BX11" i="25"/>
  <c r="BX15" i="25"/>
  <c r="BZ24" i="25"/>
  <c r="CA24" i="25" s="1"/>
  <c r="CE24" i="25" s="1"/>
  <c r="CV13" i="25"/>
  <c r="CV21" i="25"/>
  <c r="CE25" i="25"/>
  <c r="CR7" i="25"/>
  <c r="CS7" i="25" s="1"/>
  <c r="CT7" i="25" s="1"/>
  <c r="CU7" i="25" s="1"/>
  <c r="BX23" i="25"/>
  <c r="BX19" i="25"/>
  <c r="BZ19" i="25"/>
  <c r="CA19" i="25" s="1"/>
  <c r="CE19" i="25" s="1"/>
  <c r="CR25" i="25"/>
  <c r="CS25" i="25" s="1"/>
  <c r="CT25" i="25" s="1"/>
  <c r="CU25" i="25" s="1"/>
  <c r="CR10" i="25"/>
  <c r="CS10" i="25" s="1"/>
  <c r="CT10" i="25" s="1"/>
  <c r="CU10" i="25" s="1"/>
  <c r="CR9" i="25"/>
  <c r="CS9" i="25" s="1"/>
  <c r="CT9" i="25" s="1"/>
  <c r="CU9" i="25" s="1"/>
  <c r="BZ7" i="25"/>
  <c r="CA7" i="25" s="1"/>
  <c r="CE7" i="25" s="1"/>
  <c r="CV20" i="25"/>
  <c r="CV18" i="25"/>
  <c r="BX27" i="25"/>
  <c r="BX21" i="25"/>
  <c r="CB20" i="25"/>
  <c r="CC20" i="25" s="1"/>
  <c r="BX26" i="25"/>
  <c r="BX12" i="25"/>
  <c r="BX16" i="25"/>
  <c r="CV12" i="25"/>
  <c r="BZ14" i="25"/>
  <c r="CA14" i="25" s="1"/>
  <c r="CE14" i="25" s="1"/>
  <c r="CB13" i="25"/>
  <c r="CC13" i="25" s="1"/>
  <c r="CE27" i="25"/>
  <c r="BX25" i="25"/>
  <c r="BX10" i="25"/>
  <c r="BX9" i="25"/>
  <c r="BX22" i="25"/>
  <c r="BX18" i="25"/>
  <c r="CV27" i="25"/>
  <c r="CB23" i="25"/>
  <c r="CC23" i="25" s="1"/>
  <c r="CV26" i="25"/>
  <c r="CR17" i="25"/>
  <c r="CS17" i="25" s="1"/>
  <c r="CT17" i="25" s="1"/>
  <c r="CU17" i="25" s="1"/>
  <c r="CV14" i="25"/>
  <c r="CR26" i="25"/>
  <c r="CS26" i="25" s="1"/>
  <c r="CT26" i="25" s="1"/>
  <c r="CU26" i="25" s="1"/>
  <c r="CR12" i="25"/>
  <c r="CS12" i="25" s="1"/>
  <c r="CT12" i="25" s="1"/>
  <c r="CU12" i="25" s="1"/>
  <c r="CR16" i="25"/>
  <c r="CB12" i="25"/>
  <c r="CC12" i="25" s="1"/>
  <c r="CE23" i="25"/>
  <c r="CR13" i="25"/>
  <c r="CS13" i="25" s="1"/>
  <c r="CT13" i="25" s="1"/>
  <c r="CU13" i="25" s="1"/>
  <c r="CR20" i="25"/>
  <c r="CS20" i="25" s="1"/>
  <c r="CT20" i="25" s="1"/>
  <c r="CU20" i="25" s="1"/>
  <c r="CR14" i="25"/>
  <c r="CS14" i="25" s="1"/>
  <c r="CT14" i="25" s="1"/>
  <c r="CU14" i="25" s="1"/>
  <c r="CV22" i="25"/>
  <c r="CR27" i="25"/>
  <c r="CS27" i="25" s="1"/>
  <c r="CT27" i="25" s="1"/>
  <c r="CU27" i="25" s="1"/>
  <c r="CR21" i="25"/>
  <c r="CS21" i="25" s="1"/>
  <c r="CT21" i="25" s="1"/>
  <c r="CU21" i="25" s="1"/>
  <c r="CB15" i="25"/>
  <c r="CC15" i="25" s="1"/>
  <c r="CE17" i="25"/>
  <c r="CE12" i="25"/>
  <c r="CE16" i="25"/>
  <c r="CB17" i="25"/>
  <c r="CC17" i="25" s="1"/>
  <c r="CE11" i="25"/>
  <c r="BZ21" i="25"/>
  <c r="CA21" i="25" s="1"/>
  <c r="CE21" i="25" s="1"/>
  <c r="CE20" i="25"/>
  <c r="CV11" i="25"/>
  <c r="CR24" i="25"/>
  <c r="CS24" i="25" s="1"/>
  <c r="CT24" i="25" s="1"/>
  <c r="CU24" i="25" s="1"/>
  <c r="CB11" i="25"/>
  <c r="CC11" i="25" s="1"/>
  <c r="CB27" i="25"/>
  <c r="CC27" i="25" s="1"/>
  <c r="CE22" i="25"/>
  <c r="CE15" i="25"/>
  <c r="BX24" i="25"/>
  <c r="BX7" i="25"/>
  <c r="CR23" i="25"/>
  <c r="CS23" i="25" s="1"/>
  <c r="CT23" i="25" s="1"/>
  <c r="CU23" i="25" s="1"/>
  <c r="CR19" i="25"/>
  <c r="CS19" i="25" s="1"/>
  <c r="CT19" i="25" s="1"/>
  <c r="CU19" i="25" s="1"/>
  <c r="CB16" i="25"/>
  <c r="CC16" i="25" s="1"/>
  <c r="BZ26" i="25"/>
  <c r="CA26" i="25" s="1"/>
  <c r="CE26" i="25" s="1"/>
  <c r="BZ18" i="25"/>
  <c r="CA18" i="25" s="1"/>
  <c r="CE18" i="25" s="1"/>
  <c r="CE13" i="25"/>
  <c r="CV25" i="25"/>
  <c r="CV10" i="25"/>
  <c r="CR22" i="25"/>
  <c r="CS22" i="25" s="1"/>
  <c r="CT22" i="25" s="1"/>
  <c r="CU22" i="25" s="1"/>
  <c r="CR18" i="25"/>
  <c r="CS18" i="25" s="1"/>
  <c r="CT18" i="25" s="1"/>
  <c r="CU18" i="25" s="1"/>
  <c r="CR11" i="25"/>
  <c r="CS11" i="25" s="1"/>
  <c r="CT11" i="25" s="1"/>
  <c r="CU11" i="25" s="1"/>
  <c r="CR15" i="25"/>
  <c r="CE10" i="25"/>
  <c r="CE9" i="25"/>
  <c r="CV24" i="25"/>
  <c r="CB25" i="25"/>
  <c r="CC25" i="25" s="1"/>
  <c r="CB10" i="25"/>
  <c r="CC10" i="25" s="1"/>
  <c r="CB9" i="25"/>
  <c r="CC9" i="25" s="1"/>
  <c r="CV15" i="25" l="1"/>
  <c r="CS15" i="25"/>
  <c r="CT15" i="25" s="1"/>
  <c r="CU15" i="25" s="1"/>
  <c r="CS16" i="25"/>
  <c r="CT16" i="25" s="1"/>
  <c r="CU16" i="25" s="1"/>
  <c r="CV16" i="25"/>
  <c r="K8" i="25" l="1"/>
  <c r="BV8" i="25"/>
  <c r="BW8" i="25"/>
  <c r="BY8" i="25"/>
  <c r="BZ8" i="25" s="1"/>
  <c r="CA8" i="25" s="1"/>
  <c r="CD8" i="25"/>
  <c r="CG8" i="25"/>
  <c r="CF8" i="25" s="1"/>
  <c r="CM8" i="25" s="1"/>
  <c r="CH8" i="25"/>
  <c r="CI8" i="25"/>
  <c r="DE8" i="25" s="1"/>
  <c r="CJ8" i="25"/>
  <c r="DF8" i="25" s="1"/>
  <c r="CN8" i="25"/>
  <c r="CO8" i="25"/>
  <c r="CV8" i="25" s="1"/>
  <c r="CP8" i="25"/>
  <c r="CQ8" i="25"/>
  <c r="CW8" i="25"/>
  <c r="CX8" i="25"/>
  <c r="CY8" i="25"/>
  <c r="DM8" i="25"/>
  <c r="DN8" i="25"/>
  <c r="DO8" i="25"/>
  <c r="CK8" i="25" s="1"/>
  <c r="CL8" i="25" s="1"/>
  <c r="DP8" i="25"/>
  <c r="DQ8" i="25"/>
  <c r="DR8" i="25"/>
  <c r="DS8" i="25"/>
  <c r="DT8" i="25"/>
  <c r="DU8" i="25"/>
  <c r="DX8" i="25"/>
  <c r="EC8" i="25"/>
  <c r="ED8" i="25"/>
  <c r="P359" i="92"/>
  <c r="CB8" i="25" l="1"/>
  <c r="CC8" i="25" s="1"/>
  <c r="CR8" i="25"/>
  <c r="CS8" i="25" s="1"/>
  <c r="CT8" i="25" s="1"/>
  <c r="CU8" i="25" s="1"/>
  <c r="BX8" i="25"/>
  <c r="CE8" i="25"/>
  <c r="AB50" i="92" l="1"/>
  <c r="L50" i="92"/>
  <c r="L49" i="92" l="1"/>
  <c r="AB49" i="92"/>
  <c r="L48" i="92" l="1"/>
  <c r="AB48" i="92" l="1"/>
  <c r="Q34" i="89"/>
  <c r="Q35" i="89"/>
  <c r="Q36" i="89"/>
  <c r="Q37" i="89"/>
  <c r="N2" i="128"/>
  <c r="O2" i="89" s="1"/>
  <c r="K2" i="128"/>
  <c r="L2" i="89" s="1"/>
  <c r="L2" i="128"/>
  <c r="M2" i="89" s="1"/>
  <c r="M2" i="128"/>
  <c r="N2" i="89" s="1"/>
  <c r="Q39" i="89" l="1"/>
  <c r="Q38" i="89"/>
  <c r="B36" i="92"/>
  <c r="Q112" i="92"/>
  <c r="L119" i="92"/>
  <c r="M118" i="92"/>
  <c r="N113" i="92"/>
  <c r="G119" i="92"/>
  <c r="L120" i="92"/>
  <c r="N111" i="92"/>
  <c r="L121" i="92"/>
  <c r="N110" i="92"/>
  <c r="L118" i="92"/>
  <c r="M120" i="92"/>
  <c r="N112" i="92"/>
  <c r="R112" i="92"/>
  <c r="Q110" i="92"/>
  <c r="Q111" i="92"/>
  <c r="Q113" i="92"/>
  <c r="M119" i="92"/>
  <c r="Q28" i="92"/>
  <c r="R113" i="92"/>
  <c r="M121" i="92"/>
  <c r="N118" i="92" l="1"/>
  <c r="N119" i="92"/>
  <c r="N120" i="92"/>
  <c r="N121" i="92"/>
  <c r="L47" i="92"/>
  <c r="AB47" i="92"/>
  <c r="P362" i="92"/>
  <c r="P361" i="92"/>
  <c r="S361" i="92" s="1"/>
  <c r="P360" i="92"/>
  <c r="Q360" i="92" s="1"/>
  <c r="Q29" i="92"/>
  <c r="S360" i="92" l="1"/>
  <c r="J2" i="128"/>
  <c r="K2" i="89" s="1"/>
  <c r="G23" i="89" s="1"/>
  <c r="O23" i="89" s="1"/>
  <c r="V23" i="89" l="1"/>
  <c r="T23" i="89"/>
  <c r="S23" i="89"/>
  <c r="R23" i="89"/>
  <c r="U23" i="89"/>
  <c r="I2" i="128"/>
  <c r="J2" i="89" s="1"/>
  <c r="O24" i="89" s="1"/>
  <c r="H2" i="128"/>
  <c r="I2" i="89" s="1"/>
  <c r="G22" i="89" s="1"/>
  <c r="E34" i="89" s="1"/>
  <c r="G2" i="128"/>
  <c r="H2" i="89" s="1"/>
  <c r="G21" i="89" s="1"/>
  <c r="F2" i="128"/>
  <c r="G2" i="89" s="1"/>
  <c r="E2" i="128"/>
  <c r="F2" i="89" s="1"/>
  <c r="G19" i="89" s="1"/>
  <c r="D2" i="128"/>
  <c r="E2" i="89" s="1"/>
  <c r="D2" i="89"/>
  <c r="G20" i="89" l="1"/>
  <c r="O18" i="89"/>
  <c r="V18" i="89" s="1"/>
  <c r="R24" i="89"/>
  <c r="S24" i="89"/>
  <c r="P24" i="89"/>
  <c r="Q24" i="89" s="1"/>
  <c r="T24" i="89"/>
  <c r="W24" i="89"/>
  <c r="V24" i="89"/>
  <c r="U24" i="89"/>
  <c r="O22" i="89"/>
  <c r="R34" i="89" s="1"/>
  <c r="N310" i="92"/>
  <c r="E38" i="89"/>
  <c r="E37" i="89"/>
  <c r="X47" i="92"/>
  <c r="H47" i="92"/>
  <c r="D74" i="92"/>
  <c r="C74" i="92"/>
  <c r="J190" i="92"/>
  <c r="C140" i="92"/>
  <c r="K194" i="92" l="1"/>
  <c r="K196" i="92"/>
  <c r="K193" i="92"/>
  <c r="E39" i="89"/>
  <c r="O17" i="89"/>
  <c r="R18" i="89"/>
  <c r="T18" i="89"/>
  <c r="S18" i="89"/>
  <c r="U18" i="89"/>
  <c r="V22" i="89"/>
  <c r="P22" i="89"/>
  <c r="Q22" i="89" s="1"/>
  <c r="R22" i="89"/>
  <c r="O21" i="89"/>
  <c r="R35" i="89" s="1"/>
  <c r="S35" i="89" s="1"/>
  <c r="E35" i="89"/>
  <c r="W22" i="89"/>
  <c r="O20" i="89"/>
  <c r="R36" i="89" s="1"/>
  <c r="T36" i="89" s="1"/>
  <c r="E36" i="89"/>
  <c r="S22" i="89"/>
  <c r="U22" i="89"/>
  <c r="T22" i="89"/>
  <c r="O19" i="89"/>
  <c r="F37" i="89"/>
  <c r="K190" i="92"/>
  <c r="K195" i="92" s="1"/>
  <c r="P17" i="89" l="1"/>
  <c r="R17" i="89"/>
  <c r="G36" i="89"/>
  <c r="T21" i="89"/>
  <c r="S21" i="89"/>
  <c r="U21" i="89"/>
  <c r="F35" i="89"/>
  <c r="S310" i="92"/>
  <c r="T310" i="92" s="1"/>
  <c r="V21" i="89"/>
  <c r="R20" i="89"/>
  <c r="S20" i="89"/>
  <c r="T20" i="89"/>
  <c r="V20" i="89"/>
  <c r="R21" i="89"/>
  <c r="U20" i="89"/>
  <c r="U17" i="89"/>
  <c r="T17" i="89"/>
  <c r="V17" i="89"/>
  <c r="S17" i="89"/>
  <c r="R37" i="89"/>
  <c r="S19" i="89"/>
  <c r="R19" i="89"/>
  <c r="T19" i="89"/>
  <c r="V19" i="89"/>
  <c r="U19" i="89"/>
  <c r="C359" i="92"/>
  <c r="F100" i="92"/>
  <c r="G34" i="89" l="1"/>
  <c r="F34" i="89"/>
  <c r="S34" i="89"/>
  <c r="O310" i="92"/>
  <c r="W21" i="89"/>
  <c r="P21" i="89"/>
  <c r="W20" i="89"/>
  <c r="P20" i="89"/>
  <c r="Q20" i="89" s="1"/>
  <c r="Q21" i="89" l="1"/>
  <c r="D359" i="92" l="1"/>
  <c r="C337" i="92"/>
  <c r="I240" i="92"/>
  <c r="G117" i="92"/>
  <c r="C358" i="92"/>
  <c r="C226" i="92"/>
  <c r="F240" i="92"/>
  <c r="G118" i="92"/>
  <c r="F237" i="92"/>
  <c r="F103" i="92"/>
  <c r="H240" i="92"/>
  <c r="C227" i="92"/>
  <c r="C356" i="92"/>
  <c r="F136" i="92"/>
  <c r="G240" i="92"/>
  <c r="C357" i="92"/>
  <c r="E237" i="92"/>
  <c r="G136" i="92"/>
  <c r="F101" i="92" l="1"/>
  <c r="H136" i="92"/>
  <c r="H119" i="92"/>
  <c r="H118" i="92"/>
  <c r="H117" i="92"/>
  <c r="D337" i="92"/>
  <c r="E240" i="92"/>
  <c r="G237" i="92"/>
  <c r="D226" i="92"/>
  <c r="D358" i="92"/>
  <c r="D357" i="92"/>
  <c r="D356" i="92"/>
  <c r="D227" i="92"/>
  <c r="F102" i="92"/>
  <c r="S37" i="89" l="1"/>
  <c r="W23" i="89"/>
  <c r="P23" i="89"/>
  <c r="P19" i="89"/>
  <c r="W19" i="89"/>
  <c r="R38" i="89" l="1"/>
  <c r="S38" i="89" s="1"/>
  <c r="R39" i="89"/>
  <c r="S39" i="89" s="1"/>
  <c r="W17" i="89"/>
  <c r="W18" i="89"/>
  <c r="P18" i="89"/>
  <c r="Y47" i="92" l="1"/>
  <c r="I47" i="92"/>
  <c r="Q18" i="89" l="1"/>
  <c r="F39" i="89"/>
  <c r="F38" i="89"/>
  <c r="Q17" i="89"/>
  <c r="Q19" i="89"/>
  <c r="Q23" i="89"/>
  <c r="X37" i="89"/>
  <c r="I99" i="92"/>
  <c r="I100" i="9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tc={3F3CC2BF-4FB5-4DAD-AB20-632446053C12}</author>
    <author>tc={991BE421-72A0-440E-836B-DAF0457576F7}</author>
    <author>Administrator</author>
    <author>tc={D7AB4754-F92B-4F5F-B15B-4EA2B5D3977B}</author>
    <author>tc={5D52C23B-ED8A-44E1-9DE3-D4251EBE6DC5}</author>
    <author>sit.meal.manager</author>
    <author>tc={363704BF-0A05-44D2-B1BB-C3250E1CFAAE}</author>
  </authors>
  <commentList>
    <comment ref="AO11" authorId="0" shapeId="0" xr:uid="{3F3CC2BF-4FB5-4DAD-AB20-632446053C12}">
      <text>
        <t>[Threaded comment]
Your version of Excel allows you to read this threaded comment; however, any edits to it will get removed if the file is opened in a newer version of Excel. Learn more: https://go.microsoft.com/fwlink/?linkid=870924
Comment:
    The number of person with disabilities are from CMA list</t>
      </text>
    </comment>
    <comment ref="AO12" authorId="1" shapeId="0" xr:uid="{991BE421-72A0-440E-836B-DAF0457576F7}">
      <text>
        <t>[Threaded comment]
Your version of Excel allows you to read this threaded comment; however, any edits to it will get removed if the file is opened in a newer version of Excel. Learn more: https://go.microsoft.com/fwlink/?linkid=870924
Comment:
    The number of person with disabilities are from CMA list</t>
      </text>
    </comment>
    <comment ref="AG15" authorId="2" shapeId="0" xr:uid="{DD5E1A64-44F4-46EE-9CBD-8C9273FB9FC9}">
      <text>
        <r>
          <rPr>
            <b/>
            <sz val="9"/>
            <color indexed="81"/>
            <rFont val="Tahoma"/>
            <family val="2"/>
          </rPr>
          <t>Administrator:</t>
        </r>
        <r>
          <rPr>
            <sz val="9"/>
            <color indexed="81"/>
            <rFont val="Tahoma"/>
            <family val="2"/>
          </rPr>
          <t xml:space="preserve">
BDP 1+2= 493</t>
        </r>
      </text>
    </comment>
    <comment ref="O30" authorId="3" shapeId="0" xr:uid="{D7AB4754-F92B-4F5F-B15B-4EA2B5D3977B}">
      <text>
        <t>[Threaded comment]
Your version of Excel allows you to read this threaded comment; however, any edits to it will get removed if the file is opened in a newer version of Excel. Learn more: https://go.microsoft.com/fwlink/?linkid=870924
Comment:
    BDC 1+2</t>
      </text>
    </comment>
    <comment ref="P30" authorId="4" shapeId="0" xr:uid="{5D52C23B-ED8A-44E1-9DE3-D4251EBE6DC5}">
      <text>
        <t>[Threaded comment]
Your version of Excel allows you to read this threaded comment; however, any edits to it will get removed if the file is opened in a newer version of Excel. Learn more: https://go.microsoft.com/fwlink/?linkid=870924
Comment:
    BDC 1+2</t>
      </text>
    </comment>
    <comment ref="AI30" authorId="5" shapeId="0" xr:uid="{2FD48625-2D2F-4267-A4EE-CFB5BEFE4F78}">
      <text>
        <r>
          <rPr>
            <b/>
            <sz val="9"/>
            <color indexed="81"/>
            <rFont val="Tahoma"/>
            <family val="2"/>
          </rPr>
          <t>sit.meal.manager:</t>
        </r>
        <r>
          <rPr>
            <sz val="9"/>
            <color indexed="81"/>
            <rFont val="Tahoma"/>
            <family val="2"/>
          </rPr>
          <t xml:space="preserve">
BDP 1 and BDP 2</t>
        </r>
      </text>
    </comment>
    <comment ref="AS30" authorId="6" shapeId="0" xr:uid="{363704BF-0A05-44D2-B1BB-C3250E1CFAAE}">
      <text>
        <t>[Threaded comment]
Your version of Excel allows you to read this threaded comment; however, any edits to it will get removed if the file is opened in a newer version of Excel. Learn more: https://go.microsoft.com/fwlink/?linkid=870924
Comment:
    BDC 1+2</t>
      </text>
    </comment>
    <comment ref="BO30" authorId="5" shapeId="0" xr:uid="{6B289E9D-C35D-4BA4-A783-A0F0C468796F}">
      <text>
        <r>
          <rPr>
            <b/>
            <sz val="9"/>
            <color indexed="81"/>
            <rFont val="Tahoma"/>
            <family val="2"/>
          </rPr>
          <t>sit.meal.manager:</t>
        </r>
        <r>
          <rPr>
            <sz val="9"/>
            <color indexed="81"/>
            <rFont val="Tahoma"/>
            <family val="2"/>
          </rPr>
          <t xml:space="preserve">
BDP 1 and BDP 2</t>
        </r>
      </text>
    </comment>
    <comment ref="BO31" authorId="5" shapeId="0" xr:uid="{3DF1F030-559A-4F0C-9F42-A9D46A0F6CF3}">
      <text>
        <r>
          <rPr>
            <b/>
            <sz val="9"/>
            <color indexed="81"/>
            <rFont val="Tahoma"/>
            <family val="2"/>
          </rPr>
          <t>sit.meal.manager:</t>
        </r>
        <r>
          <rPr>
            <sz val="9"/>
            <color indexed="81"/>
            <rFont val="Tahoma"/>
            <family val="2"/>
          </rPr>
          <t xml:space="preserve">
BDP 1 and BDP 2</t>
        </r>
      </text>
    </comment>
    <comment ref="AD41" authorId="2" shapeId="0" xr:uid="{0D45DF0C-E707-480A-A254-AA501AD72CA7}">
      <text>
        <r>
          <rPr>
            <b/>
            <sz val="9"/>
            <color indexed="81"/>
            <rFont val="Tahoma"/>
            <family val="2"/>
          </rPr>
          <t>Administrator:</t>
        </r>
        <r>
          <rPr>
            <sz val="9"/>
            <color indexed="81"/>
            <rFont val="Tahoma"/>
            <family val="2"/>
          </rPr>
          <t xml:space="preserve">
SCI
</t>
        </r>
      </text>
    </comment>
    <comment ref="AD47" authorId="2" shapeId="0" xr:uid="{A3B466E4-92E8-4FD5-A285-D250CFA632EB}">
      <text>
        <r>
          <rPr>
            <b/>
            <sz val="9"/>
            <color indexed="81"/>
            <rFont val="Tahoma"/>
            <family val="2"/>
          </rPr>
          <t>Administrator:</t>
        </r>
        <r>
          <rPr>
            <sz val="9"/>
            <color indexed="81"/>
            <rFont val="Tahoma"/>
            <family val="2"/>
          </rPr>
          <t xml:space="preserve">
SCI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G17" authorId="0" shapeId="0" xr:uid="{2BCECEF3-4A1A-47E5-96F0-12FCB69B911C}">
      <text>
        <r>
          <rPr>
            <b/>
            <sz val="9"/>
            <color indexed="81"/>
            <rFont val="Tahoma"/>
            <family val="2"/>
          </rPr>
          <t>Administrator:</t>
        </r>
        <r>
          <rPr>
            <sz val="9"/>
            <color indexed="81"/>
            <rFont val="Tahoma"/>
            <family val="2"/>
          </rPr>
          <t xml:space="preserve">
Q3
</t>
        </r>
      </text>
    </comment>
    <comment ref="G18" authorId="0" shapeId="0" xr:uid="{9B1BFFB1-1033-44EC-A273-17B849056A0A}">
      <text>
        <r>
          <rPr>
            <b/>
            <sz val="9"/>
            <color indexed="81"/>
            <rFont val="Tahoma"/>
            <family val="2"/>
          </rPr>
          <t>Administrator:</t>
        </r>
        <r>
          <rPr>
            <sz val="9"/>
            <color indexed="81"/>
            <rFont val="Tahoma"/>
            <family val="2"/>
          </rPr>
          <t xml:space="preserve">
Q3</t>
        </r>
      </text>
    </comment>
    <comment ref="G24" authorId="0" shapeId="0" xr:uid="{260037B8-0C1E-4A79-B19A-ADDDDB820018}">
      <text>
        <r>
          <rPr>
            <b/>
            <sz val="9"/>
            <color indexed="81"/>
            <rFont val="Tahoma"/>
            <family val="2"/>
          </rPr>
          <t>Administrator:</t>
        </r>
        <r>
          <rPr>
            <sz val="9"/>
            <color indexed="81"/>
            <rFont val="Tahoma"/>
            <family val="2"/>
          </rPr>
          <t xml:space="preserve">
addendum</t>
        </r>
      </text>
    </comment>
    <comment ref="H24" authorId="0" shapeId="0" xr:uid="{F824FD00-95D2-46A9-B7C1-84F34B15E176}">
      <text>
        <r>
          <rPr>
            <b/>
            <sz val="9"/>
            <color indexed="81"/>
            <rFont val="Tahoma"/>
            <family val="2"/>
          </rPr>
          <t>Administrator:</t>
        </r>
        <r>
          <rPr>
            <sz val="9"/>
            <color indexed="81"/>
            <rFont val="Tahoma"/>
            <family val="2"/>
          </rPr>
          <t xml:space="preserve">
3W
</t>
        </r>
      </text>
    </comment>
    <comment ref="I24" authorId="0" shapeId="0" xr:uid="{4282785F-5AB5-4DD3-B844-765E112CF817}">
      <text>
        <r>
          <rPr>
            <b/>
            <sz val="9"/>
            <color indexed="81"/>
            <rFont val="Tahoma"/>
            <family val="2"/>
          </rPr>
          <t>Administrator:</t>
        </r>
        <r>
          <rPr>
            <sz val="9"/>
            <color indexed="81"/>
            <rFont val="Tahoma"/>
            <family val="2"/>
          </rPr>
          <t xml:space="preserve">
addendum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F38" authorId="0" shapeId="0" xr:uid="{96292BBB-8D35-468B-B51A-CFC85040A731}">
      <text>
        <r>
          <rPr>
            <b/>
            <sz val="9"/>
            <color indexed="81"/>
            <rFont val="Tahoma"/>
            <family val="2"/>
          </rPr>
          <t>Administrator:</t>
        </r>
        <r>
          <rPr>
            <sz val="9"/>
            <color indexed="81"/>
            <rFont val="Tahoma"/>
            <family val="2"/>
          </rPr>
          <t xml:space="preserve">
addendum</t>
        </r>
      </text>
    </comment>
    <comment ref="G38" authorId="0" shapeId="0" xr:uid="{6E228502-38A9-47E6-84C5-40CB10E8E4F7}">
      <text>
        <r>
          <rPr>
            <b/>
            <sz val="9"/>
            <color indexed="81"/>
            <rFont val="Tahoma"/>
            <family val="2"/>
          </rPr>
          <t>Administrator:</t>
        </r>
        <r>
          <rPr>
            <sz val="9"/>
            <color indexed="81"/>
            <rFont val="Tahoma"/>
            <family val="2"/>
          </rPr>
          <t xml:space="preserve">
3W
</t>
        </r>
      </text>
    </comment>
    <comment ref="H38" authorId="0" shapeId="0" xr:uid="{2850D6F9-1ECD-4255-953B-FC35D27CE2C0}">
      <text>
        <r>
          <rPr>
            <b/>
            <sz val="9"/>
            <color indexed="81"/>
            <rFont val="Tahoma"/>
            <family val="2"/>
          </rPr>
          <t>Administrator:</t>
        </r>
        <r>
          <rPr>
            <sz val="9"/>
            <color indexed="81"/>
            <rFont val="Tahoma"/>
            <family val="2"/>
          </rPr>
          <t xml:space="preserve">
addendum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Than Kyaw Soe</author>
  </authors>
  <commentList>
    <comment ref="E420" authorId="0" shapeId="0" xr:uid="{00000000-0006-0000-0F00-000001000000}">
      <text>
        <r>
          <rPr>
            <b/>
            <sz val="9"/>
            <color indexed="81"/>
            <rFont val="Tahoma"/>
            <family val="2"/>
          </rPr>
          <t>Than Kyaw Soe:</t>
        </r>
        <r>
          <rPr>
            <sz val="9"/>
            <color indexed="81"/>
            <rFont val="Tahoma"/>
            <family val="2"/>
          </rPr>
          <t xml:space="preserve">
move to another locations need to change the GPS Point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DDD1329-D8A4-49E1-9B03-8A70DDF83BA7}"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A858C35C-B792-4B85-BCC5-508CEF1DD53B}" name="WorksheetConnection_20200714_Myanmar_WASH_4W_2020_Q2_Rakhine_camp_Consolidate.xlsx!WWWW" type="102" refreshedVersion="8" minRefreshableVersion="5">
    <extLst>
      <ext xmlns:x15="http://schemas.microsoft.com/office/spreadsheetml/2010/11/main" uri="{DE250136-89BD-433C-8126-D09CA5730AF9}">
        <x15:connection id="WWWW" autoDelete="1">
          <x15:rangePr sourceName="_xlcn.WorksheetConnection_20200714_Myanmar_WASH_4W_2020_Q2_Rakhine_camp_Consolidate.xlsxWWWW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WWWW].[#_Water samples_Tested_at_water_source].&amp;[1],[WWWW].[#_Water samples_Tested_at_water_source].&amp;[2],[WWWW].[#_Water samples_Tested_at_water_source].&amp;[3],[WWWW].[#_Water samples_Tested_at_water_source].&amp;[4],[WWWW].[#_Water samples_Tested_at_water_source].&amp;[5],[WWWW].[#_Water samples_Tested_at_water_source].&amp;[6],[WWWW].[#_Water samples_Tested_at_water_source].&amp;[8],[WWWW].[#_Water samples_Tested_at_water_source].&amp;[9],[WWWW].[#_Water samples_Tested_at_water_source].&amp;[10],[WWWW].[#_Water samples_Tested_at_water_source].&amp;[17],[WWWW].[#_Water samples_Tested_at_water_source].&amp;[19],[WWWW].[#_Water samples_Tested_at_water_source].&amp;[22],[WWWW].[#_Water samples_Tested_at_water_source].&amp;[24],[WWWW].[#_Water samples_Tested_at_water_source].&amp;[28],[WWWW].[#_Water samples_Tested_at_water_source].&amp;[29],[WWWW].[#_Water samples_Tested_at_water_source].&amp;[30],[WWWW].[#_Water samples_Tested_at_water_source].&amp;[32],[WWWW].[#_Water samples_Tested_at_water_source].&amp;[33],[WWWW].[#_Water samples_Tested_at_water_source].&amp;[34],[WWWW].[#_Water samples_Tested_at_water_source].&amp;[42],[WWWW].[#_Water samples_Tested_at_water_source].&amp;[51],[WWWW].[#_Water samples_Tested_at_water_source].&amp;[56],[WWWW].[#_Water samples_Tested_at_water_source].&amp;[57],[WWWW].[#_Water samples_Tested_at_water_source].&amp;[63],[WWWW].[#_Water samples_Tested_at_water_source].&amp;[69],[WWWW].[#_Water samples_Tested_at_water_source].&amp;[70],[WWWW].[#_Water samples_Tested_at_water_source].&amp;[73],[WWWW].[#_Water samples_Tested_at_water_source].&amp;[80],[WWWW].[#_Water samples_Tested_at_water_source].&amp;[97],[WWWW].[#_Water samples_Tested_at_water_source].&amp;[105],[WWWW].[#_Water samples_Tested_at_water_source].&amp;[109],[WWWW].[#_Water samples_Tested_at_water_source].&amp;[206]}"/>
    <s v="{[WWWW].[#_Water samples_Tested_at_HH].&amp;[2],[WWWW].[#_Water samples_Tested_at_HH].&amp;[3],[WWWW].[#_Water samples_Tested_at_HH].&amp;[6],[WWWW].[#_Water samples_Tested_at_HH].&amp;[9],[WWWW].[#_Water samples_Tested_at_HH].&amp;[11],[WWWW].[#_Water samples_Tested_at_HH].&amp;[12],[WWWW].[#_Water samples_Tested_at_HH].&amp;[14],[WWWW].[#_Water samples_Tested_at_HH].&amp;[15],[WWWW].[#_Water samples_Tested_at_HH].&amp;[17],[WWWW].[#_Water samples_Tested_at_HH].&amp;[18],[WWWW].[#_Water samples_Tested_at_HH].&amp;[19],[WWWW].[#_Water samples_Tested_at_HH].&amp;[31],[WWWW].[#_Water samples_Tested_at_HH].&amp;[36],[WWWW].[#_Water samples_Tested_at_HH].&amp;[42],[WWWW].[#_Water samples_Tested_at_HH].&amp;[54],[WWWW].[#_Water samples_Tested_at_HH].&amp;[65],[WWWW].[#_Water samples_Tested_at_HH].&amp;[70],[WWWW].[#_Water samples_Tested_at_HH].&amp;[75],[WWWW].[#_Water samples_Tested_at_HH].&amp;[78],[WWWW].[#_Water samples_Tested_at_HH].&amp;[79],[WWWW].[#_Water samples_Tested_at_HH].&amp;[81],[WWWW].[#_Water samples_Tested_at_HH].&amp;[84],[WWWW].[#_Water samples_Tested_at_HH].&amp;[85],[WWWW].[#_Water samples_Tested_at_HH].&amp;[86],[WWWW].[#_Water samples_Tested_at_HH].&amp;[106],[WWWW].[#_Water samples_Tested_at_HH].&amp;[145],[WWWW].[#_Water samples_Tested_at_HH].&amp;[150],[WWWW].[#_Water samples_Tested_at_HH].&amp;[160]}"/>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<sst xmlns="http://schemas.openxmlformats.org/spreadsheetml/2006/main" count="16146" uniqueCount="3311">
  <si>
    <t>V1</t>
  </si>
  <si>
    <t>V2</t>
  </si>
  <si>
    <t>V3</t>
  </si>
  <si>
    <t>V4</t>
  </si>
  <si>
    <t>V5</t>
  </si>
  <si>
    <t>V7</t>
  </si>
  <si>
    <t>V8</t>
  </si>
  <si>
    <t>x1</t>
  </si>
  <si>
    <t>x2</t>
  </si>
  <si>
    <t>x4</t>
  </si>
  <si>
    <t>x5</t>
  </si>
  <si>
    <t>x6</t>
  </si>
  <si>
    <t>x7</t>
  </si>
  <si>
    <t>x8</t>
  </si>
  <si>
    <t>x9</t>
  </si>
  <si>
    <t>x10</t>
  </si>
  <si>
    <t>drop down</t>
  </si>
  <si>
    <t>#</t>
  </si>
  <si>
    <t>Text</t>
  </si>
  <si>
    <t>date</t>
  </si>
  <si>
    <t>Reporting Period</t>
  </si>
  <si>
    <t>State</t>
  </si>
  <si>
    <t>Township</t>
  </si>
  <si>
    <t>Site Name</t>
  </si>
  <si>
    <t>Total HH</t>
  </si>
  <si>
    <t xml:space="preserve">Total PoP </t>
  </si>
  <si>
    <t xml:space="preserve">Primary Donor covering WASH activities at site </t>
  </si>
  <si>
    <t>CCCM Management</t>
  </si>
  <si>
    <t>CCCM Focal Agency</t>
  </si>
  <si>
    <t>Type of accommodation</t>
  </si>
  <si>
    <t>Ethnic or GCA/NGCA</t>
  </si>
  <si>
    <t>Lat</t>
  </si>
  <si>
    <t>Long</t>
  </si>
  <si>
    <t>Pcode</t>
  </si>
  <si>
    <t>Covered</t>
  </si>
  <si>
    <t>Remark</t>
  </si>
  <si>
    <t>KMSS</t>
  </si>
  <si>
    <t>Kachin</t>
  </si>
  <si>
    <t>Mansi</t>
  </si>
  <si>
    <t>Maing Khaung Catholic Church</t>
  </si>
  <si>
    <t>DFID/HARP</t>
  </si>
  <si>
    <t>Yes</t>
  </si>
  <si>
    <t>KMSS-BMO</t>
  </si>
  <si>
    <t>Camp</t>
  </si>
  <si>
    <t>GCA</t>
  </si>
  <si>
    <t>HRP calculation</t>
  </si>
  <si>
    <t>Current Indicators</t>
  </si>
  <si>
    <t>Definitions/Remarks</t>
  </si>
  <si>
    <t xml:space="preserve">CAMP </t>
  </si>
  <si>
    <t xml:space="preserve">VILLAGE </t>
  </si>
  <si>
    <t>V9</t>
  </si>
  <si>
    <t>V10</t>
  </si>
  <si>
    <t>Yes/No</t>
  </si>
  <si>
    <t>V11</t>
  </si>
  <si>
    <t>%</t>
  </si>
  <si>
    <t>V12</t>
  </si>
  <si>
    <t>HRP 1 (improved sources)</t>
  </si>
  <si>
    <t>V13</t>
  </si>
  <si>
    <t>V17</t>
  </si>
  <si>
    <t>V16</t>
  </si>
  <si>
    <t>V18</t>
  </si>
  <si>
    <t>N/A</t>
  </si>
  <si>
    <t>V20</t>
  </si>
  <si>
    <t>V21</t>
  </si>
  <si>
    <t>V22</t>
  </si>
  <si>
    <t>V23</t>
  </si>
  <si>
    <t>V25</t>
  </si>
  <si>
    <t>V26</t>
  </si>
  <si>
    <t>V27</t>
  </si>
  <si>
    <t>V28</t>
  </si>
  <si>
    <t>HRP Code</t>
  </si>
  <si>
    <t>4W Code</t>
  </si>
  <si>
    <t>Corresponding 4W indicator</t>
  </si>
  <si>
    <t>Unit</t>
  </si>
  <si>
    <t>HRP1</t>
  </si>
  <si>
    <t>Number of people reached by regular dedicated hygiene promotion/behavior change activities</t>
  </si>
  <si>
    <r>
      <rPr>
        <sz val="18"/>
        <color theme="0"/>
        <rFont val="Calibri"/>
        <family val="2"/>
      </rPr>
      <t>WASH CLUSTER</t>
    </r>
    <r>
      <rPr>
        <b/>
        <sz val="18"/>
        <color theme="0"/>
        <rFont val="Calibri"/>
        <family val="2"/>
      </rPr>
      <t xml:space="preserve"> 4W MATRIX </t>
    </r>
    <r>
      <rPr>
        <sz val="18"/>
        <color theme="0"/>
        <rFont val="Calibri"/>
        <family val="2"/>
      </rPr>
      <t>MYANMAR</t>
    </r>
  </si>
  <si>
    <t>Objectives of the 4W matrix:</t>
  </si>
  <si>
    <t>To identify the geographical positionning of the different intervenants (Who)</t>
  </si>
  <si>
    <t>To reduce the geographical gaps coverage (Where)</t>
  </si>
  <si>
    <t>To produce a basic analysis of the needs covered, and needs remaining (What)</t>
  </si>
  <si>
    <t>To predict at minima the coverage extension or reduction in short term (When)</t>
  </si>
  <si>
    <t>To support defining priorities (traffic light)</t>
  </si>
  <si>
    <t>To offer a synthetic situation overview, a relavant and comparable analysis over time</t>
  </si>
  <si>
    <t>The 4W exercise cannot replace more complex and field monitoring tools and analysis.</t>
  </si>
  <si>
    <t xml:space="preserve"> It won't analyse much the qualitative aspect of the intervention, while it is a pre-condition for any intervention </t>
  </si>
  <si>
    <t>To respect minimum technical standards, shared and contextualised by the cluster</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</si>
  <si>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</si>
  <si>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</si>
  <si>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</si>
  <si>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wash cluster meeting, state level or country level, are the place to exchange on result findings</t>
  </si>
  <si>
    <t>The 4W should be updated at quaterly basis, while all agencies are requested to fill the form to offer a more accurate and relevant outlook of the situation</t>
  </si>
  <si>
    <t>The 4W and its analysis is shared with the Myanmar autorities at state and national level</t>
  </si>
  <si>
    <t>The wash cluster is in charge of gathering the information from the State government, in case of technical direct implementation</t>
  </si>
  <si>
    <t>The 4W consolidated by the wash cluster and its analysis will be quarterly shared through the google wash group, WASH Cluster google drive and the MIMU internet site</t>
  </si>
  <si>
    <t>Use of Excel Sheet:</t>
  </si>
  <si>
    <t>DATABASE: Main database for Data Entry by partners</t>
  </si>
  <si>
    <t>HRP Calculations: Calculations method for HRP indicators</t>
  </si>
  <si>
    <t>ANALYSIS: overall Analysis based on partner's  quarterly update 4 Ws</t>
  </si>
  <si>
    <t>Kachin/Rakhine/Shan: Quarterly Snapshot by state. Mapping can not be included in data entry period. It will be included in final version of 4 W released.</t>
  </si>
  <si>
    <t>By Camp: camp level analysis with different dimensions</t>
  </si>
  <si>
    <t>Focal point Agency:</t>
  </si>
  <si>
    <t xml:space="preserve">As per WASH cluster strategic plan and SOF, the approach remains one main wash actor per camp </t>
  </si>
  <si>
    <t>However, depending of the needs, two actors can be considered per sub sector, and different regarding wash sub-sector</t>
  </si>
  <si>
    <t>From a cluster point of view, to facilitate the data collection, the defined focal wash agency is reporting for the overall wash situation in the location, and not only on its own activities</t>
  </si>
  <si>
    <t>The agency focal point is defined on an bilateral agreement between NGOs, while the Cluster can accompaign any process difficulties</t>
  </si>
  <si>
    <t>Geographical reporting coverage</t>
  </si>
  <si>
    <t>WASH Cluster, through intersectorial coordination with CCCM, is providing a site baseline data. However,  this pre-defined list is not closed to new locations, if related to the emergency.</t>
  </si>
  <si>
    <t>In case of new location (ex: spontaneous camps not registered with CCCM, host communities considered directly affected, isolated villages facing</t>
  </si>
  <si>
    <t>humanitarian risk…), please mark in the Database, and engage exchange with the Wash cluster in order to properly recognize this location, and allow to exchange with CCCM if needed.</t>
  </si>
  <si>
    <t>The agencies are also welcome to cross check the data and mention major discrepancies with field observations. The wash cluster in that case ensures a follow up at the inter-cluster level</t>
  </si>
  <si>
    <t>CALCULATION</t>
  </si>
  <si>
    <t>V14</t>
  </si>
  <si>
    <t>V15</t>
  </si>
  <si>
    <t>Number of People with equitable and continuous access to sufficient quantity of safe drinking water through improved water sources</t>
  </si>
  <si>
    <t># of Water points coverage</t>
  </si>
  <si>
    <t># Potential required new water points</t>
  </si>
  <si>
    <t>Total required water points</t>
  </si>
  <si>
    <t># potential required new latrines</t>
  </si>
  <si>
    <t>Total required Latrines</t>
  </si>
  <si>
    <t>Hygiene Coverage %</t>
  </si>
  <si>
    <t>%people reached by regular dedicated hygiene promotion/behavior change activities</t>
  </si>
  <si>
    <t>% of HH with access to soap</t>
  </si>
  <si>
    <t>Location Type</t>
  </si>
  <si>
    <t>Location Type 1</t>
  </si>
  <si>
    <t>No</t>
  </si>
  <si>
    <t>Functional</t>
  </si>
  <si>
    <t>Household</t>
  </si>
  <si>
    <t>Sin Bo</t>
  </si>
  <si>
    <t>NA</t>
  </si>
  <si>
    <t>KBC</t>
  </si>
  <si>
    <t>Waingmaw</t>
  </si>
  <si>
    <t>Sha-It Yang</t>
  </si>
  <si>
    <t xml:space="preserve">Plan/GFFO,ADRA/CANADA  </t>
  </si>
  <si>
    <t>Both</t>
  </si>
  <si>
    <t>Chipwi</t>
  </si>
  <si>
    <t>Hpare Hkyer - BP6</t>
  </si>
  <si>
    <t>Hpakant</t>
  </si>
  <si>
    <t>Hlaing Naung Baptist</t>
  </si>
  <si>
    <t>ADRA/CANADA</t>
  </si>
  <si>
    <t>Non_Functional</t>
  </si>
  <si>
    <t>Mogaung</t>
  </si>
  <si>
    <t xml:space="preserve">Kyun Taw Baptist Church </t>
  </si>
  <si>
    <t>Mang Hawng Baptist Church</t>
  </si>
  <si>
    <t xml:space="preserve">Nat Gyi Kone Baptist Church </t>
  </si>
  <si>
    <t>Sar Hmaw - KBC</t>
  </si>
  <si>
    <t>Mohnyin</t>
  </si>
  <si>
    <t xml:space="preserve">Nawng Ing (Indawgyi) Baptist Church </t>
  </si>
  <si>
    <t>Myitkyina</t>
  </si>
  <si>
    <t>Du Kahtawng Baptist</t>
  </si>
  <si>
    <t>Jan Mai Kawng Baptist Church</t>
  </si>
  <si>
    <t>Kyun Pin Thar Baptist Church</t>
  </si>
  <si>
    <t>Le Kone Bethlehem Church</t>
  </si>
  <si>
    <t xml:space="preserve">Le Kone Ziun Baptist Church </t>
  </si>
  <si>
    <t>Maliyang Baptist Church</t>
  </si>
  <si>
    <t>Man Hkring Baptist Church</t>
  </si>
  <si>
    <t xml:space="preserve">Njang Dung Baptist Church </t>
  </si>
  <si>
    <t>Shatapru Sut Ngai Tawng</t>
  </si>
  <si>
    <t>Shwe Zet Baptist Church</t>
  </si>
  <si>
    <t>Tat Kone Baptist Church</t>
  </si>
  <si>
    <t>Tat Kone Galile Baptist Church</t>
  </si>
  <si>
    <t>Tat Kone San Pya Baptist Church</t>
  </si>
  <si>
    <t>Puta-O</t>
  </si>
  <si>
    <t>Lung Sut</t>
  </si>
  <si>
    <t>Hkau Shau (BP 12)</t>
  </si>
  <si>
    <t>Mading Baptist Church</t>
  </si>
  <si>
    <t xml:space="preserve">Maga Yang </t>
  </si>
  <si>
    <t>Maina KBC (Bawng Ring)</t>
  </si>
  <si>
    <t>Maina Lawang Baptist Church</t>
  </si>
  <si>
    <t>Pajau - Jan Mai</t>
  </si>
  <si>
    <t>Qtr. 2 Myoma Baptist Church</t>
  </si>
  <si>
    <t>Shing Jai</t>
  </si>
  <si>
    <t>Maing Khaung</t>
  </si>
  <si>
    <t>Sumprabum</t>
  </si>
  <si>
    <t>Ndup Yang</t>
  </si>
  <si>
    <t>Not_inPlace</t>
  </si>
  <si>
    <t>Salang Yang</t>
  </si>
  <si>
    <t xml:space="preserve">Shar Du Zut KBC church </t>
  </si>
  <si>
    <t>Shar Du Zut RC church</t>
  </si>
  <si>
    <t>Muyin church (Aung Yar pre-school compound)</t>
  </si>
  <si>
    <t>Shar Du Zut SanPya</t>
  </si>
  <si>
    <t>Metta</t>
  </si>
  <si>
    <t>Mansi Baptist Church</t>
  </si>
  <si>
    <t>USAID, Christian AID, HIDA</t>
  </si>
  <si>
    <t>Bhamo</t>
  </si>
  <si>
    <t>Aung Thar Church</t>
  </si>
  <si>
    <t>WHH ( BMZ ),USAID</t>
  </si>
  <si>
    <t>Htoi San Church</t>
  </si>
  <si>
    <t>USAID, Christian AID, HIDA, WHH ( AA )</t>
  </si>
  <si>
    <t>Lisu Boarding-House</t>
  </si>
  <si>
    <t>Mu-yin Baptist Church</t>
  </si>
  <si>
    <t>WHH ( BMZ ),USAID, HIDA</t>
  </si>
  <si>
    <t>Nant Hlaing Church</t>
  </si>
  <si>
    <t>Yoe Kyi Monastery</t>
  </si>
  <si>
    <t>Momauk</t>
  </si>
  <si>
    <t>Agritural Compound (KBC)</t>
  </si>
  <si>
    <t>Kachin Su Baptist Church (ECCD)</t>
  </si>
  <si>
    <t>USAID,Christian Aid, HIDA</t>
  </si>
  <si>
    <t>Khar Nan (1) Baptist Church</t>
  </si>
  <si>
    <t>Man Bung Catholic compound</t>
  </si>
  <si>
    <t>Mandalay Monestry</t>
  </si>
  <si>
    <t>WHH ( BMZ ),USAID, Christian AID</t>
  </si>
  <si>
    <t>Momauk Baptist Church</t>
  </si>
  <si>
    <t>Shwegu</t>
  </si>
  <si>
    <t>Shwe Gu Baptist Church</t>
  </si>
  <si>
    <t>Shwe Gu Catholic Church</t>
  </si>
  <si>
    <t xml:space="preserve">Hpun Lum Yang </t>
  </si>
  <si>
    <t>WHH-BMZ,WHH-AA</t>
  </si>
  <si>
    <t>Boys Boarding house, A Len Bum</t>
  </si>
  <si>
    <t>Girl Boarding house, A Len Bum</t>
  </si>
  <si>
    <t xml:space="preserve">Woi Chyai </t>
  </si>
  <si>
    <t>Woi Chyai host families</t>
  </si>
  <si>
    <t>Woi Chyai (Mong Lai)</t>
  </si>
  <si>
    <t>IDP Boarding School, A Len Bum</t>
  </si>
  <si>
    <t>Pan Wa</t>
  </si>
  <si>
    <t>DFID/UNICEF</t>
  </si>
  <si>
    <t>Saw Zam</t>
  </si>
  <si>
    <t xml:space="preserve">DFID / UNICEF </t>
  </si>
  <si>
    <t>Communal</t>
  </si>
  <si>
    <t>5 Ward RC Church(lon Khin)</t>
  </si>
  <si>
    <t>Nant Ma Hpit Catholic Church</t>
  </si>
  <si>
    <t xml:space="preserve">Dum Bung </t>
  </si>
  <si>
    <t>Jan Mai Kawng Catholic Church</t>
  </si>
  <si>
    <t>Nan Kway St. John Catholic Church</t>
  </si>
  <si>
    <t>Pa Dauk Myaing(Pa La Na)</t>
  </si>
  <si>
    <t>Border Post 8</t>
  </si>
  <si>
    <t>Maina Catholic Church (St. Joseph)</t>
  </si>
  <si>
    <t>Post 6 Camp</t>
  </si>
  <si>
    <t xml:space="preserve">St. Patrick Catholic Church </t>
  </si>
  <si>
    <t xml:space="preserve">Ma Hawng RC </t>
  </si>
  <si>
    <t>UNICEF</t>
  </si>
  <si>
    <t>Shalom</t>
  </si>
  <si>
    <t>Lawng Hkang Shait Yang Camp​ ( Lel Pyin)​ </t>
  </si>
  <si>
    <t>OFDA</t>
  </si>
  <si>
    <t>Chipwi KBC camp</t>
  </si>
  <si>
    <t>UNICEF/OFDA</t>
  </si>
  <si>
    <t>Lhaovao Baptist Church (LBC)</t>
  </si>
  <si>
    <t>AG Church, Hmaw Si Sa</t>
  </si>
  <si>
    <t>AG Church, Maw Wan</t>
  </si>
  <si>
    <t>Baptist Church, Hmaw Si Sar(Lon Khin)</t>
  </si>
  <si>
    <t>Chin Church, Seik Mu</t>
  </si>
  <si>
    <t>Dhama Rakhita, Nyein Chan Tar Yar Ward(Lon Khin)</t>
  </si>
  <si>
    <t>Hmaw Wan, Anglican</t>
  </si>
  <si>
    <t>Hpakant Baptist Church, Nam Ma Hpit</t>
  </si>
  <si>
    <t>Lisu Baptist Church, Maw Shan Vil,. Seik Mu</t>
  </si>
  <si>
    <t>Lisu Baptist Church, Maw Wan Ward</t>
  </si>
  <si>
    <t>Maw Wan, Mu-yin Baptist Church</t>
  </si>
  <si>
    <t>Nam Ma Phyit, COC</t>
  </si>
  <si>
    <t>Rawan Baptist Church, Maw Shan Vil., Seik Mu</t>
  </si>
  <si>
    <t>Sai Nai Baptish Church, Maw Shan Vil., Seki Mu</t>
  </si>
  <si>
    <t xml:space="preserve">Ward 2 Sai Taung Baptist Church, Seik Mu </t>
  </si>
  <si>
    <t>Yumar Baptist Church</t>
  </si>
  <si>
    <t>Maw Hpawng Hka Nan Baptist Church</t>
  </si>
  <si>
    <t>Maw Hpawng Lhaovo Baptist Church</t>
  </si>
  <si>
    <t>Shatapru Thida Aye Baptist Church</t>
  </si>
  <si>
    <t>Tat Kone COC Baptist - Tat Kone Htoi San</t>
  </si>
  <si>
    <t>Tat Kone Emanuel Church</t>
  </si>
  <si>
    <t xml:space="preserve">Hkat Cho </t>
  </si>
  <si>
    <t>Maina AG Church</t>
  </si>
  <si>
    <t>Nawng Hee Village</t>
  </si>
  <si>
    <t>Qtr. 2 Lhaovo Baptist Church</t>
  </si>
  <si>
    <t>Qtr. 3 Mu-yin  Baptist Church</t>
  </si>
  <si>
    <t>Qtr. 4 Monestry (Thargaya Thayett Taw)</t>
  </si>
  <si>
    <t>Thargaya Lisu Baptist Church</t>
  </si>
  <si>
    <t>Waingmaw AG Church</t>
  </si>
  <si>
    <t>SI</t>
  </si>
  <si>
    <t>AD-2000 Tharthana Compound</t>
  </si>
  <si>
    <t>ECHO/OFDA</t>
  </si>
  <si>
    <t>Phan Khar Kone</t>
  </si>
  <si>
    <t>Robert Church</t>
  </si>
  <si>
    <t>Loi Je Baptist Church</t>
  </si>
  <si>
    <t>Loi Je Catholic Church</t>
  </si>
  <si>
    <t>Loi Je Lisu Camp</t>
  </si>
  <si>
    <t xml:space="preserve">Nyaung Na Pin </t>
  </si>
  <si>
    <t>ECHO,OFDA</t>
  </si>
  <si>
    <t xml:space="preserve">Seng Ja </t>
  </si>
  <si>
    <t>Man Bung Edin Baptist Church</t>
  </si>
  <si>
    <t>Lwegel High School</t>
  </si>
  <si>
    <t>Laiza Je Yang School</t>
  </si>
  <si>
    <t xml:space="preserve">Je Yang Hka </t>
  </si>
  <si>
    <t>WPN</t>
  </si>
  <si>
    <t>ECHO</t>
  </si>
  <si>
    <t>Unknown</t>
  </si>
  <si>
    <t>Lana Zup Ja</t>
  </si>
  <si>
    <t xml:space="preserve">Nhkawng Pa </t>
  </si>
  <si>
    <t xml:space="preserve">Pa Kahtawng </t>
  </si>
  <si>
    <t>SCI</t>
  </si>
  <si>
    <t>Man Wing Baptist Church</t>
  </si>
  <si>
    <t>MHF</t>
  </si>
  <si>
    <t>Man Wing Baptist Church Cultural Compound</t>
  </si>
  <si>
    <t>Man Wing Catholic Church</t>
  </si>
  <si>
    <t>Man Wing Catholic Church II</t>
  </si>
  <si>
    <t>MA_UK</t>
  </si>
  <si>
    <t>Rakhine</t>
  </si>
  <si>
    <t>Sittwe</t>
  </si>
  <si>
    <t>MAA</t>
  </si>
  <si>
    <t>DFID</t>
  </si>
  <si>
    <t>Dar Paing Village</t>
  </si>
  <si>
    <t>None</t>
  </si>
  <si>
    <t>Phwe Yar Gone village</t>
  </si>
  <si>
    <t>Thar Yar Kone (M)</t>
  </si>
  <si>
    <t>Kyauktaw</t>
  </si>
  <si>
    <t>Ah Lel Mu</t>
  </si>
  <si>
    <t>CARE</t>
  </si>
  <si>
    <t>Maungdaw</t>
  </si>
  <si>
    <t>Alay Mushee</t>
  </si>
  <si>
    <t>EU</t>
  </si>
  <si>
    <t>Malteser</t>
  </si>
  <si>
    <t>Aung Thay Pyay (NaTaLa)</t>
  </si>
  <si>
    <t>AA</t>
  </si>
  <si>
    <t>Aung Thay Pyay (San Suri)</t>
  </si>
  <si>
    <t>Minbya</t>
  </si>
  <si>
    <t>Cheit Taung</t>
  </si>
  <si>
    <t>ACF</t>
  </si>
  <si>
    <t>DPA</t>
  </si>
  <si>
    <t>Europaid</t>
  </si>
  <si>
    <t>Fatar</t>
  </si>
  <si>
    <t>CDN</t>
  </si>
  <si>
    <t>Buthidaung</t>
  </si>
  <si>
    <t xml:space="preserve">Faw Tay Ali </t>
  </si>
  <si>
    <t>ZOA</t>
  </si>
  <si>
    <t>Kha Maung Seik North</t>
  </si>
  <si>
    <t>Ma Gyi Koung</t>
  </si>
  <si>
    <t>Majee Ywa</t>
  </si>
  <si>
    <t>Ann</t>
  </si>
  <si>
    <t>Mingalar on</t>
  </si>
  <si>
    <t>BMZ</t>
  </si>
  <si>
    <t>Muslim (Aley Ywa)</t>
  </si>
  <si>
    <t>Muslim (Taung Ywa)</t>
  </si>
  <si>
    <t>Myaunk Ywa_R</t>
  </si>
  <si>
    <t>Nant Yar Gaing (Nant Yar Gaing)</t>
  </si>
  <si>
    <t>Nat Chaung (Garapyin)</t>
  </si>
  <si>
    <t>Palae' Kaine</t>
  </si>
  <si>
    <t>GIZ</t>
  </si>
  <si>
    <t>Phas Kawri</t>
  </si>
  <si>
    <t>Pin Zaing</t>
  </si>
  <si>
    <t>Rathedaung</t>
  </si>
  <si>
    <t>Pyaing Taung (Rakhine)</t>
  </si>
  <si>
    <t>LIFT</t>
  </si>
  <si>
    <t>Rakhine Ywa</t>
  </si>
  <si>
    <t>Rakhine Ywa_R</t>
  </si>
  <si>
    <t>Raza Bil</t>
  </si>
  <si>
    <t>Sapar Seik (Shari)</t>
  </si>
  <si>
    <t>Shwe Yin Aye</t>
  </si>
  <si>
    <t>Thit Taw Ywa</t>
  </si>
  <si>
    <t>Thit Tone Na Gwa Sone (Daung Ywa)</t>
  </si>
  <si>
    <t>Thit Tone Na Gwa Sone (Ywa Ma)</t>
  </si>
  <si>
    <t>Thit Tone Nar Lay Myo</t>
  </si>
  <si>
    <t>Thone Gwa</t>
  </si>
  <si>
    <t>Wa Khote Chaung</t>
  </si>
  <si>
    <t>Wai Thar Le</t>
  </si>
  <si>
    <t>Ywa Ma</t>
  </si>
  <si>
    <t>Ywa Thar Yar</t>
  </si>
  <si>
    <t>Ramree</t>
  </si>
  <si>
    <t>Ramree Ward 6</t>
  </si>
  <si>
    <t>Ramree Town</t>
  </si>
  <si>
    <t>Kyaukpyu</t>
  </si>
  <si>
    <t>Yae Myet</t>
  </si>
  <si>
    <t>Kyauk Ka Lay</t>
  </si>
  <si>
    <t>Baw Ya Par</t>
  </si>
  <si>
    <t>Rakhine Min Pyin</t>
  </si>
  <si>
    <t>Chin Ywar Min Pyin</t>
  </si>
  <si>
    <t>Wa Hmyaung</t>
  </si>
  <si>
    <t>Pyu Chaing</t>
  </si>
  <si>
    <t>War Net Chun</t>
  </si>
  <si>
    <t>Oxfam</t>
  </si>
  <si>
    <t>Ka Nyin Taw</t>
  </si>
  <si>
    <t>Kyauk Ta Lone</t>
  </si>
  <si>
    <t>MHDO</t>
  </si>
  <si>
    <t>Aung Thar Yar</t>
  </si>
  <si>
    <t>Mei Za Li Kaing</t>
  </si>
  <si>
    <t>Nyaung Chaung_ann</t>
  </si>
  <si>
    <t>Kan Za Li</t>
  </si>
  <si>
    <t>Taik Maw</t>
  </si>
  <si>
    <t>Wet Mee To</t>
  </si>
  <si>
    <t>Lun Kyaw</t>
  </si>
  <si>
    <t>Taung Chauk</t>
  </si>
  <si>
    <t>Oe Pone</t>
  </si>
  <si>
    <t>Sa Khan Maw</t>
  </si>
  <si>
    <t>Tan Chaung</t>
  </si>
  <si>
    <t>Laung Sat</t>
  </si>
  <si>
    <t>Kha Yan Kyun</t>
  </si>
  <si>
    <t>Nga Let Kya</t>
  </si>
  <si>
    <t>Chin Kone</t>
  </si>
  <si>
    <t>Pyaung Chaung</t>
  </si>
  <si>
    <t>Sin U Taik</t>
  </si>
  <si>
    <t>Zu Kaing</t>
  </si>
  <si>
    <t>Swi Chaung</t>
  </si>
  <si>
    <t>Kyeik Chaung</t>
  </si>
  <si>
    <t>Za Yat Kwin</t>
  </si>
  <si>
    <t>Dar Let (South)</t>
  </si>
  <si>
    <t>Ywar Haung Ah Htet</t>
  </si>
  <si>
    <t>Dar Let Ah Lel Kyun</t>
  </si>
  <si>
    <t>Nat Maw (Upper)</t>
  </si>
  <si>
    <t>Shan Kone</t>
  </si>
  <si>
    <t>Dar Let (North)</t>
  </si>
  <si>
    <t>Kwayt Shey Ywar Thit
(Kwayt Shay)</t>
  </si>
  <si>
    <t>RI</t>
  </si>
  <si>
    <t>Myebon</t>
  </si>
  <si>
    <t>Taung Paw</t>
  </si>
  <si>
    <t>Kan Thar Htwat Wa</t>
  </si>
  <si>
    <t>Pauktaw</t>
  </si>
  <si>
    <t>Sin Tet Maw Rakhine(Baw Da Li)</t>
  </si>
  <si>
    <t>Sin Tet Maw (Host)</t>
  </si>
  <si>
    <t>Sin Tet Maw</t>
  </si>
  <si>
    <t>Nget Chaung 1</t>
  </si>
  <si>
    <t>Nget Chaung 2</t>
  </si>
  <si>
    <t>Sin Aing</t>
  </si>
  <si>
    <t>DRC</t>
  </si>
  <si>
    <t>Kyein Ni Pyin</t>
  </si>
  <si>
    <t>Ah Nauk Ye Ku Lar</t>
  </si>
  <si>
    <t>Ah Nauk Ywe</t>
  </si>
  <si>
    <t>Bar Sa Yar Host</t>
  </si>
  <si>
    <t>Basare</t>
  </si>
  <si>
    <t>Bu May</t>
  </si>
  <si>
    <t>Set Yone Su 1</t>
  </si>
  <si>
    <t>Thea Chaung Let Tha Mar Kone</t>
  </si>
  <si>
    <t>Sat Roe Kya 1</t>
  </si>
  <si>
    <t>Sat Roe Kya 2</t>
  </si>
  <si>
    <t>Set Yone Su 3</t>
  </si>
  <si>
    <t>Thea Chaung Ku Lar</t>
  </si>
  <si>
    <t>Thae Chaung</t>
  </si>
  <si>
    <t>Dar Pai (IDP in host families)</t>
  </si>
  <si>
    <t>Dar Pai</t>
  </si>
  <si>
    <t>Baw Du Pha 1</t>
  </si>
  <si>
    <t xml:space="preserve">Thet Kae Pyin </t>
  </si>
  <si>
    <t>Baw Du Pha 2</t>
  </si>
  <si>
    <t>Thet Kae Pyin Village (IDPs in host family)</t>
  </si>
  <si>
    <t>Hla May Shwe</t>
  </si>
  <si>
    <t>Ohn Taw Gyi (South)</t>
  </si>
  <si>
    <t>Maw Ti Ngar</t>
  </si>
  <si>
    <t>Ohn Taw Gyi (North)</t>
  </si>
  <si>
    <t>Say Tha Mar Nge</t>
  </si>
  <si>
    <t>Thet Kay Pyin Ywar Ma</t>
  </si>
  <si>
    <t>Done Pyin Village</t>
  </si>
  <si>
    <t>Ohn Taw Gyi</t>
  </si>
  <si>
    <t>Say Tha Mar Gyi village</t>
  </si>
  <si>
    <t>Zaw Pu Gyar</t>
  </si>
  <si>
    <t>Say Tha Mar Gyi</t>
  </si>
  <si>
    <t>Ohn Taw Shey</t>
  </si>
  <si>
    <t>Ohn Taw Chay</t>
  </si>
  <si>
    <t>Nga/ Pun Ywar Shey</t>
  </si>
  <si>
    <t>Daung Pyauk Kay</t>
  </si>
  <si>
    <t>Kan Ni</t>
  </si>
  <si>
    <t>Nga/ Pun Ywar Gyi</t>
  </si>
  <si>
    <t>Thein Tan</t>
  </si>
  <si>
    <t>Me la zi Kone</t>
  </si>
  <si>
    <t>Ah Lar Than</t>
  </si>
  <si>
    <t xml:space="preserve">Aung Daing </t>
  </si>
  <si>
    <t>Kyet Taw Pyin</t>
  </si>
  <si>
    <t>Nga/Tauk Tet</t>
  </si>
  <si>
    <t>Ponnagyun</t>
  </si>
  <si>
    <t>Tan Khoe</t>
  </si>
  <si>
    <t>Kywi Te</t>
  </si>
  <si>
    <t>Chi Laing Hpin</t>
  </si>
  <si>
    <t>Tan Zwei</t>
  </si>
  <si>
    <t>Nyaung Pin Gyi (Ku Lar)</t>
  </si>
  <si>
    <t>Nyaung Pin Gyi (Rakhine)</t>
  </si>
  <si>
    <t>Thar Si</t>
  </si>
  <si>
    <t>Tha Dar</t>
  </si>
  <si>
    <t>Irish Aid</t>
  </si>
  <si>
    <t>Chaik Taung</t>
  </si>
  <si>
    <t>Shwe Zin Khin (Rakhine)</t>
  </si>
  <si>
    <t>Kan Chaung Wa</t>
  </si>
  <si>
    <t>San Htoe Tan</t>
  </si>
  <si>
    <t>Ah Nauk Pyin</t>
  </si>
  <si>
    <t>Chein Khar Li</t>
  </si>
  <si>
    <t>Yoe Ngu</t>
  </si>
  <si>
    <t>Koe Tan Kauk</t>
  </si>
  <si>
    <t>Naw Wai</t>
  </si>
  <si>
    <t>Mrauk-U</t>
  </si>
  <si>
    <t>Let Than Chi (Ywar Thit)</t>
  </si>
  <si>
    <t>Kyauk Sar Taing</t>
  </si>
  <si>
    <t>Let Than Chi (Haung)</t>
  </si>
  <si>
    <t>Nyaung Pin Hla</t>
  </si>
  <si>
    <t>Zee kone Tan (or) Kon Tan Zay</t>
  </si>
  <si>
    <t>Mi Chaung Yae Thauk</t>
  </si>
  <si>
    <t>Baw Di Kone</t>
  </si>
  <si>
    <t>Yan Aung Pyin</t>
  </si>
  <si>
    <t>Lone Tin</t>
  </si>
  <si>
    <t>Myet Tauk</t>
  </si>
  <si>
    <t>Thit Ka Toe</t>
  </si>
  <si>
    <t>Bu Chaung</t>
  </si>
  <si>
    <t>Dar Peit</t>
  </si>
  <si>
    <t>Kyone Pyin</t>
  </si>
  <si>
    <t xml:space="preserve">U Htoe Dan </t>
  </si>
  <si>
    <t>Tauk Sone</t>
  </si>
  <si>
    <t>Navy Seik</t>
  </si>
  <si>
    <t>Pann Phaw Pyin</t>
  </si>
  <si>
    <t>Shwe Ta Mar</t>
  </si>
  <si>
    <t>Sin Oe</t>
  </si>
  <si>
    <t>Kyauk Pan Du (NTL)</t>
  </si>
  <si>
    <t>Pauk Pin Yin</t>
  </si>
  <si>
    <t>Be Lar Mi</t>
  </si>
  <si>
    <t>Ah Du</t>
  </si>
  <si>
    <t>Than Du</t>
  </si>
  <si>
    <t>Ni Lin Paw</t>
  </si>
  <si>
    <t>Ah Htet Nan Yar (Muslim)</t>
  </si>
  <si>
    <t>Ah Htet Nan Yar (Rakhine)</t>
  </si>
  <si>
    <t>Yin Chaung</t>
  </si>
  <si>
    <t>Ah Htet Nan Yar</t>
  </si>
  <si>
    <t>Chut Pyin</t>
  </si>
  <si>
    <t>Chin Ywa(Pyaing Taung)</t>
  </si>
  <si>
    <t>Maw Htet</t>
  </si>
  <si>
    <t>Tha Yet Oak</t>
  </si>
  <si>
    <t>Pyin Chay</t>
  </si>
  <si>
    <t>Pyin Hlyar Shey</t>
  </si>
  <si>
    <t>Kar Di</t>
  </si>
  <si>
    <t>Kywe Lan Chaung</t>
  </si>
  <si>
    <t>Pet Khwet Seik</t>
  </si>
  <si>
    <t>Nga San Baw (Moke Soe Chaung) (Ywar Haung)</t>
  </si>
  <si>
    <t>Maung Hpyu (Da Pyu Chaung)</t>
  </si>
  <si>
    <t>Kyauk Yan Thar Si</t>
  </si>
  <si>
    <t>Gaw Yaw Ma Ni</t>
  </si>
  <si>
    <t>Maw</t>
  </si>
  <si>
    <t>Kyaung Taung</t>
  </si>
  <si>
    <t>Ngwe Taung</t>
  </si>
  <si>
    <t>Kone Tan</t>
  </si>
  <si>
    <t>Zin Kha Mar</t>
  </si>
  <si>
    <t>Ah Myet Taung</t>
  </si>
  <si>
    <t>Pyaing Taung</t>
  </si>
  <si>
    <t>Taung Chaung</t>
  </si>
  <si>
    <t>Yet Khone Taing</t>
  </si>
  <si>
    <t>Taung Maw</t>
  </si>
  <si>
    <t>Thein Taung pyin (Dine Net)</t>
  </si>
  <si>
    <t>Kon Tan (U Daung Ah Nauk)</t>
  </si>
  <si>
    <t>Zee Khaung</t>
  </si>
  <si>
    <t>Zon Mar</t>
  </si>
  <si>
    <t>Hla Tha Ma</t>
  </si>
  <si>
    <t>Thein Taung pyin (Muslim)</t>
  </si>
  <si>
    <t>Langui</t>
  </si>
  <si>
    <t>Kyauk Pyin Seik</t>
  </si>
  <si>
    <t>Say Tha Ma</t>
  </si>
  <si>
    <t>Pe Tha Du</t>
  </si>
  <si>
    <t>Ahr Kar Taung</t>
  </si>
  <si>
    <t>Oke Taung Pyin</t>
  </si>
  <si>
    <t>Kan Sit</t>
  </si>
  <si>
    <t>Gan Gaw Myaing ( Na Ta La )</t>
  </si>
  <si>
    <t>Ohn Chaung</t>
  </si>
  <si>
    <t>Aung Pa</t>
  </si>
  <si>
    <t>Kar Di (Kywe Cho Maw)</t>
  </si>
  <si>
    <t>Thaing Ta Poke</t>
  </si>
  <si>
    <t>Oke Hpo (Oe Hpauk)</t>
  </si>
  <si>
    <t>Nyaung Chaung</t>
  </si>
  <si>
    <t>Phyar Pyin</t>
  </si>
  <si>
    <t>Oe Hpauk Ywar Thit</t>
  </si>
  <si>
    <t>In Bar Yi</t>
  </si>
  <si>
    <t>Ah Htet See Maung</t>
  </si>
  <si>
    <t>Oke Kan</t>
  </si>
  <si>
    <t>Gwa Sone Muslim</t>
  </si>
  <si>
    <t>Gwa Sone Rakhine</t>
  </si>
  <si>
    <t>Doke Kan Chaung</t>
  </si>
  <si>
    <t>Tha Pyay Seik</t>
  </si>
  <si>
    <t>Goke Pi Htaunt (Rakhine)</t>
  </si>
  <si>
    <t>Nay Pu Khan</t>
  </si>
  <si>
    <t>Goke Pi Htaunt</t>
  </si>
  <si>
    <t>Honsara (Zaw Ma Tat)</t>
  </si>
  <si>
    <t>Hin Thar Ra</t>
  </si>
  <si>
    <t>Du Than Dar</t>
  </si>
  <si>
    <t>Kine Gyi (Rakhine)</t>
  </si>
  <si>
    <t>Sin Khone Taing (Ku Lar)</t>
  </si>
  <si>
    <t>Saw Kina Ma</t>
  </si>
  <si>
    <t>Zaw Ma Tat</t>
  </si>
  <si>
    <t>Lam Bar Gone Nah</t>
  </si>
  <si>
    <t>Din Gar</t>
  </si>
  <si>
    <t>Ah Pauk Wa</t>
  </si>
  <si>
    <t>Gaung Gyi</t>
  </si>
  <si>
    <t>Maw Staw Bis</t>
  </si>
  <si>
    <t>Ywar Thit Kay</t>
  </si>
  <si>
    <t>Wet Ma Kya</t>
  </si>
  <si>
    <t>Sin Khone Taing (Rakhine)</t>
  </si>
  <si>
    <t>Say Taung</t>
  </si>
  <si>
    <t>Yun Nyar</t>
  </si>
  <si>
    <t>Pyin  Hla Zay Ywa</t>
  </si>
  <si>
    <t>Zedi Taung (Muslim)</t>
  </si>
  <si>
    <t>Thein Tan (Rakhine)</t>
  </si>
  <si>
    <t>Thein Tan (Muslim)</t>
  </si>
  <si>
    <t>Kan Pyin</t>
  </si>
  <si>
    <t xml:space="preserve">Baw Li </t>
  </si>
  <si>
    <t>Kyauk Sar Dine</t>
  </si>
  <si>
    <t>Gudar Pyin</t>
  </si>
  <si>
    <t>Nwar Yone Taung</t>
  </si>
  <si>
    <t>Tha Yet Taung</t>
  </si>
  <si>
    <t>San Go Taung</t>
  </si>
  <si>
    <t>Kha Yay Myaing (NaTaLa)</t>
  </si>
  <si>
    <t>Shat Shar Taung</t>
  </si>
  <si>
    <t>Kyauk Yan (Rakhine)</t>
  </si>
  <si>
    <t>U Yin Thar</t>
  </si>
  <si>
    <t>Godzilla (Hteik Tu Pauk Myauk)</t>
  </si>
  <si>
    <t>Tat Oo Anauk</t>
  </si>
  <si>
    <t>Sein Hnyin Pyar_Tha Pyay Taw</t>
  </si>
  <si>
    <t>Let Wea Det Pyin Shey_Tha Pyay Taw</t>
  </si>
  <si>
    <t>Shwe Hlaing</t>
  </si>
  <si>
    <t>Nur Ru Lar</t>
  </si>
  <si>
    <t>Shwe Hlaing Rakhine</t>
  </si>
  <si>
    <t>Min Thar Seik</t>
  </si>
  <si>
    <t>Mardilla</t>
  </si>
  <si>
    <t>Taung Ywa</t>
  </si>
  <si>
    <t>Phwe Ra</t>
  </si>
  <si>
    <t>Taungchay Ywa Muslim</t>
  </si>
  <si>
    <t>Chaung Pauk</t>
  </si>
  <si>
    <t>Myauk Ywa</t>
  </si>
  <si>
    <t>Kan Tha Ya</t>
  </si>
  <si>
    <t>Kyar Nyo Pyin (Rakhine)
+ Pyar Yae</t>
  </si>
  <si>
    <t>Ashit Ywa_M</t>
  </si>
  <si>
    <t>Ashit Ywa_R</t>
  </si>
  <si>
    <t>Hla Nyo Kan</t>
  </si>
  <si>
    <t>Ah Nauk</t>
  </si>
  <si>
    <t>Kin Chaung</t>
  </si>
  <si>
    <t>Let Saung Kauk</t>
  </si>
  <si>
    <t>Ywar Gyi</t>
  </si>
  <si>
    <t>Ywar Gyi (Middle)</t>
  </si>
  <si>
    <t>Kyar Nyo Pyin (Muslim)</t>
  </si>
  <si>
    <t>Taung Pauk</t>
  </si>
  <si>
    <t>Kyauk Se</t>
  </si>
  <si>
    <t>Ngar Yauk Kaing</t>
  </si>
  <si>
    <t>Done Thein</t>
  </si>
  <si>
    <t>Let Thar Ywa</t>
  </si>
  <si>
    <t>Bomu Ywa</t>
  </si>
  <si>
    <t>Kin Taung (Taung + Myauk)</t>
  </si>
  <si>
    <t>Kan Pyi Tha Zi</t>
  </si>
  <si>
    <t>Thaung Paing Nyar</t>
  </si>
  <si>
    <t>Ywa Haung_M</t>
  </si>
  <si>
    <t>Ywa Haung_R</t>
  </si>
  <si>
    <t xml:space="preserve">Kan Kyar Taung </t>
  </si>
  <si>
    <t>Ywa thit Kay</t>
  </si>
  <si>
    <t>Ah Lel Ywa</t>
  </si>
  <si>
    <t>Myoma Myauk (Chitta Ywa)</t>
  </si>
  <si>
    <t>Kan Kyar Myauk</t>
  </si>
  <si>
    <t>Shauk Chaung</t>
  </si>
  <si>
    <t>Myaung Nar</t>
  </si>
  <si>
    <t>Ward-6 (Lay Myaing)</t>
  </si>
  <si>
    <t>Let Wea Det Pyin Shey_Ywar Thit</t>
  </si>
  <si>
    <t>Inn Hpauk</t>
  </si>
  <si>
    <t>Gar Pu (Lower)</t>
  </si>
  <si>
    <t>Ah Htet Gar Pu</t>
  </si>
  <si>
    <t>Let Wea Det Pyin Shey</t>
  </si>
  <si>
    <t>Taung Htaung Ha Yar</t>
  </si>
  <si>
    <t>Ywa Gyi (Tha Yet Kin Ma Nu)</t>
  </si>
  <si>
    <t>Ka Doe Seik</t>
  </si>
  <si>
    <t>Taung (Pale Taung)</t>
  </si>
  <si>
    <t>Kyet Mauk Taung (Myauk Ywar)</t>
  </si>
  <si>
    <t>Kyet Mauk Taung (Taung Ywar)</t>
  </si>
  <si>
    <t>Play Taung Ywa Gyi North</t>
  </si>
  <si>
    <t>Khaung Htoke</t>
  </si>
  <si>
    <t>Nan Yah Gone Ahtet</t>
  </si>
  <si>
    <t>Gone Nar</t>
  </si>
  <si>
    <t>Doe Tan</t>
  </si>
  <si>
    <t>Kyauk Yit Muslim</t>
  </si>
  <si>
    <t>Kyauk Yit RK</t>
  </si>
  <si>
    <t>Palay Taung Ywa Thit</t>
  </si>
  <si>
    <t>Let Wea Det</t>
  </si>
  <si>
    <t>Pyaing Chaung</t>
  </si>
  <si>
    <t>Kyar Nyo Inn</t>
  </si>
  <si>
    <t>Si Tar (Pa Zun Chaung)</t>
  </si>
  <si>
    <t>Pa Lat Kay</t>
  </si>
  <si>
    <t>Aung Thar Yar (NaTaLa)</t>
  </si>
  <si>
    <t>Pale Taung</t>
  </si>
  <si>
    <t>Kha Yu Chaung (Muslim)</t>
  </si>
  <si>
    <t>Laung Chaung (Daing Net)</t>
  </si>
  <si>
    <t>Ba Da Nar</t>
  </si>
  <si>
    <t>Mee Chaung Zay_Ywar Thit</t>
  </si>
  <si>
    <t>Inn Chaung (Muslim)</t>
  </si>
  <si>
    <t>Inn Chaung (Daing Net)</t>
  </si>
  <si>
    <t>Hpar Wut Chaung</t>
  </si>
  <si>
    <t>Hpar Wut Chaung (Myauk Ywar)</t>
  </si>
  <si>
    <t>Zay Teit Taung</t>
  </si>
  <si>
    <t>Chin Pyin</t>
  </si>
  <si>
    <t>Ywar Thar Yar</t>
  </si>
  <si>
    <t>Zin Paing Nyar</t>
  </si>
  <si>
    <t>San Pai Pin Yin</t>
  </si>
  <si>
    <t>Ngan Chaung_Gone Nar</t>
  </si>
  <si>
    <t>Yai Myet Taung Ywa Thit</t>
  </si>
  <si>
    <t>Khat Pa Kaung</t>
  </si>
  <si>
    <t>Lu Fan Pyin</t>
  </si>
  <si>
    <t>Kywe Ta Ma</t>
  </si>
  <si>
    <t>Nga Khu Ya (Myauk Ywar)</t>
  </si>
  <si>
    <t>Kyein Chaung</t>
  </si>
  <si>
    <t>Hindu</t>
  </si>
  <si>
    <t>Koun Tan</t>
  </si>
  <si>
    <t>Lin Bar Gone Nar</t>
  </si>
  <si>
    <t>Yai Mya</t>
  </si>
  <si>
    <t>Sa Pe Kong A Nauk Ywa</t>
  </si>
  <si>
    <t>Sin Thay Pyin (Zay Di Pyin)</t>
  </si>
  <si>
    <t>Kyun Pauk Ku Lar</t>
  </si>
  <si>
    <t>Thet Kaing Ngyar</t>
  </si>
  <si>
    <t>That Kaing Nyar (Thet)</t>
  </si>
  <si>
    <t>Ah Nauk Ka Maung Seik</t>
  </si>
  <si>
    <t>Thae Chaung(Rakhine)</t>
  </si>
  <si>
    <t>Taung Htaung</t>
  </si>
  <si>
    <t>Nga Ta Paung</t>
  </si>
  <si>
    <t>Tha Yet Oke Ywar Haung</t>
  </si>
  <si>
    <t>Pyein Chaung</t>
  </si>
  <si>
    <t>Pyaung Seik</t>
  </si>
  <si>
    <t>La Mu Ta Pin</t>
  </si>
  <si>
    <t>Ahla Madi</t>
  </si>
  <si>
    <t>Kyaung Swae Phyu</t>
  </si>
  <si>
    <t>Shan (North)</t>
  </si>
  <si>
    <t>Namhkan</t>
  </si>
  <si>
    <t>Nam Hkam Catholic Church ( St. Thomas I)</t>
  </si>
  <si>
    <t>ECHO,HARP</t>
  </si>
  <si>
    <t>Kutkai</t>
  </si>
  <si>
    <t>Kutkai downtown (RC Church)</t>
  </si>
  <si>
    <t>HARP</t>
  </si>
  <si>
    <t>Manton</t>
  </si>
  <si>
    <t>Mandung - RC</t>
  </si>
  <si>
    <t>Mungji Pa Dabang (Catholic Church)</t>
  </si>
  <si>
    <t>Muse</t>
  </si>
  <si>
    <t>Muse Catholic Church</t>
  </si>
  <si>
    <t>Nam Hkam - Nay Win Ni (Palawng)</t>
  </si>
  <si>
    <t>Mungji Pa Dabang (Baptist Church)</t>
  </si>
  <si>
    <t>WHH</t>
  </si>
  <si>
    <t>Nam Hkawng</t>
  </si>
  <si>
    <t xml:space="preserve">Nam Hpak Ka Mare </t>
  </si>
  <si>
    <t>WHH(BMZ,AA)</t>
  </si>
  <si>
    <t>WHH(BMZ, AA)</t>
  </si>
  <si>
    <t>Hseni</t>
  </si>
  <si>
    <t>Nam Sa Larp</t>
  </si>
  <si>
    <t>Namtu</t>
  </si>
  <si>
    <t>Pan Ta Pyae</t>
  </si>
  <si>
    <t>Zup Aung Camp</t>
  </si>
  <si>
    <t>Other</t>
  </si>
  <si>
    <t>Kone Khem Camp</t>
  </si>
  <si>
    <t>Kutkai downtown (KBC Church)</t>
  </si>
  <si>
    <t xml:space="preserve">New Pang Ku </t>
  </si>
  <si>
    <t>Kyu Sot</t>
  </si>
  <si>
    <t>Lisu Church Namtu</t>
  </si>
  <si>
    <t xml:space="preserve">Mung Hawm </t>
  </si>
  <si>
    <t>Kutkai downtown (KBC Church-2)</t>
  </si>
  <si>
    <t>Nam Tu Baptist</t>
  </si>
  <si>
    <t>Mandung - Jinghpaw</t>
  </si>
  <si>
    <t>Mine Yu Lay village</t>
  </si>
  <si>
    <t>Muse Baptist Church</t>
  </si>
  <si>
    <t>Nam Hkam (KBC Jaw Wang) II</t>
  </si>
  <si>
    <t>WHH(BMZ, AA),ECHO</t>
  </si>
  <si>
    <t>Namhkan - Pang Long KBC</t>
  </si>
  <si>
    <t>Man Loi</t>
  </si>
  <si>
    <t>Hpai Kawng</t>
  </si>
  <si>
    <t>Hsipaw</t>
  </si>
  <si>
    <t>Man Kaung/Naung Ti Kyar Village</t>
  </si>
  <si>
    <t>Narte</t>
  </si>
  <si>
    <t>Hpai Kawng Mare</t>
  </si>
  <si>
    <t>Man Sa</t>
  </si>
  <si>
    <t>Mong Wee Shan</t>
  </si>
  <si>
    <t>Pan Law</t>
  </si>
  <si>
    <t>Nam Hkam (KBC Jaw Wang)</t>
  </si>
  <si>
    <t>Tsan Lun - Namjarap</t>
  </si>
  <si>
    <t>Kutkhai KBC-2 (Block-6)</t>
  </si>
  <si>
    <t>Jwan Jaw KBC</t>
  </si>
  <si>
    <t>Type of Accommodation</t>
  </si>
  <si>
    <t>HRP categories</t>
  </si>
  <si>
    <t>Current 4 W reported list</t>
  </si>
  <si>
    <t>Updated Date</t>
  </si>
  <si>
    <t>Site Name_(Old)</t>
  </si>
  <si>
    <t>Aung Mingalar_(Swan Saw ward)</t>
  </si>
  <si>
    <t>Closed Camp</t>
  </si>
  <si>
    <t>IDPs in collective centers or self-settled - pre existing</t>
  </si>
  <si>
    <t>Q1_2017</t>
  </si>
  <si>
    <t>B.E.H.S 2 (Ho Mun ward)</t>
  </si>
  <si>
    <t>B.E.H.S 4 (Ho Mun ward)</t>
  </si>
  <si>
    <t>Ban Hkung (School)</t>
  </si>
  <si>
    <t>Ban Hkung Yang</t>
  </si>
  <si>
    <t>Ban Hkung Yang (Boarding School)</t>
  </si>
  <si>
    <t>Daw Hpum Yang Ninghtawn</t>
  </si>
  <si>
    <t>Gant Gwin</t>
  </si>
  <si>
    <t>KBC (Ho Mun Ward)</t>
  </si>
  <si>
    <t>Lawk Awng Mare D. (Sinbo Area)</t>
  </si>
  <si>
    <t>Host Families</t>
  </si>
  <si>
    <t>IDPs in host families</t>
  </si>
  <si>
    <t>Lawk Hkawng Ginwang</t>
  </si>
  <si>
    <t>Injangyang</t>
  </si>
  <si>
    <t>Camp like setting</t>
  </si>
  <si>
    <t>Nam Hka Mare (west of Man Wing)</t>
  </si>
  <si>
    <t>NGCA</t>
  </si>
  <si>
    <t xml:space="preserve">Nam Hkam Malut Jak </t>
  </si>
  <si>
    <t>Q4_2016</t>
  </si>
  <si>
    <t>Nam Lim Pa    (Boarding School)</t>
  </si>
  <si>
    <t>Namt Hkun monastery</t>
  </si>
  <si>
    <t>Namtu KBC 1</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</si>
  <si>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</si>
  <si>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Namtu KBC 2</t>
  </si>
  <si>
    <t>combined with KBC 1</t>
  </si>
  <si>
    <t>Namtu RC</t>
  </si>
  <si>
    <t>all IDPs returned home; open status in July 31 CCCM camp list</t>
  </si>
  <si>
    <t>Si Hkan Gyi</t>
  </si>
  <si>
    <t>St. Peter Church (Ho Mun ward)</t>
  </si>
  <si>
    <t>Thu Kha Waddy</t>
  </si>
  <si>
    <t xml:space="preserve">Wein Sai Church </t>
  </si>
  <si>
    <t>UNHCR</t>
  </si>
  <si>
    <t>Planned Camp</t>
  </si>
  <si>
    <t>Muslim</t>
  </si>
  <si>
    <t>Ward 6</t>
  </si>
  <si>
    <t>Self Settled Camp</t>
  </si>
  <si>
    <t>Village</t>
  </si>
  <si>
    <t xml:space="preserve">WASH - resettled, relocated, surrounding communities &amp; host communities </t>
  </si>
  <si>
    <t>Nga/Oke</t>
  </si>
  <si>
    <t xml:space="preserve">Kyauk Ta Lone </t>
  </si>
  <si>
    <t>Q2_2017</t>
  </si>
  <si>
    <t>MHDO updated</t>
  </si>
  <si>
    <t>Village_Not HRP</t>
  </si>
  <si>
    <t>Q3_2016</t>
  </si>
  <si>
    <t>Taik Maw(Tike Maw)</t>
  </si>
  <si>
    <t>Chin+Rakhine</t>
  </si>
  <si>
    <t>Nga Lat Kya</t>
  </si>
  <si>
    <t>Zu Kaing(Ka Zu Kaing)</t>
  </si>
  <si>
    <t>Kywi Pyin</t>
  </si>
  <si>
    <t>Chin</t>
  </si>
  <si>
    <t>Kyeik Chaung(Jade Chaung)</t>
  </si>
  <si>
    <t>Yaw Haung Ah Htet
(Ywar Haung)</t>
  </si>
  <si>
    <t>Nat Maw Upper + Nat Maw</t>
  </si>
  <si>
    <t>Nga Shwe Pyin</t>
  </si>
  <si>
    <t>Ah Ngu Ywar Haung</t>
  </si>
  <si>
    <t>Ah Ngu Ywar Thit</t>
  </si>
  <si>
    <t>Ohn Taw</t>
  </si>
  <si>
    <t>Aung Le Byin</t>
  </si>
  <si>
    <t>Pyin Taw Che</t>
  </si>
  <si>
    <t>Relocated</t>
  </si>
  <si>
    <t>Chin (Khame)</t>
  </si>
  <si>
    <t>Khame</t>
  </si>
  <si>
    <t>Chin (Rakhine)</t>
  </si>
  <si>
    <t>Taung Pyin</t>
  </si>
  <si>
    <t>Sin Tet Maw (from Nget Chaung)</t>
  </si>
  <si>
    <t>Sin Tet Maw (Nget Chaung)</t>
  </si>
  <si>
    <t xml:space="preserve">Pyar Tha Kywe </t>
  </si>
  <si>
    <t>Thit Khoke Taw</t>
  </si>
  <si>
    <t>Thit Khaung Taw</t>
  </si>
  <si>
    <t>Nget Chaung</t>
  </si>
  <si>
    <t>Gaung Hpyu</t>
  </si>
  <si>
    <t>Yet Chaung</t>
  </si>
  <si>
    <t>Dagon</t>
  </si>
  <si>
    <t>Pein Hne Chaung</t>
  </si>
  <si>
    <t>Painnal Chaung</t>
  </si>
  <si>
    <t>A Nauk Ywe</t>
  </si>
  <si>
    <t>Wet Gaung</t>
  </si>
  <si>
    <t>Pa Lin Pyin (Muslim)</t>
  </si>
  <si>
    <t>Basara</t>
  </si>
  <si>
    <t>Pa Lin Pyin (Rakhine, Fisher)</t>
  </si>
  <si>
    <t>Pa Lin Pyin (Rakhine, Main)</t>
  </si>
  <si>
    <t>Pyar Lay Chaung (New)</t>
  </si>
  <si>
    <t>Pyar Lay Chaung (Old)</t>
  </si>
  <si>
    <t>Ohn Yee Paw</t>
  </si>
  <si>
    <t>Maramargyi</t>
  </si>
  <si>
    <t>Thea Chaung  carpenter</t>
  </si>
  <si>
    <t>Kyauk Nga Nwar</t>
  </si>
  <si>
    <t>Sat Roe Kya</t>
  </si>
  <si>
    <t>Dohn Taik Kwin</t>
  </si>
  <si>
    <t>Done Dike Kwin host</t>
  </si>
  <si>
    <t>Thae Chaung (Kyaukphyu)</t>
  </si>
  <si>
    <t>Thea Chaung (IDPs from Kyaukphyu)*</t>
  </si>
  <si>
    <t>Thea Chaung Village</t>
  </si>
  <si>
    <t>Thea Chaung market</t>
  </si>
  <si>
    <t xml:space="preserve">Thea Chaung </t>
  </si>
  <si>
    <t>agencies gap,combine with village pop</t>
  </si>
  <si>
    <t>Dar Pai (IDP in host family)</t>
  </si>
  <si>
    <t>Ba Wan Chaung Wa Su</t>
  </si>
  <si>
    <t>agencies gap</t>
  </si>
  <si>
    <t>Ba Wunn Chaung Wa Su</t>
  </si>
  <si>
    <t>agencies gap,to ask SI to be splicted BDP1, BDP2</t>
  </si>
  <si>
    <t>Thet Kel Pyin</t>
  </si>
  <si>
    <t>Hmansi ( from Kaung Doke Khar)</t>
  </si>
  <si>
    <t>Baw Du Pha</t>
  </si>
  <si>
    <t>Kaung Doke Khar (excl. Hmanzi)</t>
  </si>
  <si>
    <t>Baw Du Pha (IDP in host family)</t>
  </si>
  <si>
    <t>Ohn Taw Gyi South</t>
  </si>
  <si>
    <t>Maw Ti Ngar (TKP west)</t>
  </si>
  <si>
    <t>Ohn Taw Gyi North</t>
  </si>
  <si>
    <t>Gwa Son</t>
  </si>
  <si>
    <t>Khwa Sone</t>
  </si>
  <si>
    <t>Phwe Yar Gone</t>
  </si>
  <si>
    <t>Kann Ni</t>
  </si>
  <si>
    <t>Nga/Pun Ywar Gyi</t>
  </si>
  <si>
    <t>Ah Haung Taung</t>
  </si>
  <si>
    <t>Ah Houng Taung</t>
  </si>
  <si>
    <t>Thin Pone Tan</t>
  </si>
  <si>
    <t>village</t>
  </si>
  <si>
    <t>Sa Par Htar</t>
  </si>
  <si>
    <t>Nat Seik</t>
  </si>
  <si>
    <t>Met Ka Lar Kya</t>
  </si>
  <si>
    <t>Returned</t>
  </si>
  <si>
    <t>Nyaung Pin Gyi</t>
  </si>
  <si>
    <t>Kyauk Seik</t>
  </si>
  <si>
    <t>Paik Thay</t>
  </si>
  <si>
    <t>Shwe Laung Tin</t>
  </si>
  <si>
    <t>Chait Taung - Tha Dar</t>
  </si>
  <si>
    <t>Mixed</t>
  </si>
  <si>
    <t>Chait Taung</t>
  </si>
  <si>
    <t>Shwe Zin Khin</t>
  </si>
  <si>
    <t>Chein Khar Li (Rakhine)</t>
  </si>
  <si>
    <t>old data update on 24.4.2017</t>
  </si>
  <si>
    <t>Chait Taung - San Htoe Tan</t>
  </si>
  <si>
    <t>Sam Ba Le</t>
  </si>
  <si>
    <t>Set Yone Maw</t>
  </si>
  <si>
    <t>Koe Tan Kauk (Rakhine)</t>
  </si>
  <si>
    <t>Let Than Chi (Tiit)</t>
  </si>
  <si>
    <t>Aung Taing</t>
  </si>
  <si>
    <t>Bucheung</t>
  </si>
  <si>
    <t>Da Pae</t>
  </si>
  <si>
    <t>Thi Kyar</t>
  </si>
  <si>
    <t>Yai-Thei-Thi Kyar</t>
  </si>
  <si>
    <t>Yai Thei-Muslim</t>
  </si>
  <si>
    <t>Yai Thei</t>
  </si>
  <si>
    <t>Kyun Paw (Pauk Taw)</t>
  </si>
  <si>
    <t>Auk Nan Yar</t>
  </si>
  <si>
    <t>Zay Di Pyin</t>
  </si>
  <si>
    <t>Pa Rein</t>
  </si>
  <si>
    <t>Pi Dauk Myaing</t>
  </si>
  <si>
    <t>Padauk Myaing</t>
  </si>
  <si>
    <t>Pu Yain Kone</t>
  </si>
  <si>
    <t>Doe Wai Chaung</t>
  </si>
  <si>
    <t>Sa Hpo Gyun</t>
  </si>
  <si>
    <t>Kyein Tan</t>
  </si>
  <si>
    <t>Kardi</t>
  </si>
  <si>
    <t>Raw Ma Ni Sin Oe</t>
  </si>
  <si>
    <t>Kyawe Lan Chaung</t>
  </si>
  <si>
    <t>Pet Kwet Seik</t>
  </si>
  <si>
    <t>Lan Paik Khwin</t>
  </si>
  <si>
    <t>Zan Kha Ma</t>
  </si>
  <si>
    <t>Prine Taung</t>
  </si>
  <si>
    <t>Not_HRP</t>
  </si>
  <si>
    <t>Oo Daung Ah Nauk Ywa</t>
  </si>
  <si>
    <t>Zumar Ywa</t>
  </si>
  <si>
    <t>Q3_2017</t>
  </si>
  <si>
    <t>CDN Updated, CLTS village</t>
  </si>
  <si>
    <t>Im Bar Yi</t>
  </si>
  <si>
    <t>Ah Htet See Maun</t>
  </si>
  <si>
    <t>Kaing Gyi</t>
  </si>
  <si>
    <t>Ah Pauk Wa Village</t>
  </si>
  <si>
    <t>U Saung Tan (lower)</t>
  </si>
  <si>
    <t>CDN Updated</t>
  </si>
  <si>
    <t>Kha Yai Myaing</t>
  </si>
  <si>
    <t>Ashit Ywa</t>
  </si>
  <si>
    <t>A Nauk Ywa</t>
  </si>
  <si>
    <t>Ywa Gyi</t>
  </si>
  <si>
    <t>Middle</t>
  </si>
  <si>
    <t>Tha Yet Oke Ywar Thit</t>
  </si>
  <si>
    <t xml:space="preserve">M </t>
  </si>
  <si>
    <t>Taung Pine Nyar</t>
  </si>
  <si>
    <t>Ywa Haung</t>
  </si>
  <si>
    <t>Nidin</t>
  </si>
  <si>
    <t>Ni Din</t>
  </si>
  <si>
    <t>Play Taung South</t>
  </si>
  <si>
    <t>Kyet Mauk Taung Myuak</t>
  </si>
  <si>
    <t>Than Chay  RK</t>
  </si>
  <si>
    <t>Ah Lel Kyun</t>
  </si>
  <si>
    <t>Ah Lel</t>
  </si>
  <si>
    <t>Taung Bwe</t>
  </si>
  <si>
    <t>Daing Net</t>
  </si>
  <si>
    <t>Myaunk Ywa_M</t>
  </si>
  <si>
    <t>Rakhine/Dinet</t>
  </si>
  <si>
    <t>Tha Pon</t>
  </si>
  <si>
    <t>Muslim (Myaunk Ywa)</t>
  </si>
  <si>
    <t>Ba Gone Nar</t>
  </si>
  <si>
    <t>Thar Yar Koung</t>
  </si>
  <si>
    <t>Thet Kaing Ngyar (Thet Kaing Ngyar)</t>
  </si>
  <si>
    <t>Thet Kaing Ngyar (Thet Ywa)</t>
  </si>
  <si>
    <t>Kaung Maung Seik</t>
  </si>
  <si>
    <t>Ah Shey Kha Maung Seik</t>
  </si>
  <si>
    <t>NSS WASH cluster comment: camp closed by end of Mar'17. open status in July 31 CCCM camp list</t>
  </si>
  <si>
    <t>Man Kaung village</t>
  </si>
  <si>
    <t>NSS WASH Cluster comments:Metta distributed hygiene kit in Apr'17 but no assessment done for other WASH needs. Water supply and latrines shared with host families. Metta could cover latrine construction if needed.</t>
  </si>
  <si>
    <t>Nam Tu RC</t>
  </si>
  <si>
    <t xml:space="preserve">Shwe Myint Thar Monastery </t>
  </si>
  <si>
    <t>2/June/2017: Changed camp status as "Closed" according to UNHCR_Lashio information. IDPs are moved to Kyu Sot camp</t>
  </si>
  <si>
    <t>Village Type Camp</t>
  </si>
  <si>
    <t xml:space="preserve">Mungji Pa Dabang (Baptist Church)         </t>
  </si>
  <si>
    <t>27/Apr/2017: Changed camp status as "Closed", Data source: KBC.</t>
  </si>
  <si>
    <t>6/April/2017: New Added camp. Data source: UNOCHA, Partners and CCCM.</t>
  </si>
  <si>
    <t xml:space="preserve">Mungji Pa Dabang (RC Church)         </t>
  </si>
  <si>
    <t>NSS WASH Cluster comments:land space very limited for infra; IDPs stay with and share WASH facilities from host families.</t>
  </si>
  <si>
    <t>Mong Wee Ta'ang</t>
  </si>
  <si>
    <t>Nam Lim Pa</t>
  </si>
  <si>
    <t>Nam Lim Pa - Scattered IDPs in forest</t>
  </si>
  <si>
    <t>Man Wing Host Families</t>
  </si>
  <si>
    <t>Clutural Compound</t>
  </si>
  <si>
    <t>MWG -RC2</t>
  </si>
  <si>
    <t>Bang Lung</t>
  </si>
  <si>
    <t>Jaw 2</t>
  </si>
  <si>
    <t>NSS WASH Cluster comments: Metta distributed hygiene kit in Apr'17 but no assessment done for other WASH needs.</t>
  </si>
  <si>
    <t xml:space="preserve">Lagatyan </t>
  </si>
  <si>
    <t>Lung Kawk  ( Hka Hkye Zup)</t>
  </si>
  <si>
    <t>Howa</t>
  </si>
  <si>
    <t>Nam Hkyet</t>
  </si>
  <si>
    <t>Maing Khaung KBC 2</t>
  </si>
  <si>
    <t>SI did emergency response</t>
  </si>
  <si>
    <t>Bum Tsit Pa * (2)</t>
  </si>
  <si>
    <t>Muse KBC Church</t>
  </si>
  <si>
    <t>Muse RC Church</t>
  </si>
  <si>
    <t xml:space="preserve">Mung Baw </t>
  </si>
  <si>
    <t>Munekoe Pa (Giwang) - Hka San (Mung  Go  Pa )</t>
  </si>
  <si>
    <t xml:space="preserve">Munekoe Pa (Giwang) - Hka San (Mung  Go  Pa ) </t>
  </si>
  <si>
    <t>Mansi_Host Families</t>
  </si>
  <si>
    <t>Updated Date 11/7/17:Not known</t>
  </si>
  <si>
    <t>Mansi Host Families</t>
  </si>
  <si>
    <t>Man Kawng Baptist Church</t>
  </si>
  <si>
    <t>Camp close in CCCM list but WASH agencies presence</t>
  </si>
  <si>
    <t>Man Kawng Catholic Church</t>
  </si>
  <si>
    <t>Mung Ding Pa  (Boarder)</t>
  </si>
  <si>
    <t>Shwegu_Host Families</t>
  </si>
  <si>
    <t>Updated Date 11/7/17:Not known; Changed to Closed status in July 31 camp list,WC does not include in Q3 2017 report</t>
  </si>
  <si>
    <t>Momauk_Host Families</t>
  </si>
  <si>
    <t>Momauk Host Families</t>
  </si>
  <si>
    <t>Momauk Catholic Church (St. Patrick)</t>
  </si>
  <si>
    <t>Ni Thaw Ka Monestry</t>
  </si>
  <si>
    <t>Kannar Yeik Thar</t>
  </si>
  <si>
    <t>Bhamo_Host Families</t>
  </si>
  <si>
    <t>Updated Date 11/7/17:Not known and did not identify among WASH partners</t>
  </si>
  <si>
    <t>Ta Gun Taing Monastery (Shwe Kyi Na)</t>
  </si>
  <si>
    <t>Khun Sint Village</t>
  </si>
  <si>
    <t>Updated date 11/7/2017: Not known</t>
  </si>
  <si>
    <t xml:space="preserve">Myo Thit </t>
  </si>
  <si>
    <t>Updated Date 11/7/2017 : not known</t>
  </si>
  <si>
    <t xml:space="preserve">Man Nawng </t>
  </si>
  <si>
    <t>Updated Date 11/7/2017 : not known;Changed to Closed status in July 31 camp list,WC does not include in Q3 2017 report</t>
  </si>
  <si>
    <t xml:space="preserve">Mai Khat </t>
  </si>
  <si>
    <t>Updated Date 11/7/2017 : not known;Changed to Closed status in July 31 camp list, WC does not include in Q3 2017 report</t>
  </si>
  <si>
    <t xml:space="preserve">Tarli </t>
  </si>
  <si>
    <t>Dawthponeyan Boarding School</t>
  </si>
  <si>
    <t>Updated date 11/7/2017: already moved to other place;Changed to Closed status in July 31 camp list</t>
  </si>
  <si>
    <t xml:space="preserve">Phar Kay/Nant Waing </t>
  </si>
  <si>
    <t>Updated Date 11/7/2017 : not known;Changed to Closed status in July 31 camp list;Changed to Closed status in July 31 camp list,WC does not include in Q3 2017 report</t>
  </si>
  <si>
    <t>Laiza Market 3 - Laiza Gat</t>
  </si>
  <si>
    <t>Laiza Market 3 / Laiza Gat</t>
  </si>
  <si>
    <t>Boarding School</t>
  </si>
  <si>
    <t>Man Ting</t>
  </si>
  <si>
    <t>Updated Date 11/7/2017 : not known; Changed to Closed status in July 31 camp list,WC does not include in Q3 2017 report,WC does not include in Q3 2017 report</t>
  </si>
  <si>
    <t>Moenyin Host Families</t>
  </si>
  <si>
    <t>Updated date 11/7/2017: IDP families live in host community</t>
  </si>
  <si>
    <t>Village Type camp</t>
  </si>
  <si>
    <t>Pajau / Jan Mai</t>
  </si>
  <si>
    <t>Hopin Host Families</t>
  </si>
  <si>
    <t>Nant Mun</t>
  </si>
  <si>
    <t>Nawng Ing (Indawgyi) Baptist Church</t>
  </si>
  <si>
    <t>Zai Awng - Mung Ga Zup</t>
  </si>
  <si>
    <t>Zai Awng / Mung Ga Zup</t>
  </si>
  <si>
    <t>Laiza Muklum Hpyen  Yen Mungshawa ni</t>
  </si>
  <si>
    <t>Sar Hmaw - ICM</t>
  </si>
  <si>
    <t>intervention finished;Changed to Closed status in July 31 camp list</t>
  </si>
  <si>
    <t>Sar Maw-ICM</t>
  </si>
  <si>
    <t>Hka Shi</t>
  </si>
  <si>
    <t>2/June/2017: New added camp. Data source: WASH cluster, WV (World Vision). SI did emergency response</t>
  </si>
  <si>
    <t>Waingmaw Baptist Zonal Office</t>
  </si>
  <si>
    <t>intervention finished</t>
  </si>
  <si>
    <t>Wun Tho Buddhist Monastery</t>
  </si>
  <si>
    <t>Changed to Closed status in July 31 camp list</t>
  </si>
  <si>
    <t>Myay Myint Baptist Church</t>
  </si>
  <si>
    <t>Sadung</t>
  </si>
  <si>
    <t>Du Kahtawng Qtr. 14, 4 and 5 is combined into Du Kahtawng Baptist in 31st CCCM camp list</t>
  </si>
  <si>
    <t>Du Kahtawng Qtr. 4</t>
  </si>
  <si>
    <t>Du Kahtawng Qtr. 5</t>
  </si>
  <si>
    <t>Du Kahtawng Qtr. 14</t>
  </si>
  <si>
    <t>Tat Kone COC Baptist / Tat Kone Htoi San</t>
  </si>
  <si>
    <t>Ward 2 Cahotlic Church, Seik Mu</t>
  </si>
  <si>
    <t xml:space="preserve">Pan Wa (Saw Zam) camp </t>
  </si>
  <si>
    <t>5 Ward Baptist Church(lon Khin)</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</si>
  <si>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</si>
  <si>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Muring Baptist Church, Awng Ra, Wa Ra Zut VT</t>
  </si>
  <si>
    <t>Baptist Church, Sai Ra village</t>
  </si>
  <si>
    <t xml:space="preserve">Lan Jaw </t>
  </si>
  <si>
    <t>Updated date 11/7/1017:Not known and did not identify among WASH partners; Changed to Closed status in July 31 camp list,WC does not include in Q3 2017 report</t>
  </si>
  <si>
    <t>Baptist Church, Naung Hmee VT</t>
  </si>
  <si>
    <t>Ku Day Maw KBC</t>
  </si>
  <si>
    <t>Wara Zup KBC Church</t>
  </si>
  <si>
    <t>Updated date 11/7/2017: KBC has a plan to implement this location through ADRA; Changed to Closed status in July 31 camp list,WC does not include in Q3 2017 report</t>
  </si>
  <si>
    <t>A Lo Taw Pyae monastery</t>
  </si>
  <si>
    <t>Thar Ta Na Aung San monastery</t>
  </si>
  <si>
    <t>Updated date 11/7/2017: there is no camp</t>
  </si>
  <si>
    <t>Ndup Yang 1</t>
  </si>
  <si>
    <t>La Ja</t>
  </si>
  <si>
    <t>Khaunglanhpu</t>
  </si>
  <si>
    <t>Inn Lel Yan - Host Families</t>
  </si>
  <si>
    <t>Updated date 11/7/2017: KBC implement this camp since 2014 and some IDP families moved to other camps</t>
  </si>
  <si>
    <t>Naung Khaing</t>
  </si>
  <si>
    <t>Machanbaw - KBC</t>
  </si>
  <si>
    <t>Machanbaw</t>
  </si>
  <si>
    <t>Machanbaw-KBC</t>
  </si>
  <si>
    <t>Tote Tan Ward</t>
  </si>
  <si>
    <t>Updated date 11/7/2017: already moved to other place</t>
  </si>
  <si>
    <t>Lone Sut</t>
  </si>
  <si>
    <t>6/May/2017: New added camp. Data source: KBC. Camp was confirmed by CCCM unit. The missing informaiton will be updated as soon as possible.</t>
  </si>
  <si>
    <t>(Nam Hoi) Host families</t>
  </si>
  <si>
    <t>Namtu (Nam Hoi) Host families</t>
  </si>
  <si>
    <t>AD-2000 Extension camp</t>
  </si>
  <si>
    <t>camp</t>
  </si>
  <si>
    <t>AG Church Pa Ma Tee</t>
  </si>
  <si>
    <t>opening date: 16/8/17 and updated date in CCCM list: 31/8/17 ; New displacement from Ka Sung,not yet updated in Q3 4W</t>
  </si>
  <si>
    <t>not found in camp list. Partners said sub-camp of momauk baptist church</t>
  </si>
  <si>
    <t>Aung Thay Pyay (San Suri))</t>
  </si>
  <si>
    <t>Aung Zay Gone</t>
  </si>
  <si>
    <t>Baw Du Pha Village</t>
  </si>
  <si>
    <t>Bhamo Host Families</t>
  </si>
  <si>
    <t>not found in camp list</t>
  </si>
  <si>
    <t>Bum Tsit Pa * (3)</t>
  </si>
  <si>
    <t>Chin Ywar</t>
  </si>
  <si>
    <t>Chipwi (School coumpound)</t>
  </si>
  <si>
    <t>School</t>
  </si>
  <si>
    <t>Doke Htan Ward</t>
  </si>
  <si>
    <t>Hpaung Taw Pyin</t>
  </si>
  <si>
    <t>Ka Bu Dam CoC</t>
  </si>
  <si>
    <t>Opening date: 7/13/2017 and updated date in CCCM list: not yet updated in Q3 4W</t>
  </si>
  <si>
    <t>Kutkai (host High School)</t>
  </si>
  <si>
    <t>Opeing date: 1/6/2017 and updated date in CCCM list: 31/7/2017 ; 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</si>
  <si>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Lisu Baptist Church</t>
  </si>
  <si>
    <t>Loi Je Lisu (2) Camp</t>
  </si>
  <si>
    <t>Loi Je Lisu  (2) Camp</t>
  </si>
  <si>
    <t>Loi Je Lisu (3) Camp</t>
  </si>
  <si>
    <t>Loi Je Lisu  (3) Camp</t>
  </si>
  <si>
    <t>Loi Je Lisu (4) Camp</t>
  </si>
  <si>
    <t>Loi Je Lisu  (4) Camp</t>
  </si>
  <si>
    <t>Loi Je RC Boarding School</t>
  </si>
  <si>
    <t>Man Wing Baptist Church Boarding House</t>
  </si>
  <si>
    <t>Man wing gyi (host school)</t>
  </si>
  <si>
    <t>Mong Wee - Shan</t>
  </si>
  <si>
    <t>Muslim
 (Aley Ywa)</t>
  </si>
  <si>
    <t>Muslim
 (Taung Ywa)</t>
  </si>
  <si>
    <t>Muslim
 (Myaunk Ywa)</t>
  </si>
  <si>
    <t>Nam Hpak Ka (Man Mau host school)</t>
  </si>
  <si>
    <t>Nampaka (Man Mau host school)</t>
  </si>
  <si>
    <t>Namti</t>
  </si>
  <si>
    <t>opening date: 16/8/17 and updated date in CCCM list: 31/8/17 ; Displacement out of Ka Sung,not yet updated in Q3 4W</t>
  </si>
  <si>
    <t>Ndup Yang 2</t>
  </si>
  <si>
    <t>N-Lwe Yan</t>
  </si>
  <si>
    <t>Ohnmadee monastery</t>
  </si>
  <si>
    <t>Naung Cho</t>
  </si>
  <si>
    <t>Pa Kahtawng 1B</t>
  </si>
  <si>
    <t>Pa Kahtawng 2</t>
  </si>
  <si>
    <t xml:space="preserve">Pa Kahtawng Boarding High School </t>
  </si>
  <si>
    <t xml:space="preserve">Pa Kahtawng Boarding Middle School </t>
  </si>
  <si>
    <t>Pa Kahtawng Host Families</t>
  </si>
  <si>
    <t>Pa Kahtawng Primary House</t>
  </si>
  <si>
    <t>Paung Mae</t>
  </si>
  <si>
    <t>Rakhine Ywa_M</t>
  </si>
  <si>
    <t>6/June/2017: Added as new camp instead of Zai Awng - Mung Ga Zup camp because of the conflict on Dec, 2016. So IDPs ( from Zai Awng - Mung Ga Zup ) flew to Lung Byen. They stay awhile at Lung Byen and then they moved to Shait Yang on 17 Jan 2017. Changed the camp name as "Shait Yan</t>
  </si>
  <si>
    <t>Shwe Zin Khin (Ku Lar)</t>
  </si>
  <si>
    <t>Shwegu Host Families</t>
  </si>
  <si>
    <t>Tanai</t>
  </si>
  <si>
    <t>Opeing date: 1/6/2017 and updated date in CCCM list: 29/6/2017;not yet updated in Q3 4W</t>
  </si>
  <si>
    <t>Tanai CoC</t>
  </si>
  <si>
    <t>Opeing date: 1/6/2017 and updated date in CCCM list: 29/6/2017; not yet updated in Q3 4W</t>
  </si>
  <si>
    <t xml:space="preserve">Tanai RC Church - Kinsa Ra </t>
  </si>
  <si>
    <t>Tat Kone (Ra Da Kawng)</t>
  </si>
  <si>
    <t>Taung Oo Maw</t>
  </si>
  <si>
    <t>Thet Kel Pyin Village</t>
  </si>
  <si>
    <t>Thit Tone Na Gwa Sone (HlaeMro)</t>
  </si>
  <si>
    <t>Vote Par Yone monastery</t>
  </si>
  <si>
    <t>Kah Mee</t>
  </si>
  <si>
    <t>West</t>
  </si>
  <si>
    <t>CAMP</t>
  </si>
  <si>
    <t>Zupyan camp</t>
  </si>
  <si>
    <t>new camp added in 30/9/2017</t>
  </si>
  <si>
    <t>V6</t>
  </si>
  <si>
    <t>V19</t>
  </si>
  <si>
    <t>V24</t>
  </si>
  <si>
    <t>For Township dropdown</t>
  </si>
  <si>
    <t>Dropdown</t>
  </si>
  <si>
    <t>Wash focal point Agency</t>
  </si>
  <si>
    <t># work days (approx) lost in this site due to access restrictions</t>
  </si>
  <si>
    <t>WASH Committee part of camp management structures</t>
  </si>
  <si>
    <t>Primary Donor covering WASH activities at site</t>
  </si>
  <si>
    <t>Expected end of funding for WASH activties at site</t>
  </si>
  <si>
    <t xml:space="preserve">% of women on camp WASH committee </t>
  </si>
  <si>
    <t># Functioning protected open wells (without hand pump)</t>
  </si>
  <si>
    <t># functional wells/boreholes (with hand pump)</t>
  </si>
  <si>
    <t xml:space="preserve"># functional tapstands </t>
  </si>
  <si>
    <t>Litres/Day provided with Overhead or storage tank with reticulation/ Water  gravity system
based on SPHERE standard ( 15L/P/D : 8 hr tapstand open)</t>
  </si>
  <si>
    <t>% of E-Coli  Water quality test result
(@ water source or HH level)</t>
  </si>
  <si>
    <t xml:space="preserve"># water points managed by families or small group of families </t>
  </si>
  <si>
    <t># latrines functional &amp; appropriate</t>
  </si>
  <si>
    <t># Latrines requiring urgent desludging</t>
  </si>
  <si>
    <t xml:space="preserve"># Latrines managed by families or small group of families </t>
  </si>
  <si>
    <t>Is there an effective solid waste management system in place</t>
  </si>
  <si>
    <t>Does the camp have drainage of surface water</t>
  </si>
  <si>
    <t>% HHs with access to functional hand washing station  (communal or HHs level)</t>
  </si>
  <si>
    <t>Handwashing approch to camp - household, communal, or both?</t>
  </si>
  <si>
    <t xml:space="preserve"># of individual bathing spaces functional </t>
  </si>
  <si>
    <t xml:space="preserve"># Hygiene Promoters </t>
  </si>
  <si>
    <t xml:space="preserve">% of HHs with access to sufficient soap (250g/ person/month) </t>
  </si>
  <si>
    <t>State_list</t>
  </si>
  <si>
    <t>TSps</t>
  </si>
  <si>
    <t>ABCD</t>
  </si>
  <si>
    <t>Not_Functional</t>
  </si>
  <si>
    <t>ACF, CDN</t>
  </si>
  <si>
    <t>AusAid</t>
  </si>
  <si>
    <t>ACTED</t>
  </si>
  <si>
    <t>Arche nova</t>
  </si>
  <si>
    <t>CIDA</t>
  </si>
  <si>
    <t>DANIDA</t>
  </si>
  <si>
    <t>CARE, CDN</t>
  </si>
  <si>
    <t>DFAT</t>
  </si>
  <si>
    <t>CDN, MA_UK</t>
  </si>
  <si>
    <t>Cesvi</t>
  </si>
  <si>
    <t>Cesvi, SI</t>
  </si>
  <si>
    <t>CNN</t>
  </si>
  <si>
    <t>Nawngmun</t>
  </si>
  <si>
    <t>DRD</t>
  </si>
  <si>
    <t>IRC</t>
  </si>
  <si>
    <t>Tsawlaw</t>
  </si>
  <si>
    <t>KMSS, KBC-HDD-NSS</t>
  </si>
  <si>
    <t>FCA</t>
  </si>
  <si>
    <t>KMSS, Metta</t>
  </si>
  <si>
    <t>France</t>
  </si>
  <si>
    <t>KMSS, SCI</t>
  </si>
  <si>
    <t>KMSS, KBC</t>
  </si>
  <si>
    <t>Gwa</t>
  </si>
  <si>
    <t>HIDA</t>
  </si>
  <si>
    <t>MDCG</t>
  </si>
  <si>
    <t>Merlin</t>
  </si>
  <si>
    <t>Metta, ICRC</t>
  </si>
  <si>
    <t>OCHA</t>
  </si>
  <si>
    <t>Munaung</t>
  </si>
  <si>
    <t>Metta, KBC-HDD-NSS</t>
  </si>
  <si>
    <t>Metta, KBC-HDD-NSS, KMSS</t>
  </si>
  <si>
    <t>Metta, SI</t>
  </si>
  <si>
    <t>MSF</t>
  </si>
  <si>
    <t>Thandwe</t>
  </si>
  <si>
    <t>ICRC</t>
  </si>
  <si>
    <t>Toungup</t>
  </si>
  <si>
    <t>Myauk Ywa (Kyet Mauk Taung)</t>
  </si>
  <si>
    <t>Aik Chan (Ai' Chun)</t>
  </si>
  <si>
    <t>Oxfam, MA_UK</t>
  </si>
  <si>
    <t>Chinshwehaw Sub-township (Kokang SAZ)</t>
  </si>
  <si>
    <t>Oxfam, KMSS</t>
  </si>
  <si>
    <t>Hkun Mar (Hkwin Ma)</t>
  </si>
  <si>
    <t>PLAN</t>
  </si>
  <si>
    <t>Hopang</t>
  </si>
  <si>
    <t>Hsawng Hpa (Saun Pha)</t>
  </si>
  <si>
    <t>SCI, MA_UK</t>
  </si>
  <si>
    <t>SCI, KBC-HDD-NSS</t>
  </si>
  <si>
    <t>Ka Lawng Hpar</t>
  </si>
  <si>
    <t>SCI, KMSS</t>
  </si>
  <si>
    <t>Kawng Min Hsang</t>
  </si>
  <si>
    <t>Konkyan</t>
  </si>
  <si>
    <t>Konkyan (Kokang SAZ)</t>
  </si>
  <si>
    <t>SI, MA_UK</t>
  </si>
  <si>
    <t>Kunlong</t>
  </si>
  <si>
    <t>SI, KBC</t>
  </si>
  <si>
    <t>Kyaukme</t>
  </si>
  <si>
    <t>Lashio</t>
  </si>
  <si>
    <t>Laukkaing</t>
  </si>
  <si>
    <t>Laukkaing (Kokang SAZ)</t>
  </si>
  <si>
    <t>Lin Haw</t>
  </si>
  <si>
    <t>Long Htan</t>
  </si>
  <si>
    <t>Mabein</t>
  </si>
  <si>
    <t>Man Man Hseng</t>
  </si>
  <si>
    <t>Man Tun</t>
  </si>
  <si>
    <t>Matman</t>
  </si>
  <si>
    <t>Mongmao</t>
  </si>
  <si>
    <t>Mongmit</t>
  </si>
  <si>
    <t>Mongyai</t>
  </si>
  <si>
    <t>Nam Tit</t>
  </si>
  <si>
    <t>Namhsan</t>
  </si>
  <si>
    <t>Nar Kawng</t>
  </si>
  <si>
    <t>Nar Wee (Na Wi)</t>
  </si>
  <si>
    <t>Narphan</t>
  </si>
  <si>
    <t>Nawng Hkit</t>
  </si>
  <si>
    <t>Nawnghkio</t>
  </si>
  <si>
    <t>Pang Hkam</t>
  </si>
  <si>
    <t>Pang Yang</t>
  </si>
  <si>
    <t>Pangsang</t>
  </si>
  <si>
    <t>Pangwaun</t>
  </si>
  <si>
    <t>Tangyan</t>
  </si>
  <si>
    <t>Yawng Lin</t>
  </si>
  <si>
    <t>Yin Pang</t>
  </si>
  <si>
    <t>ANauk Ywa</t>
  </si>
  <si>
    <t>Myaunk Ywa</t>
  </si>
  <si>
    <t xml:space="preserve">Thet Kel Pyin </t>
  </si>
  <si>
    <t>AD-2000 Tharthana Compound*</t>
  </si>
  <si>
    <t>Phan Khar Kone*</t>
  </si>
  <si>
    <t>Robert Church*</t>
  </si>
  <si>
    <t>Pan Ku</t>
  </si>
  <si>
    <t>Bum Tsit Pa * (1)</t>
  </si>
  <si>
    <t>Lana Zup Ja *</t>
  </si>
  <si>
    <t>Maing Khaung Baptist Church</t>
  </si>
  <si>
    <t>Man Wing Baptist Church*</t>
  </si>
  <si>
    <t>Man Wing Catholic Church*</t>
  </si>
  <si>
    <t>Mansi Baptist Church*</t>
  </si>
  <si>
    <t xml:space="preserve">Nawng Ing (Indawgyi) Baptist Church  </t>
  </si>
  <si>
    <t>Loi Je Lisu  (1) Camp</t>
  </si>
  <si>
    <t xml:space="preserve">Loi Je Nyaung Na Pin </t>
  </si>
  <si>
    <t xml:space="preserve">Loi Je Seng Ja </t>
  </si>
  <si>
    <t>Pa Kahtawng 1 A</t>
  </si>
  <si>
    <t>Nam Hkawng/Manaung kaung</t>
  </si>
  <si>
    <t>Namtu Baptist</t>
  </si>
  <si>
    <t>Woi Chyai  host families</t>
  </si>
  <si>
    <t>Parameter/Assumptions</t>
  </si>
  <si>
    <t>V29</t>
  </si>
  <si>
    <t>V30</t>
  </si>
  <si>
    <t>V31</t>
  </si>
  <si>
    <t>V32</t>
  </si>
  <si>
    <t>V33</t>
  </si>
  <si>
    <t>V34</t>
  </si>
  <si>
    <t>V35</t>
  </si>
  <si>
    <t>V36</t>
  </si>
  <si>
    <t>V37</t>
  </si>
  <si>
    <t>V38</t>
  </si>
  <si>
    <t>HRP 1</t>
  </si>
  <si>
    <t>HRP 2</t>
  </si>
  <si>
    <t>Chauk Maing</t>
  </si>
  <si>
    <t>Pang Kawng</t>
  </si>
  <si>
    <t xml:space="preserve">Mai Ja Yang </t>
  </si>
  <si>
    <t xml:space="preserve">New Lana Zup Ja </t>
  </si>
  <si>
    <t>MMR015CMP237</t>
  </si>
  <si>
    <t>MMR015CMP241</t>
  </si>
  <si>
    <t>MMR015CMP242</t>
  </si>
  <si>
    <t>MMR001CMP215</t>
  </si>
  <si>
    <t>MMR001CMP216</t>
  </si>
  <si>
    <t>MMR001CMP214</t>
  </si>
  <si>
    <t>MMR001CMP153</t>
  </si>
  <si>
    <t>MMR001CMP046</t>
  </si>
  <si>
    <t>KMSS-MYT</t>
  </si>
  <si>
    <t>MMR015CMP236</t>
  </si>
  <si>
    <t>MMR015CMP233</t>
  </si>
  <si>
    <t>MMR001CMP147</t>
  </si>
  <si>
    <t>MMR001CMP146</t>
  </si>
  <si>
    <t>MMR015CMP232</t>
  </si>
  <si>
    <t>KMSS-LSO</t>
  </si>
  <si>
    <t>MMR015CMP222</t>
  </si>
  <si>
    <t>MMR001CMP136</t>
  </si>
  <si>
    <t>MMR015CMP002</t>
  </si>
  <si>
    <t>MMR015CMP139</t>
  </si>
  <si>
    <t>MMR001CMP209</t>
  </si>
  <si>
    <t>MMR015CMP238</t>
  </si>
  <si>
    <t>MMR015CMP230</t>
  </si>
  <si>
    <t>MMR015CMP231</t>
  </si>
  <si>
    <t>MMR015CMP229</t>
  </si>
  <si>
    <t>MMR001CMP219</t>
  </si>
  <si>
    <t>MMR015CMP239</t>
  </si>
  <si>
    <t>MMR001CMP211</t>
  </si>
  <si>
    <t>MMR015CMP243</t>
  </si>
  <si>
    <t>MMR012CMP037</t>
  </si>
  <si>
    <t>MMR012CMP038</t>
  </si>
  <si>
    <t>MMR012CMP036</t>
  </si>
  <si>
    <t>MMR012CMP035</t>
  </si>
  <si>
    <t>MMR012CMP014</t>
  </si>
  <si>
    <t>MMR012CMP013</t>
  </si>
  <si>
    <t>MMR012CMP019</t>
  </si>
  <si>
    <t>MMR012CMP096</t>
  </si>
  <si>
    <t>MMR012CMP017</t>
  </si>
  <si>
    <t>MMR012CMP018</t>
  </si>
  <si>
    <t>MMR012CMP016</t>
  </si>
  <si>
    <t>MMR012CMP039</t>
  </si>
  <si>
    <t>MMR012CMP056</t>
  </si>
  <si>
    <t>MMR012CMP105</t>
  </si>
  <si>
    <t>MMR012CMP111</t>
  </si>
  <si>
    <t>MMR012CMP112</t>
  </si>
  <si>
    <t>MMR012CMP057</t>
  </si>
  <si>
    <t>MMR012CMP093</t>
  </si>
  <si>
    <t>MMR012CMP047</t>
  </si>
  <si>
    <t>MMR012CMP046</t>
  </si>
  <si>
    <t>MMR012CMP097</t>
  </si>
  <si>
    <t>MMR012CMP041</t>
  </si>
  <si>
    <t>MMR012CMP015</t>
  </si>
  <si>
    <t>MMR012CMP113</t>
  </si>
  <si>
    <t>MMR012CMP048</t>
  </si>
  <si>
    <t>MMR012CMP040</t>
  </si>
  <si>
    <t>MMR012CMP114</t>
  </si>
  <si>
    <t>MMR012CMP091</t>
  </si>
  <si>
    <t>MMR012CMP042</t>
  </si>
  <si>
    <t>MMR012CMP103</t>
  </si>
  <si>
    <t>MMR012CMP116</t>
  </si>
  <si>
    <t>MMR012CMP092</t>
  </si>
  <si>
    <t>MMR012CMP115</t>
  </si>
  <si>
    <t>MMR012CMP045</t>
  </si>
  <si>
    <t>MMR012CMP098</t>
  </si>
  <si>
    <t>MMR012CMP031</t>
  </si>
  <si>
    <t>MMR012CMP001</t>
  </si>
  <si>
    <t>MMR012CMP002</t>
  </si>
  <si>
    <t>MMR012CMP003</t>
  </si>
  <si>
    <t>MMR012CMP032</t>
  </si>
  <si>
    <t>MMR012CMP008</t>
  </si>
  <si>
    <t>MMR012CMP033</t>
  </si>
  <si>
    <t>MMR012CMP104</t>
  </si>
  <si>
    <t>MMR012CMP110</t>
  </si>
  <si>
    <t>MMR012CMP006</t>
  </si>
  <si>
    <t>MMR012CMP117</t>
  </si>
  <si>
    <t>MMR012CMP010</t>
  </si>
  <si>
    <t>MMR012CMP034</t>
  </si>
  <si>
    <t>MMR012CMP009</t>
  </si>
  <si>
    <t>MMR012CMP005</t>
  </si>
  <si>
    <t>MMR012CMP012</t>
  </si>
  <si>
    <t>MMR012CMP026</t>
  </si>
  <si>
    <t>MMR012CMP027</t>
  </si>
  <si>
    <t>MMR012CMP109</t>
  </si>
  <si>
    <t>MMR012CMP088</t>
  </si>
  <si>
    <t>MMR012CMP024</t>
  </si>
  <si>
    <t>MMR012CMP028</t>
  </si>
  <si>
    <t>MMR012CMP029</t>
  </si>
  <si>
    <t>MMR012CMP020</t>
  </si>
  <si>
    <t>MMR012CMP084</t>
  </si>
  <si>
    <t>MMR012CMP086</t>
  </si>
  <si>
    <t>MMR012CMP082</t>
  </si>
  <si>
    <t>MMR012CMP085</t>
  </si>
  <si>
    <t>MMR012CMP083</t>
  </si>
  <si>
    <t>MMR012CMP095</t>
  </si>
  <si>
    <t>MMR012CMP023</t>
  </si>
  <si>
    <t>MMR012CMP030</t>
  </si>
  <si>
    <t>MMR012CMP025</t>
  </si>
  <si>
    <t>MMR012CMP022</t>
  </si>
  <si>
    <t>MMR012CMP021</t>
  </si>
  <si>
    <t>MMR012CMP094</t>
  </si>
  <si>
    <t>MMR015CMP244</t>
  </si>
  <si>
    <t>MMR015CMP221</t>
  </si>
  <si>
    <t>MMR015CMP210</t>
  </si>
  <si>
    <t>MMR015CMP014</t>
  </si>
  <si>
    <t>MMR015CMP248</t>
  </si>
  <si>
    <t>MMR015CMP228</t>
  </si>
  <si>
    <t>MMR015CMP209</t>
  </si>
  <si>
    <t>MMR015CMP009</t>
  </si>
  <si>
    <t>MMR015CMP226</t>
  </si>
  <si>
    <t>MMR015CMP218</t>
  </si>
  <si>
    <t>MMR015CMP207</t>
  </si>
  <si>
    <t>MMR015CMP020</t>
  </si>
  <si>
    <t>MMR015CMP006</t>
  </si>
  <si>
    <t>MMR015CMP015</t>
  </si>
  <si>
    <t>MMR015CMP219</t>
  </si>
  <si>
    <t>MMR015CMP016</t>
  </si>
  <si>
    <t>MMR015CMP245</t>
  </si>
  <si>
    <t>MMR015CMP017</t>
  </si>
  <si>
    <t>MMR015CMP217</t>
  </si>
  <si>
    <t>MMR015CMP018</t>
  </si>
  <si>
    <t>MMR015CMP220</t>
  </si>
  <si>
    <t>MMR015CMP224</t>
  </si>
  <si>
    <t>MMR015CMP223</t>
  </si>
  <si>
    <t>MMR015CMP225</t>
  </si>
  <si>
    <t>MMR015CMP007</t>
  </si>
  <si>
    <t>MMR001CMP204</t>
  </si>
  <si>
    <t>MMR001CMP137</t>
  </si>
  <si>
    <t>MMR015CMP004</t>
  </si>
  <si>
    <t>MMR001CMP134</t>
  </si>
  <si>
    <t>MMR015CMP003</t>
  </si>
  <si>
    <t>MMR015CMP001</t>
  </si>
  <si>
    <t>MMR001CMP230</t>
  </si>
  <si>
    <t>MMR001CMP133</t>
  </si>
  <si>
    <t>MMR001CMP228</t>
  </si>
  <si>
    <t>MMR001CMP132</t>
  </si>
  <si>
    <t>MMR015CMP215</t>
  </si>
  <si>
    <t>MMR015CMP214</t>
  </si>
  <si>
    <t>MMR015CMP227</t>
  </si>
  <si>
    <t>MMR001CMP202</t>
  </si>
  <si>
    <t>MMR001CMP135</t>
  </si>
  <si>
    <t>MMR015CMP010</t>
  </si>
  <si>
    <t>MMR001CMP218</t>
  </si>
  <si>
    <t>MMR001CMP223</t>
  </si>
  <si>
    <t>MMR015CMP011</t>
  </si>
  <si>
    <t>Camp_not registered</t>
  </si>
  <si>
    <t>MMR001CMP226</t>
  </si>
  <si>
    <t>MMR001CMP129</t>
  </si>
  <si>
    <t>MMR015CMP213</t>
  </si>
  <si>
    <t>MMR015CMP216</t>
  </si>
  <si>
    <t>MMR015CMP005</t>
  </si>
  <si>
    <t>MMR001CMP128</t>
  </si>
  <si>
    <t>MMR015CMP022</t>
  </si>
  <si>
    <t>MMR015CMP012</t>
  </si>
  <si>
    <t>MMR001CMP196</t>
  </si>
  <si>
    <t>MMR001CMP066</t>
  </si>
  <si>
    <t>MMR001CMP212</t>
  </si>
  <si>
    <t>MMR001CMP213</t>
  </si>
  <si>
    <t>MMR001CMP067</t>
  </si>
  <si>
    <t>MMR001CMP068</t>
  </si>
  <si>
    <t>MMR001CMP070</t>
  </si>
  <si>
    <t>MMR001CMP071</t>
  </si>
  <si>
    <t>MMR001CMP069</t>
  </si>
  <si>
    <t>MMR001CMP072</t>
  </si>
  <si>
    <t>MMR001CMP203</t>
  </si>
  <si>
    <t>MMR001CMP073</t>
  </si>
  <si>
    <t>MMR001CMP193</t>
  </si>
  <si>
    <t>MMR001CMP199</t>
  </si>
  <si>
    <t>MMR001CMP062</t>
  </si>
  <si>
    <t>MMR001CMP052</t>
  </si>
  <si>
    <t>MMR001CMP053</t>
  </si>
  <si>
    <t>MMR001CMP056</t>
  </si>
  <si>
    <t>MMR001CMP197</t>
  </si>
  <si>
    <t>MMR001CMP057</t>
  </si>
  <si>
    <t>MMR001CMP058</t>
  </si>
  <si>
    <t>MMR001CMP051</t>
  </si>
  <si>
    <t>MMR001CMP059</t>
  </si>
  <si>
    <t>MMR001CMP194</t>
  </si>
  <si>
    <t>MMR001CMP050</t>
  </si>
  <si>
    <t>MMR001CMP048</t>
  </si>
  <si>
    <t>MMR001CMP049</t>
  </si>
  <si>
    <t>MMR001CMP163</t>
  </si>
  <si>
    <t>MMR001CMP047</t>
  </si>
  <si>
    <t>MMR001CMP126</t>
  </si>
  <si>
    <t>MMR001CMP055</t>
  </si>
  <si>
    <t>MMR001CMP054</t>
  </si>
  <si>
    <t>MMR001CMP200</t>
  </si>
  <si>
    <t>MMR001CMP131</t>
  </si>
  <si>
    <t>MMR001CMP061</t>
  </si>
  <si>
    <t>MMR001CMP063</t>
  </si>
  <si>
    <t>MMR001CMP064</t>
  </si>
  <si>
    <t>MMR001CMP123</t>
  </si>
  <si>
    <t>MMR001CMP060</t>
  </si>
  <si>
    <t>MMR001CMP240</t>
  </si>
  <si>
    <t>MMR001CMP065</t>
  </si>
  <si>
    <t>MMR001CMP122</t>
  </si>
  <si>
    <t>MMR001CMP121</t>
  </si>
  <si>
    <t>MMR001CMP117</t>
  </si>
  <si>
    <t>MMR001CMP208</t>
  </si>
  <si>
    <t>MMR001CMP116</t>
  </si>
  <si>
    <t>MMR001CMP198</t>
  </si>
  <si>
    <t>MMR001CMP080</t>
  </si>
  <si>
    <t>MMR001CMP233</t>
  </si>
  <si>
    <t>MMR001CMP120</t>
  </si>
  <si>
    <t>MMR001CMP119</t>
  </si>
  <si>
    <t>MMR001CMP232</t>
  </si>
  <si>
    <t>MMR001CMP081</t>
  </si>
  <si>
    <t>MMR001CMP152</t>
  </si>
  <si>
    <t>MMR001CMP111</t>
  </si>
  <si>
    <t>MMR001CMP149</t>
  </si>
  <si>
    <t>MMR001CMP115</t>
  </si>
  <si>
    <t>MMR001CMP113</t>
  </si>
  <si>
    <t>MMR001CMP235</t>
  </si>
  <si>
    <t>MMR001CMP236</t>
  </si>
  <si>
    <t>MMR001CMP160</t>
  </si>
  <si>
    <t>MMR001CMP077</t>
  </si>
  <si>
    <t>MMR001CMP237</t>
  </si>
  <si>
    <t>MMR001CMP079</t>
  </si>
  <si>
    <t>MMR001CMP248</t>
  </si>
  <si>
    <t>MMR001CMP078</t>
  </si>
  <si>
    <t>MMR001CMP028</t>
  </si>
  <si>
    <t>MMR001CMP037</t>
  </si>
  <si>
    <t>MMR001CMP030</t>
  </si>
  <si>
    <t>MMR001CMP026</t>
  </si>
  <si>
    <t>MMR001CMP014</t>
  </si>
  <si>
    <t>MMR001CMP038</t>
  </si>
  <si>
    <t>MMR001CMP025</t>
  </si>
  <si>
    <t>MMR001CMP033</t>
  </si>
  <si>
    <t>MMR001CMP032</t>
  </si>
  <si>
    <t>MMR001CMP036</t>
  </si>
  <si>
    <t>MMR001CMP027</t>
  </si>
  <si>
    <t>MMR001CMP016</t>
  </si>
  <si>
    <t>MMR001CMP015</t>
  </si>
  <si>
    <t>MMR001CMP013</t>
  </si>
  <si>
    <t>MMR001CMP021</t>
  </si>
  <si>
    <t>MMR001CMP020</t>
  </si>
  <si>
    <t>MMR001CMP022</t>
  </si>
  <si>
    <t>MMR001CMP017</t>
  </si>
  <si>
    <t>MMR001CMP010</t>
  </si>
  <si>
    <t>MMR001CMP011</t>
  </si>
  <si>
    <t>MMR001CMP012</t>
  </si>
  <si>
    <t>MMR001CMP019</t>
  </si>
  <si>
    <t>MMR001CMP018</t>
  </si>
  <si>
    <t>MMR001CMP005</t>
  </si>
  <si>
    <t>MMR001CMP003</t>
  </si>
  <si>
    <t>MMR001CMP039</t>
  </si>
  <si>
    <t>MMR001CMP024</t>
  </si>
  <si>
    <t>MMR001CMP040</t>
  </si>
  <si>
    <t>MMR001CMP006</t>
  </si>
  <si>
    <t>MMR001CMP001</t>
  </si>
  <si>
    <t>MMR001CMP029</t>
  </si>
  <si>
    <t>MMR001CMP004</t>
  </si>
  <si>
    <t>MMR001CMP041</t>
  </si>
  <si>
    <t>MMR001CMP002</t>
  </si>
  <si>
    <t>MMR001CMP023</t>
  </si>
  <si>
    <t>MMR001CMP007</t>
  </si>
  <si>
    <t>MMR001CMP031</t>
  </si>
  <si>
    <t>MMR001CMP008</t>
  </si>
  <si>
    <t>MMR001CMP009</t>
  </si>
  <si>
    <t>MMR001CMP162</t>
  </si>
  <si>
    <t>MMR001CMP148</t>
  </si>
  <si>
    <t>MMR001CMP182</t>
  </si>
  <si>
    <t>MMR001CMP181</t>
  </si>
  <si>
    <t>MMR001CMP184</t>
  </si>
  <si>
    <t>MMR001CMP185</t>
  </si>
  <si>
    <t>MMR001CMP109</t>
  </si>
  <si>
    <t>MMR001CMP105</t>
  </si>
  <si>
    <t>MMR001CMP210</t>
  </si>
  <si>
    <t>MMR001CMP229</t>
  </si>
  <si>
    <t>MMR001CMP103</t>
  </si>
  <si>
    <t>MMR001CMP091</t>
  </si>
  <si>
    <t>MMR001CMP191</t>
  </si>
  <si>
    <t>MMR001CMP190</t>
  </si>
  <si>
    <t>MMR001CMP192</t>
  </si>
  <si>
    <t>MMR001CMP167</t>
  </si>
  <si>
    <t>MMR001CMP176</t>
  </si>
  <si>
    <t>MMR001CMP174</t>
  </si>
  <si>
    <t>MMR001CMP225</t>
  </si>
  <si>
    <t>MMR001CMP169</t>
  </si>
  <si>
    <t>MMR001CMP168</t>
  </si>
  <si>
    <t>MMR001CMP179</t>
  </si>
  <si>
    <t>MMR001CMP177</t>
  </si>
  <si>
    <t>MMR001CMP183</t>
  </si>
  <si>
    <t>MMR001CMP172</t>
  </si>
  <si>
    <t>MMR001CMP045</t>
  </si>
  <si>
    <t>MMR001CMP188</t>
  </si>
  <si>
    <t>MMR001CMP043</t>
  </si>
  <si>
    <t>MMR001CMP231</t>
  </si>
  <si>
    <t>MMR001CMP242</t>
  </si>
  <si>
    <t>MMR001CMP195</t>
  </si>
  <si>
    <t>MMR001CMP042</t>
  </si>
  <si>
    <t>MMR001CMP243</t>
  </si>
  <si>
    <t>MMR001CMP247</t>
  </si>
  <si>
    <t>MMR001CMP244</t>
  </si>
  <si>
    <t>MMR001CMP246</t>
  </si>
  <si>
    <t>MMR001CMP245</t>
  </si>
  <si>
    <t>MMR001CMP206</t>
  </si>
  <si>
    <t>MMR001CMP239</t>
  </si>
  <si>
    <t>MMR001CMP238</t>
  </si>
  <si>
    <t>MMR001CMP074</t>
  </si>
  <si>
    <t>MMR001CMP227</t>
  </si>
  <si>
    <t>MMR001CMP220</t>
  </si>
  <si>
    <t>MMR001CMP221</t>
  </si>
  <si>
    <t>MMR001CMP075</t>
  </si>
  <si>
    <t>MMR001CMP234</t>
  </si>
  <si>
    <t>MMR015CMP247</t>
  </si>
  <si>
    <t>MMR001CMP250</t>
  </si>
  <si>
    <t>MMR015CMP246</t>
  </si>
  <si>
    <t>MMR001CMP249</t>
  </si>
  <si>
    <t>MMR001CMP252</t>
  </si>
  <si>
    <t>MMR001CMP254</t>
  </si>
  <si>
    <t>MMR001CMP253</t>
  </si>
  <si>
    <t>MMR001CMP251</t>
  </si>
  <si>
    <t>HRP 3</t>
  </si>
  <si>
    <t>#Water points coverage</t>
  </si>
  <si>
    <t>#Potential required new water points</t>
  </si>
  <si>
    <t>Hygiene Coverage%</t>
  </si>
  <si>
    <t>Hygiene Gap%</t>
  </si>
  <si>
    <t>%people reached by regular dedicated hygiene promotion</t>
  </si>
  <si>
    <t>%HH with access to soap</t>
  </si>
  <si>
    <t>Standard amount of Soap and sanitary pad</t>
  </si>
  <si>
    <t>Row Labels</t>
  </si>
  <si>
    <t>(Multiple Items)</t>
  </si>
  <si>
    <t>Grand Total</t>
  </si>
  <si>
    <t>Indicators</t>
  </si>
  <si>
    <t>State/Region</t>
  </si>
  <si>
    <t xml:space="preserve"> In Need</t>
  </si>
  <si>
    <t>Overall reached</t>
  </si>
  <si>
    <t>Coverage</t>
  </si>
  <si>
    <t>Gap</t>
  </si>
  <si>
    <t>Robert -Middle school</t>
  </si>
  <si>
    <t>SCI, ADRA/CANADA</t>
  </si>
  <si>
    <t>Total Population reached</t>
  </si>
  <si>
    <t>Overall HRP Target</t>
  </si>
  <si>
    <t>open in cccm?</t>
  </si>
  <si>
    <t>Vtract</t>
  </si>
  <si>
    <t>VillageWard</t>
  </si>
  <si>
    <t>not in cccm2018Mar</t>
  </si>
  <si>
    <t>closed_cccm2018Mar</t>
  </si>
  <si>
    <t>Man Nway (Pang Hseng (Kyu Koke)) Sub-township</t>
  </si>
  <si>
    <t>Nam Hkawng Khu</t>
  </si>
  <si>
    <t>Kha Maung Chi Taing</t>
  </si>
  <si>
    <t>No (6) Ward</t>
  </si>
  <si>
    <t>Kha Maung Chay Taing</t>
  </si>
  <si>
    <t>Khaung Doke Kar</t>
  </si>
  <si>
    <t>Aung Daing</t>
  </si>
  <si>
    <t>Hpwe Ywar Kone</t>
  </si>
  <si>
    <t>(Du) Chee Yar Tan</t>
  </si>
  <si>
    <t>King Chaung(No standard name yet)</t>
  </si>
  <si>
    <t>Kawng Wein</t>
  </si>
  <si>
    <t>Kar Lai Kone Hsar</t>
  </si>
  <si>
    <t>Kar Lai</t>
  </si>
  <si>
    <t>Momauk Town</t>
  </si>
  <si>
    <t>Ah Lin Kawng Ward</t>
  </si>
  <si>
    <t>Seik Mu</t>
  </si>
  <si>
    <t>Maw Shan</t>
  </si>
  <si>
    <t>Muse Town</t>
  </si>
  <si>
    <t>Swei Taw Ward</t>
  </si>
  <si>
    <t>Ho Mun Ward</t>
  </si>
  <si>
    <t>Man Wein</t>
  </si>
  <si>
    <t>Nawng Hkam</t>
  </si>
  <si>
    <t>Nam Lin Pa</t>
  </si>
  <si>
    <t>Nam Pang</t>
  </si>
  <si>
    <t>Nam Hkon</t>
  </si>
  <si>
    <t>Namtu Town</t>
  </si>
  <si>
    <t>Namtu Ward</t>
  </si>
  <si>
    <t>Sin Tet Maw (Ku Lar)</t>
  </si>
  <si>
    <t>Urban</t>
  </si>
  <si>
    <t>Sut Yoe Kya Ward</t>
  </si>
  <si>
    <t>Ywar Gyi (North) Ward</t>
  </si>
  <si>
    <t>Baw Du Hpa</t>
  </si>
  <si>
    <t>Mong Wee</t>
  </si>
  <si>
    <t>Man Mawn</t>
  </si>
  <si>
    <t>La Gat Dawt</t>
  </si>
  <si>
    <t>Man Pying (Pang Hseng (Kyu Koke)) Sub-township</t>
  </si>
  <si>
    <t>Hawwa</t>
  </si>
  <si>
    <t>Mone Paw Nam Chet (Zay) (Pang Hseng (Kyu Koke)) Sub-township</t>
  </si>
  <si>
    <t>Mone Paw Nam Chet</t>
  </si>
  <si>
    <t>Dum Buk</t>
  </si>
  <si>
    <t>Mai Bat</t>
  </si>
  <si>
    <t>Man Kawng</t>
  </si>
  <si>
    <t>Mung Ding Pa</t>
  </si>
  <si>
    <t>Kyay Nan Waing Ward</t>
  </si>
  <si>
    <t>Man Nawng</t>
  </si>
  <si>
    <t>Maing Khat</t>
  </si>
  <si>
    <t>Tar Li</t>
  </si>
  <si>
    <t>Dawthponeyan  Town</t>
  </si>
  <si>
    <t>No (2) Ward</t>
  </si>
  <si>
    <t>Hpar Kei (Dawthponeyan Sub-township)</t>
  </si>
  <si>
    <t>Hpar Kei</t>
  </si>
  <si>
    <t>Nam Sang Yang</t>
  </si>
  <si>
    <t>Man Ping (Ping) (Dawthponeyan Sub-township)</t>
  </si>
  <si>
    <t>Man Ping</t>
  </si>
  <si>
    <t>Nam Mun</t>
  </si>
  <si>
    <t>Hpawt Dawt</t>
  </si>
  <si>
    <t>Mon Gar Zut</t>
  </si>
  <si>
    <t>Sar Hmaw</t>
  </si>
  <si>
    <t>Waingmaw Town</t>
  </si>
  <si>
    <t>Myitkyina Town</t>
  </si>
  <si>
    <t>Kachin Su Ward</t>
  </si>
  <si>
    <t>Myay Myint Ward</t>
  </si>
  <si>
    <t>Lone Khin</t>
  </si>
  <si>
    <t>Ma Sut Yang</t>
  </si>
  <si>
    <t>Lang Jaw (Pang War Sub-township)</t>
  </si>
  <si>
    <t>Lang Jaw</t>
  </si>
  <si>
    <t>Nawng Mi</t>
  </si>
  <si>
    <t>Nawng Myi</t>
  </si>
  <si>
    <t>Ku Day</t>
  </si>
  <si>
    <t>Wa Ra Zut</t>
  </si>
  <si>
    <t>Shar Du Zut</t>
  </si>
  <si>
    <t>La Ja Ga</t>
  </si>
  <si>
    <t>Lang Taung</t>
  </si>
  <si>
    <t>Nawng Hkaing</t>
  </si>
  <si>
    <t>Pa Ma Tee</t>
  </si>
  <si>
    <t>Mogaung Town</t>
  </si>
  <si>
    <t>cccm_2018March</t>
  </si>
  <si>
    <t>Taung Yin</t>
  </si>
  <si>
    <t>Gone Chein</t>
  </si>
  <si>
    <t>Say Poke Kay</t>
  </si>
  <si>
    <t>Kan Thar Htwet Wa Ward</t>
  </si>
  <si>
    <t>Pon Nar Gyi</t>
  </si>
  <si>
    <t>Cha Eik</t>
  </si>
  <si>
    <t>San Pya Ward</t>
  </si>
  <si>
    <t>Ah Nauk San Pya Ward</t>
  </si>
  <si>
    <t>Dar Paing Ywar Thit</t>
  </si>
  <si>
    <t>Kha War De Ywar Haung</t>
  </si>
  <si>
    <t>Say Tha Mar</t>
  </si>
  <si>
    <t>Kin Seik</t>
  </si>
  <si>
    <t>Thar Dar</t>
  </si>
  <si>
    <t>Tha Yet Oke</t>
  </si>
  <si>
    <t>Goke Pi Htaunt (Ku Lar)</t>
  </si>
  <si>
    <t>Sin Oe Chaing</t>
  </si>
  <si>
    <t>Shwe Hlaing Ku Lar</t>
  </si>
  <si>
    <t>Hpa Yar Paung</t>
  </si>
  <si>
    <t>Myo Ma (East) Ward</t>
  </si>
  <si>
    <t>Wa Kin</t>
  </si>
  <si>
    <t>Khaung Toke</t>
  </si>
  <si>
    <t>Khaung Toke (Ku Lar)</t>
  </si>
  <si>
    <t>Moe Tay</t>
  </si>
  <si>
    <t>Nawng Tha Kyar</t>
  </si>
  <si>
    <t>Pang Long</t>
  </si>
  <si>
    <t>Pang Tha Pyay</t>
  </si>
  <si>
    <t>Nar Tee</t>
  </si>
  <si>
    <t>Kutkai Town</t>
  </si>
  <si>
    <t>No (5) Ward</t>
  </si>
  <si>
    <t>No (3) Ward</t>
  </si>
  <si>
    <t>Long Waun Nam Rein (Tarmoenye Sub-township)</t>
  </si>
  <si>
    <t>Mai Pong (Shu See)</t>
  </si>
  <si>
    <t>Mong Yu</t>
  </si>
  <si>
    <t>Nam Hpat Kar</t>
  </si>
  <si>
    <t>Nam Hpat Kar (Ho Pon + Pang Sa Lorp)</t>
  </si>
  <si>
    <t>Ho Nar</t>
  </si>
  <si>
    <t>Mung Hawm</t>
  </si>
  <si>
    <t xml:space="preserve">Htoi San Yang </t>
  </si>
  <si>
    <t>Mansi Town</t>
  </si>
  <si>
    <t>Kawng Yar Ward</t>
  </si>
  <si>
    <t>Shwegu Town</t>
  </si>
  <si>
    <t>Lwegel Town</t>
  </si>
  <si>
    <t>Aung Zay Yar Ward</t>
  </si>
  <si>
    <t>Aung Chan Thar Ward</t>
  </si>
  <si>
    <t>Saing Gyar Ward</t>
  </si>
  <si>
    <t>Han Te</t>
  </si>
  <si>
    <t>Hpan Hkar Kone</t>
  </si>
  <si>
    <t>Man Pon</t>
  </si>
  <si>
    <t>Bhamo Town</t>
  </si>
  <si>
    <t>Pauk Kone Ward</t>
  </si>
  <si>
    <t>Aung Thar</t>
  </si>
  <si>
    <t>Moe Hping</t>
  </si>
  <si>
    <t>Nyaung Pin Ward</t>
  </si>
  <si>
    <t>Kawng Hsa (Lwegel Sub-township)</t>
  </si>
  <si>
    <t>Mai Gyar Yang</t>
  </si>
  <si>
    <t>Nam Hlaing</t>
  </si>
  <si>
    <t>Ba Lawng Kawng (Lwegel Sub-township)</t>
  </si>
  <si>
    <t>Hpa Lum</t>
  </si>
  <si>
    <t>Zee Wone Gawt</t>
  </si>
  <si>
    <t>Dum Bung</t>
  </si>
  <si>
    <t>In Baw Mai Kyin (Dawthponeyan Sub-township)</t>
  </si>
  <si>
    <t>Hpun Lum Yang</t>
  </si>
  <si>
    <t>Mohnyin Town</t>
  </si>
  <si>
    <t>Aung Tha Pyay Ward</t>
  </si>
  <si>
    <t>Sa Ma</t>
  </si>
  <si>
    <t>Par Jaung</t>
  </si>
  <si>
    <t>Nar Gu</t>
  </si>
  <si>
    <t>Saga Pa</t>
  </si>
  <si>
    <t>Hkau Shau</t>
  </si>
  <si>
    <t>Saga Pa (Sadung Sub-township)</t>
  </si>
  <si>
    <t>Nawng Kaing Htaw</t>
  </si>
  <si>
    <t>Ma Haung</t>
  </si>
  <si>
    <t>Nat Gyi Kone Ward</t>
  </si>
  <si>
    <t>Kyun Taw Ward</t>
  </si>
  <si>
    <t>Hkat Shu</t>
  </si>
  <si>
    <t>No (4) Ward</t>
  </si>
  <si>
    <t>Lel Kone Ward</t>
  </si>
  <si>
    <t>Ma Hkan Tee</t>
  </si>
  <si>
    <t>Nawng Hee</t>
  </si>
  <si>
    <t>Mading</t>
  </si>
  <si>
    <t>Mading/Hka Kun</t>
  </si>
  <si>
    <t>Maliyang Ward</t>
  </si>
  <si>
    <t>Kyun Pin Thar Ward</t>
  </si>
  <si>
    <t>Maw Hpawng</t>
  </si>
  <si>
    <t>Du Ka Htaung Ward</t>
  </si>
  <si>
    <t>Jan Mai Kawng</t>
  </si>
  <si>
    <t>Tat Kone Ward</t>
  </si>
  <si>
    <t>Mai Na</t>
  </si>
  <si>
    <t>Nam Koi</t>
  </si>
  <si>
    <t>Si Tar Pu Ward</t>
  </si>
  <si>
    <t>Waw Shung (Kan Paik Ti Sub-township)</t>
  </si>
  <si>
    <t>Shan Kyaing</t>
  </si>
  <si>
    <t>N Jang Dung</t>
  </si>
  <si>
    <t>Man Khein Ward</t>
  </si>
  <si>
    <t>Shwe Set Ward</t>
  </si>
  <si>
    <t>Pa La Na Sa Khan Myar</t>
  </si>
  <si>
    <t>Pi Tauk Myaing</t>
  </si>
  <si>
    <t>Nam Si In (Karmaing Sub-township)</t>
  </si>
  <si>
    <t>Htwe San Yang</t>
  </si>
  <si>
    <t>Sai Taung (Ywar Haung)</t>
  </si>
  <si>
    <t>Nam Ma Hpyit</t>
  </si>
  <si>
    <t>Pang War Town</t>
  </si>
  <si>
    <t>Hpakan Town</t>
  </si>
  <si>
    <t>Maw Wam Ward</t>
  </si>
  <si>
    <t>Nyein Chan Thar Yar</t>
  </si>
  <si>
    <t>Hmaw Si Zar</t>
  </si>
  <si>
    <t>Hpa Re (Pang War Sub-township)</t>
  </si>
  <si>
    <t>Hpa Re Waw Jang</t>
  </si>
  <si>
    <t>Rit Law</t>
  </si>
  <si>
    <t>Chipwi Town</t>
  </si>
  <si>
    <t>Ba Leit Dan Ward</t>
  </si>
  <si>
    <t>Puta-O Town</t>
  </si>
  <si>
    <t>Lone Sut Ward</t>
  </si>
  <si>
    <t>Hpai Kawng (Pang Hseng-Kyu Koke Sub-township</t>
  </si>
  <si>
    <t>Lel Pyin</t>
  </si>
  <si>
    <t>Kawng Hkar Man Pying</t>
  </si>
  <si>
    <t>Ba Wan Chaung Wa Su Ward</t>
  </si>
  <si>
    <t>San Bar Lay</t>
  </si>
  <si>
    <t>Zi War</t>
  </si>
  <si>
    <t>Na Yan</t>
  </si>
  <si>
    <t>Sat Yon Maw (Ku Lar)</t>
  </si>
  <si>
    <t>Oke Kar Kyaw</t>
  </si>
  <si>
    <t>Yin Thei</t>
  </si>
  <si>
    <t>Pu Rein</t>
  </si>
  <si>
    <t>Raw Ma Ni</t>
  </si>
  <si>
    <t>Ah Lel Kyun Ku Lar</t>
  </si>
  <si>
    <t>Ya Da Nar Pon</t>
  </si>
  <si>
    <t>Ku Lar Taung Bway</t>
  </si>
  <si>
    <t>Shwe Kyee Nar Ward</t>
  </si>
  <si>
    <t>Myo Thit</t>
  </si>
  <si>
    <t>Khon Sint</t>
  </si>
  <si>
    <t>Hopin Town</t>
  </si>
  <si>
    <t>Myo Ma (South) Ward</t>
  </si>
  <si>
    <t>Moke Lwe</t>
  </si>
  <si>
    <t>Khar Shi</t>
  </si>
  <si>
    <t>Sumprabum Town</t>
  </si>
  <si>
    <t>Inn Lel Yan</t>
  </si>
  <si>
    <t>Doke Tan Ward</t>
  </si>
  <si>
    <t>Ka Bu Dam</t>
  </si>
  <si>
    <t>Set Yon Su Ward</t>
  </si>
  <si>
    <t>Individual House</t>
  </si>
  <si>
    <t>added by WASHcluster</t>
  </si>
  <si>
    <t>Ei Naing</t>
  </si>
  <si>
    <t>Zaw  Pu Gyar</t>
  </si>
  <si>
    <t>Daung Puauk Kay</t>
  </si>
  <si>
    <t>Nga Pun Ywar  Shee</t>
  </si>
  <si>
    <t>Bar Sa Ra Host</t>
  </si>
  <si>
    <t xml:space="preserve">Me La Zi Kone </t>
  </si>
  <si>
    <t>Bumtsit Pa (1,2,3)</t>
  </si>
  <si>
    <t>Bum Tsit Pa 3</t>
  </si>
  <si>
    <t>SCI/FFO</t>
  </si>
  <si>
    <t>(All)</t>
  </si>
  <si>
    <t>Column Labels</t>
  </si>
  <si>
    <t>Values</t>
  </si>
  <si>
    <t>Count of Site Name</t>
  </si>
  <si>
    <t xml:space="preserve">PoP </t>
  </si>
  <si>
    <t>none</t>
  </si>
  <si>
    <t>Total population</t>
  </si>
  <si>
    <t>Total</t>
  </si>
  <si>
    <t>Bum Tsit Pa</t>
  </si>
  <si>
    <t>Bum Tsit Pa Camp II</t>
  </si>
  <si>
    <t>MMR015CMP249</t>
  </si>
  <si>
    <t>Change camp to village</t>
  </si>
  <si>
    <t>Set Yone Su 3 (Mingan)</t>
  </si>
  <si>
    <t>Nga Kyi Tauk Daing Nat</t>
  </si>
  <si>
    <t>Ka Nyin</t>
  </si>
  <si>
    <t>Min Ga Lar Gyi</t>
  </si>
  <si>
    <t>Paung Zar</t>
  </si>
  <si>
    <t>Ywet Nyo Taung ( Rakhine)</t>
  </si>
  <si>
    <t>Q1_2018</t>
  </si>
  <si>
    <t>Tha Ray Kon Baung</t>
  </si>
  <si>
    <t>rakhine</t>
  </si>
  <si>
    <t>Mi Nyo Htaunt</t>
  </si>
  <si>
    <t>Mi Nyo Htaunt_Thar Si</t>
  </si>
  <si>
    <t>% Latrines requiring  repairs</t>
  </si>
  <si>
    <t># people reached by regular dedicated hygiene promotion_5</t>
  </si>
  <si>
    <t>SCI, Metta</t>
  </si>
  <si>
    <t xml:space="preserve"> Reached by Sex</t>
  </si>
  <si>
    <t xml:space="preserve">  Reached by Age</t>
  </si>
  <si>
    <t xml:space="preserve">Partners </t>
  </si>
  <si>
    <t xml:space="preserve"> % 
Water Gap</t>
  </si>
  <si>
    <t xml:space="preserve"> %
 Sanitation Gap</t>
  </si>
  <si>
    <t>%  
Hygiene Gap</t>
  </si>
  <si>
    <t>Sum of # people reached by regular dedicated hygiene promotion_5</t>
  </si>
  <si>
    <t>Nb of People who received regular supply of hygiene items</t>
  </si>
  <si>
    <t># People with access to soap</t>
  </si>
  <si>
    <t># People with access to Sanity Pads</t>
  </si>
  <si>
    <t># People received regular supply of hygiene items_6</t>
  </si>
  <si>
    <t>(in active camps)</t>
  </si>
  <si>
    <t># latrines (target)</t>
  </si>
  <si>
    <t>HRP target</t>
  </si>
  <si>
    <t>No Test</t>
  </si>
  <si>
    <t>Tested</t>
  </si>
  <si>
    <t>HHs</t>
  </si>
  <si>
    <t>Pops</t>
  </si>
  <si>
    <t>% WATER GAP</t>
  </si>
  <si>
    <t>% LATRINE GAP</t>
  </si>
  <si>
    <t>% HYGIENE GAP</t>
  </si>
  <si>
    <t>GAP</t>
  </si>
  <si>
    <t>%equitable and continuous access to sufficient quantity of safe drinking and domestic water's GAP</t>
  </si>
  <si>
    <t>% of Latrine Gap</t>
  </si>
  <si>
    <t>Functioning</t>
  </si>
  <si>
    <t xml:space="preserve"> </t>
  </si>
  <si>
    <t>Indicator Summary (Eng/MM): All indicators and their propsed definition used in DATABASE</t>
  </si>
  <si>
    <t>Total Population</t>
  </si>
  <si>
    <t>Quarterly Dashboard: Dashboard for 1st Quarter 2017. We can view the analysis with different dimensions</t>
  </si>
  <si>
    <t>Kamai RC church</t>
  </si>
  <si>
    <t>Q2_2018</t>
  </si>
  <si>
    <t>Lawa St.Paul Catholic</t>
  </si>
  <si>
    <t xml:space="preserve">Langwa RC </t>
  </si>
  <si>
    <t xml:space="preserve">Langwa KBC </t>
  </si>
  <si>
    <t>Momauk KBC church</t>
  </si>
  <si>
    <t>Ti Yang Zug</t>
  </si>
  <si>
    <t>Trinity Church</t>
  </si>
  <si>
    <t>Jowmasat Baptist Church (Naw Khuu)</t>
  </si>
  <si>
    <t>Mine Yin Village Monastery</t>
  </si>
  <si>
    <t>Ywar Thit Kone AG Church (relocation)</t>
  </si>
  <si>
    <t>Waingmaw Behtela KBC church</t>
  </si>
  <si>
    <t>closed_cccm2018May</t>
  </si>
  <si>
    <t>31/May/2018: Population update. Data source: Shalom ( Camp Status change to Closed Camp, As per Shalom, the camp was closed on 28 May 2018). 
Updated date: 11/7/2017:SI did not WASH implement since july 2016</t>
  </si>
  <si>
    <t>MMR001CMP256</t>
  </si>
  <si>
    <t>Myo Oo St. Dominic RC Church</t>
  </si>
  <si>
    <t>Lan Gwa St.Paul RC Church</t>
  </si>
  <si>
    <t>Emmanuel AG Church</t>
  </si>
  <si>
    <t>Tang Hpre RC Church</t>
  </si>
  <si>
    <t>Ti Yang Zup</t>
  </si>
  <si>
    <t>MMR001CMP259</t>
  </si>
  <si>
    <t>MMR001CMP260</t>
  </si>
  <si>
    <t>MMR001CMP261</t>
  </si>
  <si>
    <t>MMR001CMP262</t>
  </si>
  <si>
    <t>MMR001CMP263</t>
  </si>
  <si>
    <t>MMR001CMP264</t>
  </si>
  <si>
    <t>MMR001CMP265</t>
  </si>
  <si>
    <t>MMR001CMP267</t>
  </si>
  <si>
    <t>MMR001CMP269</t>
  </si>
  <si>
    <t>MMR001CMP257</t>
  </si>
  <si>
    <t>MMR001CMP255</t>
  </si>
  <si>
    <t>MMR001CMP258</t>
  </si>
  <si>
    <t>Lawa RC Church</t>
  </si>
  <si>
    <t>MMR001CMP268</t>
  </si>
  <si>
    <t>Karmaing RC Church</t>
  </si>
  <si>
    <t>MMR001CMP270</t>
  </si>
  <si>
    <t>6/5/2018: Status changed into Closed. Source Metta NSS
Lack of access. Not updated since Mar/2014.
Change to Host Families.</t>
  </si>
  <si>
    <t>22/May/2017: Camp status change to Closed. Data Source: KBC 
2/June/2017: Population updated. Data source: WASH Cluster (dated 7/April_outlook mail)
Change to Host Families.</t>
  </si>
  <si>
    <t>Tanai AG Church</t>
  </si>
  <si>
    <t>V39</t>
  </si>
  <si>
    <t>V40</t>
  </si>
  <si>
    <t>စခန္းအတြင္း အဖြဲ႕အစည္းမွ အခေၾကးေငြျဖင့္ခန္႔ထားေသာ (က်ြမ္းက်င္) WASH ၀န္ထမ္း အေရအတြက္</t>
  </si>
  <si>
    <t>new site</t>
  </si>
  <si>
    <t>Gaps analysis - Traffic light</t>
  </si>
  <si>
    <t>New Site</t>
  </si>
  <si>
    <t>Lambraw Yang Rc, Namatee</t>
  </si>
  <si>
    <t>InjangYang  host families</t>
  </si>
  <si>
    <t>Ma Ji Bum</t>
  </si>
  <si>
    <t>New Camp April</t>
  </si>
  <si>
    <t>New Camp May</t>
  </si>
  <si>
    <t>New Camp April, , Not include in CCCM may 2018</t>
  </si>
  <si>
    <t>Not include in CCCM may 2018</t>
  </si>
  <si>
    <t>WATER</t>
  </si>
  <si>
    <t>SANITATION</t>
  </si>
  <si>
    <t>HYGIENE</t>
  </si>
  <si>
    <t>Area GAP</t>
  </si>
  <si>
    <t>Dinet</t>
  </si>
  <si>
    <t>Pi Htu_Wa Lar Kan</t>
  </si>
  <si>
    <t>Rakhine, Mro, Khami</t>
  </si>
  <si>
    <t>Mro</t>
  </si>
  <si>
    <t>Taung Htaung Hayar_Wa Lar Kan (Ku Lar)</t>
  </si>
  <si>
    <t>% Reached</t>
  </si>
  <si>
    <t>% Gap</t>
  </si>
  <si>
    <t>Malteser reported in Q2 2018</t>
  </si>
  <si>
    <t>Thin Baw Hla (Rakhine) (Thar Yar Gone)</t>
  </si>
  <si>
    <t>Ta Man Thar</t>
  </si>
  <si>
    <t>Thea Chaung</t>
  </si>
  <si>
    <t>Kyet Yoe Pyin</t>
  </si>
  <si>
    <t>Kyet Yoe Pyin (Ywa Ma)</t>
  </si>
  <si>
    <t>Ta Man Thar (Thar Zay)_(Myo)</t>
  </si>
  <si>
    <t>??</t>
  </si>
  <si>
    <t>Kyan Taw</t>
  </si>
  <si>
    <t>Taw Kan</t>
  </si>
  <si>
    <t>Yar Tan</t>
  </si>
  <si>
    <t>Yae Chan Pyin</t>
  </si>
  <si>
    <t>Kha Tin Paik</t>
  </si>
  <si>
    <t>Pyin Shey</t>
  </si>
  <si>
    <t>Win Su</t>
  </si>
  <si>
    <t>Nga Pwint Gyi</t>
  </si>
  <si>
    <t>War Bo</t>
  </si>
  <si>
    <t>Pang Hkawn Yang</t>
  </si>
  <si>
    <t>Lone Khin Catholic Church</t>
  </si>
  <si>
    <t>Momauk IDP new Extension camp
(Alen Kawng Lawk)</t>
  </si>
  <si>
    <t>Namatee AG</t>
  </si>
  <si>
    <t>Mohyin</t>
  </si>
  <si>
    <t>Zupra</t>
  </si>
  <si>
    <t>Ban Dang</t>
  </si>
  <si>
    <t>Sut Chyai</t>
  </si>
  <si>
    <t>Da Wei</t>
  </si>
  <si>
    <t>Htai Ra Yang</t>
  </si>
  <si>
    <t>Lawt Awng</t>
  </si>
  <si>
    <t>Water Quality</t>
  </si>
  <si>
    <r>
      <rPr>
        <b/>
        <sz val="11"/>
        <color rgb="FFFF0000"/>
        <rFont val="Corbel"/>
        <family val="2"/>
      </rPr>
      <t>Red &gt;=30%</t>
    </r>
    <r>
      <rPr>
        <b/>
        <sz val="11"/>
        <color theme="0"/>
        <rFont val="Corbel"/>
        <family val="2"/>
      </rPr>
      <t>,</t>
    </r>
    <r>
      <rPr>
        <b/>
        <sz val="11"/>
        <color theme="5"/>
        <rFont val="Corbel"/>
        <family val="2"/>
      </rPr>
      <t>Orange 0%~29%</t>
    </r>
    <r>
      <rPr>
        <b/>
        <sz val="11"/>
        <color theme="0"/>
        <rFont val="Corbel"/>
        <family val="2"/>
      </rPr>
      <t>,</t>
    </r>
    <r>
      <rPr>
        <b/>
        <sz val="11"/>
        <color theme="9" tint="-0.499984740745262"/>
        <rFont val="Corbel"/>
        <family val="2"/>
      </rPr>
      <t>Green =0%</t>
    </r>
  </si>
  <si>
    <t>Aung Ba La</t>
  </si>
  <si>
    <t>Shwe Zar (west)</t>
  </si>
  <si>
    <t>Kan Paing Nar</t>
  </si>
  <si>
    <t>Shwe Zar (North)</t>
  </si>
  <si>
    <t>Shwe Zar (Middle)</t>
  </si>
  <si>
    <t>Aung Zay Ya (Su See)</t>
  </si>
  <si>
    <t>Kyee Kan Pyin ( Temoprary Tent)</t>
  </si>
  <si>
    <t>Kyee Kan Pyin ( Surrounding)</t>
  </si>
  <si>
    <t>Aung Sit Pyin ( Done Pike)</t>
  </si>
  <si>
    <t>A Lei Ywar</t>
  </si>
  <si>
    <t>Ah Kyaw (Arisha Para)</t>
  </si>
  <si>
    <t>La Baw Zar</t>
  </si>
  <si>
    <t>Dar Shey</t>
  </si>
  <si>
    <t>Pyin Hpyu</t>
  </si>
  <si>
    <t>Thar Zay Kone (Thar Zi Kone)</t>
  </si>
  <si>
    <t>Kyauk Hlay Kar</t>
  </si>
  <si>
    <t>Thea Chaung Pyu Su</t>
  </si>
  <si>
    <t>Thea Chaung Ywar Thit Kay</t>
  </si>
  <si>
    <t>Ka Nyin Tan</t>
  </si>
  <si>
    <t>Maung Ni</t>
  </si>
  <si>
    <t>Pan Taw Pyin</t>
  </si>
  <si>
    <t>Shwe Yin Aye (NaTaLa)</t>
  </si>
  <si>
    <t>Zaw Ma Tat ( Kyine Gyi)</t>
  </si>
  <si>
    <t>Zaw Ma Tat ( Myo/ Relocation)</t>
  </si>
  <si>
    <t>Taung Pyo ( 4 Quarter)</t>
  </si>
  <si>
    <t>Taung Pyo ( 3Quarter)</t>
  </si>
  <si>
    <t>Taung Pyo ( 2 Quarter)</t>
  </si>
  <si>
    <t>Taung Pyo ( 1 Quarter)</t>
  </si>
  <si>
    <t>Kun Thee Pin</t>
  </si>
  <si>
    <t>Gyit Chaung</t>
  </si>
  <si>
    <t>Ngar Sar Kyu</t>
  </si>
  <si>
    <t>Ngan Chaung</t>
  </si>
  <si>
    <t>Thi Ho Kyun Tha Dar ( Myo/ Temporary)</t>
  </si>
  <si>
    <t>Myo U</t>
  </si>
  <si>
    <t>Sar Kon Boke (Hindu Para)</t>
  </si>
  <si>
    <t>Chan Pyin</t>
  </si>
  <si>
    <t>Sa Bai Pin Yin</t>
  </si>
  <si>
    <t>Kat Pa Kaung</t>
  </si>
  <si>
    <t>Ywet Nyo Taung</t>
  </si>
  <si>
    <t>Ah Bu Gyar</t>
  </si>
  <si>
    <t>Dar Gyi Zar</t>
  </si>
  <si>
    <t>Min Ga Lar Ahr Sheik Kyar</t>
  </si>
  <si>
    <t>Thu U Lar</t>
  </si>
  <si>
    <t>Inn Din (Rakhine)</t>
  </si>
  <si>
    <t>Kyauk Pan Du</t>
  </si>
  <si>
    <t>Myo</t>
  </si>
  <si>
    <t>Ma Ya Ma Gyi</t>
  </si>
  <si>
    <t xml:space="preserve">Dyine Net </t>
  </si>
  <si>
    <t>Ma Ya Ma Gyi + Dyine Net</t>
  </si>
  <si>
    <t>Dyine Net + Rakhine</t>
  </si>
  <si>
    <t>Dyine Net</t>
  </si>
  <si>
    <t>Shwe Zar Kat Pa Kaung</t>
  </si>
  <si>
    <t>Gaung Nyar</t>
  </si>
  <si>
    <t>Kan Beit</t>
  </si>
  <si>
    <t>Ka Nyin Chaung</t>
  </si>
  <si>
    <t>Aung Mingalar (NaTaLa)</t>
  </si>
  <si>
    <t>Hpar Wut Chaung (Ywar Thit)</t>
  </si>
  <si>
    <t>Wet Kyein (Myo)</t>
  </si>
  <si>
    <t>Pa Da Kar Ywar Thit</t>
  </si>
  <si>
    <t>Min Gyi (Tu Lar Tu Li)</t>
  </si>
  <si>
    <t>U Daung (NaTaLa)</t>
  </si>
  <si>
    <t>Mee Taik</t>
  </si>
  <si>
    <t>Yae Nauk Ngar Thar (Daing Nat)</t>
  </si>
  <si>
    <t>Ta Man Thar Ah Nauk (Rakhine)</t>
  </si>
  <si>
    <t>Mingalar Nyunt (NaTaLa)</t>
  </si>
  <si>
    <t>Min Kha Maung (NaTaLa)</t>
  </si>
  <si>
    <t>Thit Tone Nar Gwa Son</t>
  </si>
  <si>
    <t>Laung Don (Myo)</t>
  </si>
  <si>
    <t>Nga Khu Ya</t>
  </si>
  <si>
    <t>Nga Ku Ya (Ku Lar)</t>
  </si>
  <si>
    <t>Shwe Zar _Hindu</t>
  </si>
  <si>
    <t>Inn Din_new village</t>
  </si>
  <si>
    <t>MMR012009702501</t>
  </si>
  <si>
    <t>MMR012009702502</t>
  </si>
  <si>
    <t>MMR012009702503</t>
  </si>
  <si>
    <t>MMR012009702504</t>
  </si>
  <si>
    <t>Jaw Masat Camp</t>
  </si>
  <si>
    <t>Pa Dauk Myaing(Pa La Na)-II</t>
  </si>
  <si>
    <t>MMR001CMP271</t>
  </si>
  <si>
    <t>Q3_2018</t>
  </si>
  <si>
    <t>31/July /2018: Population update. Data source: KMSS M
6/1/2018: Added as new camp (Camp Like Setting).</t>
  </si>
  <si>
    <t>2/June/2017: Updated Accessibility NGCA to GCA. Data source: UNOCHA.
Change to Host Families.</t>
  </si>
  <si>
    <t>Closed_cccm2018Aug</t>
  </si>
  <si>
    <t>Waimaw Baptist Zonal Office 2</t>
  </si>
  <si>
    <t>Namti Labraw Yang KBC Camp</t>
  </si>
  <si>
    <t>Ma Hawng Baptist Church</t>
  </si>
  <si>
    <t>Trinity Camp</t>
  </si>
  <si>
    <t>Tanai KBC Camp</t>
  </si>
  <si>
    <t>Mai Yu Lay New (Ta'ang)</t>
  </si>
  <si>
    <t>Mine Yu Lay village ( Old)</t>
  </si>
  <si>
    <t>Nam Hpak Ka Ta'ang ( Aung Tha Pyay)</t>
  </si>
  <si>
    <t>uncovered</t>
  </si>
  <si>
    <t>Closed : Source, OCHA</t>
  </si>
  <si>
    <t>Closed: Source UNHCR-Bhamo</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</si>
  <si>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</si>
  <si>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Closed. Rellocated to Tharthana Ahlin Yaung.</t>
  </si>
  <si>
    <t>2-Apr-15 (Closed. Source: GAD)
Responsible Agency update. KMSS-BMO to KMSS-MYT.</t>
  </si>
  <si>
    <t>11/Jul/2017: Change status to Close as no update available since December 2016</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</si>
  <si>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</si>
  <si>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24/Apr/2017: Changed camp status as "closed". Data source: KMSS_Myitkyina and CCCM unit.
16/Sep/2016: New added camp. There no responsible organization.</t>
  </si>
  <si>
    <t>19-Aug-15 Closed. IDP were provided with individual lands within Naung Hmee village and transit toward semi-permanent settlement. Source: CCCM Unit
2-Apr-15 (Population update, Source: UNHCR CCCM Mission)
Population update: Source: Camp Profile Round 2.</t>
  </si>
  <si>
    <t>Only one HH left, included in Lon Khin Baptist distribution list.</t>
  </si>
  <si>
    <t>30/June /2018: Population update. Data source: UNHCR/Cluster partners
30/May/2018: Population update. Data source: UNHCR/Cluster partners
30/May/2018: Added as new camp</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</si>
  <si>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</si>
  <si>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Closed.</t>
  </si>
  <si>
    <t>11/Jul/2017: Change status into closed: Data source: KBC
25/Jul/2016: Added as new camp according to KBC data. Data was given by Jade</t>
  </si>
  <si>
    <t>Move to Nant Ma Hpit Catholic Church.</t>
  </si>
  <si>
    <t>Close. According to RRC's info, this camp does not include in reported list.</t>
  </si>
  <si>
    <t>Closed Camp
Update data from OCHA IDPs List</t>
  </si>
  <si>
    <t>25-Jun-15 (Relocate to Long Sut)
Geo-Info, HH/Pop data received from MIRA Form</t>
  </si>
  <si>
    <t>Closed. Rellocated to Man Win and La Ga Yaung</t>
  </si>
  <si>
    <t>27-Mar-15 (Closed. Source: UNHCR-Bhamo)
New Camp</t>
  </si>
  <si>
    <t>16/Sep/2016: Changes camp status. Actually it was not closed. It was combined as one camp with Bum Tsit Pa. Data source: KMSS_Bhamo.
28/Jan/2016. Population update. Data source: KBC
Population Update. Source: Save The Children.</t>
  </si>
  <si>
    <t>Closed. Source: Save The Children</t>
  </si>
  <si>
    <t>19-Aug-15 Close. Source: CCCM Unit.
Population source: KMSS-BMO</t>
  </si>
  <si>
    <t>Closed. Duplicate with Maing Khaung.</t>
  </si>
  <si>
    <t>Closed. Move to Bum Tist Pa II and Man Wing. HH113/Pop837</t>
  </si>
  <si>
    <t xml:space="preserve">This IDP are registered in Nam Lim pa (Boarder) (MMR001CMP204). We should not calculate this number in total. </t>
  </si>
  <si>
    <t>Close (Source: OCHA)</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</si>
  <si>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</si>
  <si>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IDPs returned</t>
  </si>
  <si>
    <t>11/Jul/2017: Closed camp. No update information.
25-Jun-2015 (New host families. Source: RRD)</t>
  </si>
  <si>
    <t>Closed. Duplicate with (Nawng Ing (Indawgyi) Baptist Church)</t>
  </si>
  <si>
    <t>11/Jul/2017: Closed camp. No update information since Nov 2015.
9/Nov/2015. Population update. Data source: mail from WFP.
New added Boarding School</t>
  </si>
  <si>
    <t>11/Jul/2017: Change status to Close as no update available since June/2017.
Geo-Info, HH/Pop data was updated from Google Earth.</t>
  </si>
  <si>
    <t>11/Jul/17: Change status to Close as no update available.</t>
  </si>
  <si>
    <t>11/Jul/2017: Change status to Close as no update available
Geo-Info, HH/Pop data was updated from Google Earth.</t>
  </si>
  <si>
    <t>9/Nov/2015. updated camp status (Closed). Data Source; Lu Lu Awng by mail.
19-Aug-15 Population update. Source: Shalom
25-Jun-15 (Population update. Source : Shalom)
Checked with Shalom data, IDPs figure do not change</t>
  </si>
  <si>
    <t>Closed. Population relocated to Man Bung Catholic Compound (MMR001CMP062)</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</si>
  <si>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</si>
  <si>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11/Jul/2017: Change status to Close as no update available since Jan/2017.
Update from OCHA Data (2 Jan 2014)</t>
  </si>
  <si>
    <t>11/Jul/2017: Change status to Close as no update available since June 2014
Geo-Info, HH/Pop data was updated from Google Earth.</t>
  </si>
  <si>
    <t>New displacement from Ka Sung</t>
  </si>
  <si>
    <t>25-Jun-15 Relocate to Shatapru Thida Aye Baptist Church
Population update: Source: Camp Profile Round 2.</t>
  </si>
  <si>
    <t>Closed july 2017</t>
  </si>
  <si>
    <t>25-Jun-15 (Relocated to Lone Sut)
Geo-Info, HH/Pop data received from MIRA Form</t>
  </si>
  <si>
    <t>11/Jul/2017: Change status to Close as no update available.</t>
  </si>
  <si>
    <t>25-Jun-15 (Relocated to Hpum Lone Yan and Wai Choi)
Population Update. Source: UNHCR Cross-Line Mission Report. (July 2014)</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</si>
  <si>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</si>
  <si>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UNHCR/DRC joint mission</t>
  </si>
  <si>
    <t>3/Mar/2016. Closed Camp. Data source: January report from KBC.
28/Jan/2016. Population update. Data source: KBC (mail by maran)
2/Dec/2015 (Population update. Data source: Monthly report by KBC).
25-Jun-2015 Update population. Data Source: KBC
Changed to Boarding School.</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</si>
  <si>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</si>
  <si>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</si>
  <si>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6/5/2018: Status changed into Closed. Source Metta NSS,some IDP have returned, some moved to host families in Namtu and Kha Shi village, Lashio township
Lack of access. Not updated since Mar/2014.
Change to Host Families.</t>
  </si>
  <si>
    <t>11/Jul/2017: Camp status change into closed. KBC said Camp will be combine with Nam Sa Larp. DATA Source: KBC
25/Jul/2016: Added as new camp according to KBC data. Data was given by Jade</t>
  </si>
  <si>
    <t>5/June/2018: Data Updated
17-01-2017: New added camp. Missing data will be collected from partners and present in next Report.</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</si>
  <si>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</si>
  <si>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</si>
  <si>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30/June/2018: Population update. Data source: KBC,
31/May/2018: Population update. Data source: KBC
30/Apr/2018: Population update. Data source: KBC
27/Mar/2018: Population update. Data source: KBC
5/Mar/2018: Population update. Data source: KBC
CCCM activities start in july 2017</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</si>
  <si>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</si>
  <si>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</si>
  <si>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5/June/2018. Data Updated.
6/May/2017: New added camp. Data source: KBC. Camp was confirmed by CCCM unit. The missing informaiton will be updated as soon as possible.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</si>
  <si>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</si>
  <si>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5/June/2018: Data Source Metta NSS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</si>
  <si>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</si>
  <si>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</si>
  <si>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</si>
  <si>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</si>
  <si>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31/July/2018: Data Source (UNHCR-LSH)
6/June/2018: Data Source ( IRC, KMSS-Lsh)
11/Jul/2017: Updated from UNOCHA, visited on March 2017 
9/Nov/15. New added camp. Data source: UNHCR CCCM officer NSS mission 8-12 July 2015.</t>
  </si>
  <si>
    <t>31/July/2018: Data Source (UNHCR-LSH)
5/June/2018: Data Source: IRC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</si>
  <si>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</si>
  <si>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</si>
  <si>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</si>
  <si>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</si>
  <si>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</si>
  <si>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</si>
  <si>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6/April/2017: Changed the camp stutas as "Closed". Data source CCCM and comfirmed by partner (KBC). And it was updated since 3/March/2017
Change to Host Families.</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</si>
  <si>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</si>
  <si>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</si>
  <si>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Closed as of 1st of September 2017</t>
  </si>
  <si>
    <t>31/July/2018: Data Source (UNHCR-LSH)
5/Jun/2018: Population update. Data source: DRC, SCI
2/Jun/2017: Population update. Data source: WASH cluster.
25/Jul/2016: Added as new camp according to KBC data. Data was given by Jade</t>
  </si>
  <si>
    <t>2/June/2017: Changed camp status as "Closed". Data source: UNOCHA and confirmed by CCCM unit.
25/Jul/2016: Added as new camp according to KBC data. Data was given by Jade</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</si>
  <si>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</si>
  <si>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</si>
  <si>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</si>
  <si>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</si>
  <si>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Closed. Same with (Nam Hkam Catholic Church  St. Thomas II)</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</si>
  <si>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</si>
  <si>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</si>
  <si>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</si>
  <si>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18th - 19th May joint assessment of OCHA and UNHCR, population returned to place of origin. Location is closed. Change to Host Families. Source: Programme Unit.</t>
  </si>
  <si>
    <t>31/July/2018: Data Source (UNHCR-LSH)
6/June/2018: Data source ( DRC- NSS)
25/Jul/2016: Added as new camp according to KBC data.</t>
  </si>
  <si>
    <t>2/June/2017: Changed camp status as "Closed" according to UNHCR_Lashio information.
17-01-2017: New added camp. Missing data will be collected from partners and present in next Report.</t>
  </si>
  <si>
    <t>Comments form CCCM</t>
  </si>
  <si>
    <t>New camp June</t>
  </si>
  <si>
    <t>V41</t>
  </si>
  <si>
    <t>in active camps</t>
  </si>
  <si>
    <t>Ah Lay Yaw / Kar Di (Ah Le)</t>
  </si>
  <si>
    <t>Pyar</t>
  </si>
  <si>
    <t>Kar Di Har Yar</t>
  </si>
  <si>
    <t xml:space="preserve">Nga Saung Bet </t>
  </si>
  <si>
    <t>San Pay Hla</t>
  </si>
  <si>
    <t>San Thit Pyin</t>
  </si>
  <si>
    <t xml:space="preserve">Thin Ga Net </t>
  </si>
  <si>
    <t>Ponn Nar</t>
  </si>
  <si>
    <t>Kar Di (Middle)</t>
  </si>
  <si>
    <t>Kar Di Ha Yar</t>
  </si>
  <si>
    <t>Ngar Saung Bet</t>
  </si>
  <si>
    <t>Sabei Hla</t>
  </si>
  <si>
    <t>San Thar Pyin</t>
  </si>
  <si>
    <t>Thin Ga Net</t>
  </si>
  <si>
    <t>Pon Nar</t>
  </si>
  <si>
    <t>Mee Pho Kone</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</si>
  <si>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</si>
  <si>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 xml:space="preserve">St. Joseph Tanai RC camp </t>
  </si>
  <si>
    <t>Information received from UNHCR PU remote monitoring tool that all the IDPs moved to nearby location ; Yartikaun; camp like setting changed from Opened to Closed on the date of 31 Aust 2018</t>
  </si>
  <si>
    <t>Closed_cccm2018Oct</t>
  </si>
  <si>
    <t>Galeng (Palaung) &amp; Kone Khem</t>
  </si>
  <si>
    <t>MMR015CMP212</t>
  </si>
  <si>
    <t>Galeng</t>
  </si>
  <si>
    <t>Q4_2018</t>
  </si>
  <si>
    <t>new camp added in 1/11/18</t>
  </si>
  <si>
    <t>1/Nov/2018: Changed camp status as "reopen", Data source: NSS Cluster Partners: Reopen as per NSS Cluster Partners confirm that the IDPs are staying in the location during Cluster Meeting. 
Close: Duplicate Camp (MMR015CMP015 - Kone Khem Camp) 21-Jan-14</t>
  </si>
  <si>
    <t>Hu Hku &amp; Ho Hko</t>
  </si>
  <si>
    <t>MMR015CMP250</t>
  </si>
  <si>
    <t>Pang Kai Pang Lawt</t>
  </si>
  <si>
    <t>new cam added in 1/11/2018. opening date is 20/4/2018 at CCCM</t>
  </si>
  <si>
    <t>closed_CCCM2018Oct</t>
  </si>
  <si>
    <t>No agency has visited since Jul/2016, KBC to follow up.
25/Jul/2016: Added as new camp according to KBC data/ all the hh stayed temporarily and returned to VoO in 2016; source of information: cluster meeting 15 Aug 2018. Lashio, by Metta, KBC, KMSS-L</t>
  </si>
  <si>
    <t xml:space="preserve">1/Nov/2018: Changed camp status as "reopen", Data source: NSS Cluster Partners: Reopen as per NSS Cluster Partners confirm that the IDPs are staying in the location during Cluster Meeting. 
Close: Duplicate Camp (MMR015CMP015 - Kone Khem Camp) 21-Jan-14.1/November/2018: Data Source: UNHCR-LSH and Partners
IDPs relocated from  Mai Yu Lay New (Ta'ang) ( MMR015CMP220)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</si>
  <si>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</si>
  <si>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</si>
  <si>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</si>
  <si>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</si>
  <si>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</si>
  <si>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</si>
  <si>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</si>
  <si>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</si>
  <si>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</si>
  <si>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</si>
  <si>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 xml:space="preserve">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</si>
  <si>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</si>
  <si>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</si>
  <si>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</si>
  <si>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</si>
  <si>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31/July /2018: Population update. Data source: KMSS M</t>
  </si>
  <si>
    <t xml:space="preserve">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</si>
  <si>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</si>
  <si>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</si>
  <si>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</si>
  <si>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</si>
  <si>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</si>
  <si>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</si>
  <si>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CDA</t>
  </si>
  <si>
    <t>Pyin Hpyu Maw</t>
  </si>
  <si>
    <t>newly added in Q4 2018</t>
  </si>
  <si>
    <t>Ba laung Chaung</t>
  </si>
  <si>
    <t>Thin Pyin</t>
  </si>
  <si>
    <t>Kauk Kyaing</t>
  </si>
  <si>
    <t>Pone Sar</t>
  </si>
  <si>
    <t>Aung Zay Ya</t>
  </si>
  <si>
    <t>Pyeing Chaung</t>
  </si>
  <si>
    <t>CDN - newly added in Q4</t>
  </si>
  <si>
    <t>Than Pyin</t>
  </si>
  <si>
    <t>Kauk Kyit</t>
  </si>
  <si>
    <t>Pon Sar</t>
  </si>
  <si>
    <t>OXSI (Oxfam)</t>
  </si>
  <si>
    <t>OXSI (SI)</t>
  </si>
  <si>
    <t>Khaung Doke Khar 1</t>
  </si>
  <si>
    <t>Khaung Doke Khar 2 (Hmanzi)</t>
  </si>
  <si>
    <t>Phwe Yar Kone (Say Tha Mar Gyi)</t>
  </si>
  <si>
    <t>CCCM_2018Dec</t>
  </si>
  <si>
    <t>4W Activities (2019)</t>
  </si>
  <si>
    <t>Activity
Measurement</t>
  </si>
  <si>
    <t>Output
Measurement</t>
  </si>
  <si>
    <t>State
(Rakhine, Kachin-Shan, All)</t>
  </si>
  <si>
    <t>Reporting period</t>
  </si>
  <si>
    <t>All</t>
  </si>
  <si>
    <t>WASH project agency</t>
  </si>
  <si>
    <t>WASH implementing agency</t>
  </si>
  <si>
    <t>Name of WASH implementing agency (program agency and implementing agency may be the same)</t>
  </si>
  <si>
    <t>Donors</t>
  </si>
  <si>
    <t>Named from Myanmar national naming conventions</t>
  </si>
  <si>
    <t>Site type (camp or village)</t>
  </si>
  <si>
    <t xml:space="preserve">Site name </t>
  </si>
  <si>
    <t>All camp names need to be aligned with CCCM naming conventions</t>
  </si>
  <si>
    <t>Project start date</t>
  </si>
  <si>
    <t>Current project start date</t>
  </si>
  <si>
    <t>Project end date</t>
  </si>
  <si>
    <t>Current project end date</t>
  </si>
  <si>
    <t>drop down
(Yes, No)</t>
  </si>
  <si>
    <t>Estimate liters/person/day</t>
  </si>
  <si>
    <t>HRP1: Percentage of women, men, boys and girls benefitting from safe/improved drinking water, meeting demand for domestic purposes, at minimum/agreed standards</t>
  </si>
  <si>
    <t>HRP 1 (unimproved sources)</t>
  </si>
  <si>
    <t>HRP  (unimproved sources)</t>
  </si>
  <si>
    <t>HRP 2 (latrine X 20 ppl)</t>
  </si>
  <si>
    <t>HRP 2 (latrine X 6 ppl)</t>
  </si>
  <si>
    <t xml:space="preserve">HRP2: Percentage of targeted women, men, boys and girls benefitting from a functional excreta disposal system, reducing safety/public health/environmental risks
</t>
  </si>
  <si>
    <t>V42</t>
  </si>
  <si>
    <t>V43</t>
  </si>
  <si>
    <t>V44</t>
  </si>
  <si>
    <t>V45</t>
  </si>
  <si>
    <t>HRP 2 (Latrine X 20 ppl)</t>
  </si>
  <si>
    <t>V46</t>
  </si>
  <si>
    <t>V47</t>
  </si>
  <si>
    <t>V48</t>
  </si>
  <si>
    <t>V49</t>
  </si>
  <si>
    <t>V50</t>
  </si>
  <si>
    <t>V51</t>
  </si>
  <si>
    <t>V52</t>
  </si>
  <si>
    <t>V53</t>
  </si>
  <si>
    <t>V54</t>
  </si>
  <si>
    <t>V55</t>
  </si>
  <si>
    <t>V56</t>
  </si>
  <si>
    <t>V57</t>
  </si>
  <si>
    <t>HRP 3 (1:100 HHs)</t>
  </si>
  <si>
    <t>HRP35 (1:100 HHs)</t>
  </si>
  <si>
    <t>HRP3: Percentage of targeted women, men, boys and girls benefitting from timely/adequate/tailored personal hygiene items and receiving appropriate/ community tailored messages that enable health seeking behavior</t>
  </si>
  <si>
    <t>V58</t>
  </si>
  <si>
    <t>V59</t>
  </si>
  <si>
    <t>HRP 3 (11ks / HH / Qtr)</t>
  </si>
  <si>
    <t>V60</t>
  </si>
  <si>
    <t>HRP 3 (45 sanitary pads / menstrating age female / HH / quater)</t>
  </si>
  <si>
    <t>V61</t>
  </si>
  <si>
    <t>V62</t>
  </si>
  <si>
    <t>V63</t>
  </si>
  <si>
    <t>Percentage of people per safe/improved water source</t>
  </si>
  <si>
    <t>Camp figures is needed to align with CCCM</t>
  </si>
  <si>
    <t>2019 HRP Indicators</t>
  </si>
  <si>
    <t>Number of students with equitable access to functioing school latrines</t>
  </si>
  <si>
    <t>အစီရင္ခံစာ ေပးပို႔သည္႔ကာလ</t>
  </si>
  <si>
    <t xml:space="preserve">အဖြဲ႔အစည္းအမည္ </t>
  </si>
  <si>
    <t>စခန္းတြင္သြားေရာက္ ေထာက္ပံ႔ေသာ အဖြဲ႔အစည္းအမည္</t>
  </si>
  <si>
    <t>အလွဴရွင္ အမည္</t>
  </si>
  <si>
    <t xml:space="preserve">ျပည္နယ္ </t>
  </si>
  <si>
    <t>ျမိဳ႔နယ္</t>
  </si>
  <si>
    <t>စခန္း အမ်ိဳးအစား ( ယာယီ စခန္း ၊ ယာယီမဟုတ္ေသာ စခန္း )</t>
  </si>
  <si>
    <t>စခန္းအမည္ ( စခန္းစီမံခန္႔ခြဲေရးေကာ္မတီမွ ေပးေသာ နာမည္ )</t>
  </si>
  <si>
    <t>စီမံကိန္းစတင္သည္႔ေန႔</t>
  </si>
  <si>
    <t>စီမံကိန္း ျပီးဆံုးမည္႔ေန႔</t>
  </si>
  <si>
    <t>စခန္းအတြင္း WASH ႏွင့္ သက္ဆိုင္ေသာ လုပ္ငန္းမ်ားလုပ္ေဆာင္ရန္ အဖြဲ႕အစည္းမွ အခေၾကးေငြျဖင့္ခန္႔ထားေသာ (က်ြမ္းက်င္)၀န္ထမ္း  အေရအတြက္</t>
  </si>
  <si>
    <t>စခန္းအတြင္း အဖြဲ႕အစည္းမွ အခေၾကးေငြျဖင့္ခန္႔ထားေသာ (အေထြေထြလုပ္သား) WASH ၀န္ထမ္း အေရအတြက္</t>
  </si>
  <si>
    <t>စခန္းအတြင္း WASH ႏွင့္ သက္ဆိုင္ေသာ လုပ္ငန္းမ်ားလုပ္ေဆာင္ရန္ အဖြဲ႕အစည္းမွ အခေၾကးေငြျဖင့္ခန္႔ထားေသာ (အေထြေထြလုပ္သား)၀န္ထမ္း  အေရအတြက္</t>
  </si>
  <si>
    <t>သြားလာခြင့္ အကန္႔အသတ္မ်ားေၾကာင့္ လုပ္ငန္း ရပ္တန္႔ေနေသာ ရက္မ်ား</t>
  </si>
  <si>
    <t>သြားလာခြင့္ အကန္႔အသတ္မ်ားေၾကာင့္အလုပ္သမားမ်ား  လုပ္ငန္း ရပ္တန္႔ေနေသာ ရက္မ်ား ( စုစုေပါင္းအလုပ္နားရက္)</t>
  </si>
  <si>
    <t>WASH ေကာ္မတီသည္ စခန္းဧ။္  စီမံခန္႔ခြဲမွု အဖြဲ႔တြင္ပါ၀င္မွုရွိသလား</t>
  </si>
  <si>
    <t>စခန္း ဧ။္ WASH အဖြဲ႔တြင္ ပါ၀င္ေသာ အမ်ိဴးသား ဦးေရ</t>
  </si>
  <si>
    <t>စခန္း ဧ။္ WASH အဖြဲ႔တြင္ ပါ၀င္ေသာ အမ်ိဴးသမီး ဦးေရ</t>
  </si>
  <si>
    <t>ေရ သယ္ယူေထာက္ပံ႔ျခင္းလုပ္ငန္း ( ကားျဖင္႔ (သို႔မဟုတ္) ေလွျဖင္႔ )</t>
  </si>
  <si>
    <t xml:space="preserve">ေရျပတ္လပ္ေသာလ တြင္ စံခ်ိန္ စံညြန္း ႏွင္႔ အညီ ေထာက္ပံ႔ ေပးခဲ႔ ေသာ ေရ လီတာေပါင္း ( လူတစ္ဦး အတြက္ တစ္ရက္လွ်င္ အနည္းဆံုး ၇.၅ လီတာ ခန္႔ ) </t>
  </si>
  <si>
    <t>e.coli ပိုးရွိ မရွိ စစ္ေဆးထားေသာ္လဲ ေျမေရစစ္အိုးျဖင္႔ မေသာက္သံုးပါ က ကာရံထားေသာ ေရ ကန္ ၊ ေရအိုင္မွေရအား သန္႔ရွင္းေသာ ေသာက္သံုးေရ ဟုမဆိုနိုင္ပါ။</t>
  </si>
  <si>
    <t>ေရႏွင္႔ ပါတ္သက္ျပီး ထပ္မံျဖည္႔စြက္လိုေသာ အေၾကာင္းအရာရွိပါက ျဖည္႔ရန္</t>
  </si>
  <si>
    <t>မိသားစု မ်ားမွ မိမိတို႔ကိုယ္တိုင္ စီမံခန္႔ခြဲ ႏိုင္ေသာ အိမ္သာအျဖစ္ လံုးဝလြဲေျပာင္းျပီးေသာ အိမ္သာ အေရအတြက္</t>
  </si>
  <si>
    <t>ေကာင္းမြန္ေသာ စံမံခန္႔ခြဲမႈရွိေသာ အမိႈက္သိမ္းစနစ္ ရွိပါသလား ( အမိႈက္မီးရွိဳ႕ စက္ ၊ အမိႈက္ကားျဖင္႔ သိမ္းစနစ္ ၊ လူထုမွ ကိုယ္တိုင္သန္႔ရွင္းေရးစနစ္ )</t>
  </si>
  <si>
    <t>ေကာင္းမြန္ေသာ စံမံခန္႔ခြဲမႈရွိေသာ အမိႈက္သိမ္းစနစ္ ရွိပါသလား ( အမိႈက္မီးရွိဳ႕ စက္ ၊ အမိႈက္ကားျဖင္႔ သိမ္းစနစ္ ၊ လူထုမွ အမိႈက္ပံုးမ်ားျဖင္႔  ကိုယ္တိုင္သန္႔ရွင္းေရးစနစ္ )</t>
  </si>
  <si>
    <t>ေကာင္းမြန္ေသာ ေရဆိုးထုတ္ ေျမာင္းစနစ္ ရွိပါသလား ( စခန္းအတြင္းေရအိုင္မ်ားမရွိျခင္း ၊ ျခင္ေပါက္ပြားမႈမရွိျခင္း၊  ေရဆိုးမ်ားပိတ္ဆို႔မႈမရွိဘဲ အၿမဲစီးဆင္းေနေသာ ေရေျမာင္းစနစ္အားဆိုလိုပါသည္။ )</t>
  </si>
  <si>
    <t xml:space="preserve">ကေလးသံုးအိမ္သာ အေရအတြက္ </t>
  </si>
  <si>
    <t>ကေလးသံုး အိမ္သာစုစုေပါင္း ( တံခါး အေရအတြက္အတိုင္း ေကာက္ယူပါမည္)</t>
  </si>
  <si>
    <t>မသန္စြမ္း ႏွင္႔ သက္ၾကီးရြယ္အိုမ်ားအသံုးျပဳႏိုင္ေသာ အိမ္သာ အေရအတြက္</t>
  </si>
  <si>
    <t>မသန္စြမ္း ႏွင္႔ သက္ၾကီးရြယ္အိုမ်ားအသံုးျပဳႏိုင္ေသာ အိမ္သာစုစုေပါင္း (  တံခါး အေရအတြက္အတိုင္း ေကာက္ယူပါမည္)</t>
  </si>
  <si>
    <t>မိလႅာသန္႔ရွင္းႏွင္႔ပါတ္သက္ျပီး ထပ္မံျဖည္႔စြက္လိုေသာ အေၾကာင္းအရာရွိပါက ျဖည္႔ရန္</t>
  </si>
  <si>
    <t>ထပ္မံျဖည္႔စြက္လိုေသာ အေၾကာင္းအရာရွိပါက ျဖည္႔ရန္</t>
  </si>
  <si>
    <t>စခန္းအတြင္းရွိ လက္ေဆးစင္ အေရအတြက္</t>
  </si>
  <si>
    <t>စခန္းအတြင္းရွိအသံုးျပဳရေသာ ( ေရႏွင္႔ ဆပ္ျပာရွိျပီး ပိုက္ေခါင္းမ်ား ေကာင္းေသာ) လက္ေဆးစင္ အေရအတြက္</t>
  </si>
  <si>
    <t>စခန္းအတြင္းရွိ မိသားစုသံုး သီးသန္႔ ေရခ်ိဳးခန္း အေရအတြက္</t>
  </si>
  <si>
    <t>စခန္းအတြင္အမ်ိဳးသမီး အမ်ိဳးသားခြဲထားေသာေကာင္းမြန္ေသာ အမ်ားသံုး ေရခ်ိဳးခန္း အေရအတြက္</t>
  </si>
  <si>
    <t>စခန္းအတြင္အမ်ိဳးသမီး အမ်ိဳးသားခြဲထားေသာ အမ်ားသံုး ေရခ်ိဳးခန္း အေရအတြက္ ( တံခါးမ်ားေကာင္းမြန္ျခင္း ၊ လံုျခံဳစိတ္ခ်မႈ႔ရွိျခင္း ၊ ေရစီးေရလာေကာင္းမြန္ျခင္း )</t>
  </si>
  <si>
    <t>စခန္းအတြင္းရွိ က်န္းမာေရး ၊ သန္႔ရွင္းေရး ျမွင္႔တင္ေရး လုပ္အားေပးဝန္ထမ္း-အမ်ိဳးသမီး  ( အဖြဲ႔အစည္းမ်ားမွ လုပ္အားဂုဏ္ျပဳေငြသို႔မဟုတ္ ၊ အေထာက္အပ႔ံ ရရွိေသာသူ) အေရအတြက္</t>
  </si>
  <si>
    <t>တစ္လလွ်င္ လူတစ္ဦး ရသင္႔ေသာ စံခ်ိန္စံညြန္းအတိုင္း ဆပ္ျပာ ရရွိေသာ အိမ္ေထာင္စု</t>
  </si>
  <si>
    <t>တစ္လလွ်င္ လူတစ္ဦး ရသင္႔ေသာ စံခ်ိန္စံညြန္းအတိုင္း အမ်ိဳးသမီးလစဥ္သံုး ပစၥည္း ရရွိေသာ အိမ္ေထာင္စု</t>
  </si>
  <si>
    <t>ယာယီစာသင္ေက်ာင္းေဆာင္တြင္ လက္ေဆးရန္လိုအပ္ေသာ ဆပ္ျပာရွိပါသလား ( ရွိ ၊ မရွိ ) သာေျဖရန္</t>
  </si>
  <si>
    <t>တကိုယ္ရည္သန္႔ရွင္းေရးျမွင္႔ တင္ျခင္းလုပ္ငန္းႏွင္႔ပါတ္သက္ျပီးထပ္မံျဖည္႔စြက္လိုပါက ထပ္ထည္႔ရန္</t>
  </si>
  <si>
    <t xml:space="preserve">စခန္းအတြင္းရွိ အဝီစီတြင္း ( တြင္းတိမ္ / တြင္းနက္ ) ႏွင္႔ လက္နိွပ္တံုကင္မ်ား သည္ အျခားေသာ ပုဂၢလိ က အဖြဲ႔အစည္းမ်ားမွ လွဴထားျပီး အစီရင္ခံ သည္႔ စာရင္းတြင္ မပါ ရွိေသာ အေရအတြက္ </t>
  </si>
  <si>
    <t>သဘာဝ ေရစီးဆင္းမႈစနစ္ျဖင္႔ တည္ေဆာက္ထားေသာ ေရသြယ္တန္းမႈစနစ္ ၊ ပိုက္လိုင္း ၊ သိုေလွာင္ကန္ အေရ အတြက္</t>
  </si>
  <si>
    <t xml:space="preserve">ေကာင္းမြန္ေသာ ေရဆိုးထုတ္ ေျမာင္းစနစ္ ရွိပါသလား </t>
  </si>
  <si>
    <t>စခန္းအတြင္းရွိ (အမ်ိဳးသား) က်န္းမာေရး ၊ သန္႔ရွင္းေရး  ျမွင္႔တင္ေရး လုပ္အားေပးဝန္ထမ္း</t>
  </si>
  <si>
    <t>အစီရင္ခံသည္႔ကာလ အတြင္း စခန္းအတြင္းရွိ က်န္းမာေရး ၊ သန္႔ရွင္းေရး ျမွင္႔တင္ေရး လုပ္အားေပးဝန္ထမ္း-အမ်ိဳးသား  ( အဖြဲ႔အစည္းမ်ားမွ လုပ္အားဂုဏ္ျပဳေငြသို႔မဟုတ္ ၊ အေထာက္အပ႔ံ ရရွိေသာသူ) အေရအတြက္</t>
  </si>
  <si>
    <t>စခန္းအတြင္းရွိ (အမ်ိဳးသမီး) က်န္းမာေရး ၊ သန္႔ရွင္းေရး  ျမွင္႔တင္ေရး လုပ္အားေပးဝန္ထမ္း</t>
  </si>
  <si>
    <t>စုစုေပါင္း လူဦးေရ အေရအတြက္</t>
  </si>
  <si>
    <t>စုစုေပါင္းအိမ္ေထာင္စု အေရအတြက္</t>
  </si>
  <si>
    <t># Liters/person/day</t>
  </si>
  <si>
    <t>drop down (Yes,No)</t>
  </si>
  <si>
    <t>Dropdown (Functional,Not_Functional,No,NA)</t>
  </si>
  <si>
    <t>Dropdown (Yes,No)</t>
  </si>
  <si>
    <t>အစီရင္ခံစာ ေပးပို႔သည္႔ကာလအတြင္း ေကာင္းမြန္စြာ အသံုးမျပဳႏိုင္ေသာ ဖံုးကာထားသည့္ ေရတြင္း အေရအတြက္</t>
  </si>
  <si>
    <t>အစီရင္ခံစာ ေပးပို႔သည္႔ကာလအတြင္း လက္ယက္ေရတြင္း စီမံခန္႔ခြဲျခင္း ႏွင္႔ ျပဳျပင္ထိမ္းသိမ္းျခင္း</t>
  </si>
  <si>
    <t>အစီရင္ခံစာ ေပးပို႔သည္႔ကာလအတြင္း စခန္းအတြင္း ရွိ္လက္ယက္ေရတြင္း မ်ား  စီမံခန္႔ခြဲျခင္း ႏွင္႔ ျပဳျပင္ထိမ္းသိမ္းျခင္း ျပဳလုပ္ေသာ အေရအတြက္</t>
  </si>
  <si>
    <r>
      <t>အစီရင္ခံစာ ေပးပို႔သည္႔ကာလအတြင္း သဘာ၀ ေရစီးဆင္းမွုစနစ္ျဖင္႔ တည္ေဆာက္ထားျပီး အသံုးျပဳ</t>
    </r>
    <r>
      <rPr>
        <sz val="10"/>
        <rFont val="Zawgyi-One"/>
        <family val="2"/>
      </rPr>
      <t>၍</t>
    </r>
    <r>
      <rPr>
        <sz val="9"/>
        <rFont val="zawgyi1"/>
        <family val="2"/>
      </rPr>
      <t xml:space="preserve"> မရေသာ </t>
    </r>
    <r>
      <rPr>
        <sz val="10"/>
        <rFont val="zawgyi1"/>
        <family val="2"/>
      </rPr>
      <t xml:space="preserve"> ေရသြယ္တန္းမႈ စနစ္ ၊ ပိုက္လိုင္း ၊ သိုေလွာင္ကန္ အေရ အတြက္ </t>
    </r>
  </si>
  <si>
    <r>
      <t xml:space="preserve">အစီရင္ခံစာ ေပးပို႔သည္႔ကာလအတြင္း ျပဳျပင္ထိမ္းသိမ္းမႈ႔ ျပဳလုပ္ေသာ  သဘာဝ ေရစီးဆင္းမႈ႔စနစ္ျဖင္႔ တည္ေဆာက္ထားျပီး </t>
    </r>
    <r>
      <rPr>
        <sz val="9"/>
        <rFont val="zawgyi1"/>
        <family val="2"/>
      </rPr>
      <t xml:space="preserve"> </t>
    </r>
    <r>
      <rPr>
        <sz val="10"/>
        <rFont val="zawgyi1"/>
        <family val="2"/>
      </rPr>
      <t xml:space="preserve"> ေရသြယ္တန္းမႈ႕ စနစ္ ၊ ပိုက္လိုင္း ၊ သိုေလွာင္ကန္ တုိ႔ အေရတြက္</t>
    </r>
  </si>
  <si>
    <t>အစီရင္ခံစာ ေပးပို႔သည္႔ကာလအတြင္း ေရထြက္ပင္ရင္းအားေရစမ္းသပ္ျပီးေနာက္ ကလိုရင္းေဆး ျဖင္႔ပိုးသတ္ျခင္းျပဳလုပ္သည္႔အေရအတြက္</t>
  </si>
  <si>
    <t>အစီရင္ခံစာ ေပးပို႔သည္႔ကာလအတြင္း ေရထြက္ပင္ရင္းမွ ေရနမူနာယူျပီး ေရစမ္းသပ္ျခင္း</t>
  </si>
  <si>
    <t>အစီရင္ခံစာ ေပးပို႔သည္႔ကာလအတြင္း ေရထြက္ပင္ရင္းမွ ေရနမူနာယူျပီး ေရစမ္းသပ္ျခင္း ျပဳလုပ္ေသာ နမူအေရအတြက္</t>
  </si>
  <si>
    <t>အစီရင္ခံစာ ေပးပို႔သည္႔ကာလအတြင္း မိသားစုသံုး ေသာက္ေရမွ ေရနမူနာယူျပီး ေရစမ္းသပ္ျခင္း ျပဳလုပ္ျပီးစီးသည္႔ အေရအတြက္</t>
  </si>
  <si>
    <t xml:space="preserve">အစီရင္ခံစာ ေပးပို႔သည္႔ကာလအတြင္း ေသာက္သံုးေရတြင္ ပိုးပါေသာ အိမ္ေထာင္စုမ်ားအားျပဳလုပ္ေသာေနာက္ဆက္တြဲ လုပ္ငန္းစဥ္ အၾကိမ္ အေရအတြက္ ( တကိုယ္ေရသန္႔ရွင္းေရး ေသာက္သံုးေရသန္႔ရွင္းေရးပညာေပး၊ ကလိုရင္းေဆးခတ္ျခင္း ) </t>
  </si>
  <si>
    <t>အစီရင္ခံစာ ေပးပို႔သည္႔ကာလအတြင္း မိသားစုသံုး ေသာက္ေရမွ ေရနမူနာယူျပီး ေရစမ္းသပ္ျခင္း</t>
  </si>
  <si>
    <t>အစီရင္ခံစာ ေပးပို႔သည္႔ကာလအတြင္း ေသာက္သံုးေရတြင္ ပိုးပါေသာ အိမ္ေထာင္စုမ်ားအားျပဳလုပ္ေသာေနာက္ဆက္တြဲ လုပ္ငန္းစဥ္</t>
  </si>
  <si>
    <t>အစီရင္ခံစာ ေပးပို႔သည္႔ကာလအတြင္း  မိလႅာစုပ္ထုတ္ခဲ႔ေသာ က်င္းအေရအတြက္</t>
  </si>
  <si>
    <t>အစီရင္ခံစာ ေပးပို႔သည္႔ကာလအတြင္း မိလႅာစုပ္ထုတ္ခဲ႔ေသာ က်င္းအေရအတြက္ ( အိမ္သာခန္းအေရအတြက္ ျဖင္႔ေကာက္ယူရန္  )</t>
  </si>
  <si>
    <t>အစီရင္ခံစာ ေပးပို႔သည္႔ကာလအတြင္း မိလႅာစုပ္ထုတ္ခဲ႔ေသာထုထည္ ပမာဏ ( ကုဗ မိတာ) - အလ်ား x အနံ x အျမင္႔  ( ၁၀၀ စီတီမိတာ = ၁ မိတာ ) မိတာျဖင္႔တိုင္းတာရန္</t>
  </si>
  <si>
    <t>အစီရင္ခံစာ ေပးပို႔သည္႔ကာလအတြင္း မိလႅာစုပ္ထုတ္ခဲ႔ေသာထုထည္ ပမာဏ</t>
  </si>
  <si>
    <t>မိသားစုသံုး အိမ္သာအျဖစ္  လံုးဝလြဲေျပာင္းျပီးေသာ အိမ္သာ အေရအတြက္</t>
  </si>
  <si>
    <t>လက္ရွိ ကာရံ ဖံုးအုပ္ထားေသာ ေရကန္၊ ေရအိုင္ အေရအတြက္</t>
  </si>
  <si>
    <r>
      <t>စခန္းအတြင္းရွိ လက္ရွိအိမ္သာအေရအတြင္း  ( ယာယီတိမ္းေရွာင္စခန္း တြင္ အေရးေပၚကာလသံုး ဒီဇိုင္း(သို႔) ယာယီမဟုတ္ေသာ တိ္မ္းေရွာင္စခန္း မ်ားတြင္စံခ်ိန္စံညြန္းႏွင္႔အညီေဆာက္လုပ္ျခင္း ) ႏွင္႔ အသံုးျပဳ</t>
    </r>
    <r>
      <rPr>
        <sz val="10"/>
        <rFont val="Zawgyi-One"/>
        <family val="2"/>
      </rPr>
      <t>၍</t>
    </r>
    <r>
      <rPr>
        <sz val="9"/>
        <rFont val="zawgyi1"/>
        <family val="2"/>
      </rPr>
      <t>ရေသာ အိမ္သာဆိုသည္မွာ ( က်င္း ေကာင္းမြန္ျခင္း၊ မိလႅာမ်ားျပည္႔မေနျခင္း ၊ လံု (၃) လံုႏွင္႔ျပ္ည္႔စံုျခင္း၊ အတြင္း တံခါး ၊ ေသာ႔မ်ား ၊ ၾကမ္းခင္းမ်ား ေကာင္းမြန္ျခင္း) တို႔ႏွင္ျပည္႔စံုရမည္။</t>
    </r>
  </si>
  <si>
    <t>Storage Capacity - meters cube</t>
  </si>
  <si>
    <t>Rakhine/Kachin</t>
  </si>
  <si>
    <t>site A</t>
  </si>
  <si>
    <t>auto calculation</t>
  </si>
  <si>
    <t>ေကာင္းမြန္စြာ အသံုးျပဳႏိုင္ေသာ ဖံုးကာထားသည္ စခန္းအတြင္းရွိ ေရတြင္း အေရအတြက္</t>
  </si>
  <si>
    <t>WASH အဖြဲ႔အစည္းမွ စခန္းေန လူထု အတြက္ လံုေလာက္ေသာ ပမာဏ အား ေန႔စဥ္ ထုတ္ေပးနိုင္ေသာ အသံုးျပဳေနဆဲ အဝီစီတြင္း ( တြင္းတိမ္ / တြင္းနက္ ) ႏွင္႔ လက္ႏိုပ္တံုကင္မ်ား အေရအတြက္</t>
  </si>
  <si>
    <t>ပုဂၢလိက/အျခားအလွဴရွင္မ်ား/အဖြဲ့အစည္းမ်ားမွ လွဴထားေသာ  အဝီစီတြင္း ( တြင္းတိမ္ / တြင္းနက္ ) ႏွင္႔ လက္နိွပ္တံုကင္မ်ား အေရအတြက္</t>
  </si>
  <si>
    <t>V64</t>
  </si>
  <si>
    <t>V65</t>
  </si>
  <si>
    <t>Donors should be filled WASH program agency's donor if WASH project agency and WASH implementing agency is different.</t>
  </si>
  <si>
    <t>အကယ္၍ V2 ႏွင့္ v3 မတူေနလွ်င္ အလွဴရွင္ အမည္သည္ v2 ၏ အလွဴရွင္ အမည္ျဖစ္သင့္သည္။</t>
  </si>
  <si>
    <t xml:space="preserve">စီမံကိန္းကို ဦးေဆာင္ေသာ အဖြဲ႔အစည္းအမည္ </t>
  </si>
  <si>
    <t>စခန္းတြင္းရွိ စုစုေပါင္းအိမ္ေထာင္စု အေရအတြက္</t>
  </si>
  <si>
    <t>စခန္းတြင္းရွိ  စုစုေပါင္း လူဦးေရ အေရအတြက္</t>
  </si>
  <si>
    <t>WASH အဖြဲ႔သည္ စခန္းစီမံ ခန္႔ခြဲမႈ နွင္႔ ခ်ိတ္ဆက္မႈရွိျပီး သတင္းအခ်က္အလက္မ်ားမ်ွေဝျခင္း (ရွိ ၊ မရွိ)</t>
  </si>
  <si>
    <t>စခန္းအတြင္း WASH အဖြဲ႔တြင္  ပါ၀င္ေသာ အမ်ိဳးသမီးဦးေရ</t>
  </si>
  <si>
    <t>စခန္းအတြင္း WASH အဖြဲ႔တြင္  ပါ၀င္ေသာ အမ်ိဳးသားဦးေရ</t>
  </si>
  <si>
    <t>ေကာင္းမြန္စြာ အသံုးျပဳႏိုင္ေသာ ဖံုးကာထားသည့္ စခန္းအတြင္းရွိ ေရတြင္း အေရအတြက္။ တစ္ေန့လံုး ေသာက္ေရ၊သံူးေရ အျဖစ္ သံုးစြဲလို႔ရသည္။</t>
  </si>
  <si>
    <t>သဘာ၀ ေရစီးဆင္းမွုစနစ္ျဖင္႔ တည္ေဆာက္ထားေသာ ေရသြယ္တန္းမႈစနစ္ ၊ ပိုက္လိုင္း ၊ သိုေလွာင္ကန္ အေရ အတြက္</t>
  </si>
  <si>
    <t>( WASH အဖြဲ႔အစည္းမွ ပံ့ပိုးထားေသာ) စခန္းအတြင္းရွိ  လက္ရွိအိမ္သာအေရအတြင္း ( ယာယီတိမ္းေရွာင္စခန္း တြင္ အေရးေပၚကာလသံုး ဒီဇိုင္း(သို႔) ယာယီမဟုတ္ေသာ တိ္မ္းေရွာင္စခန္း မ်ားတြင္စံခ်ိန္စံညြန္းႏွင္႔အညီေဆာက္လုပ္ျခင္း )</t>
  </si>
  <si>
    <t>WASH အစုအဖြဲ႔သို႔ သတင္းေပးပို႔ရာတြင္ မပါဝင္ေသာ ပုဂၢလိက/အျခားအလွဴရွင္မ်ား/အဖြဲ့အစည္းမ်ားမွ လွဴထားေသာ   အိမ္သာမ်ား အေရအတြက္</t>
  </si>
  <si>
    <t>အစီရင္ခံစာ ေပးပို႔သည္႔ကာလအတြင္း အသံုးျပဳမရေသာ လက္ေဆးစင္ အေရအတြက္</t>
  </si>
  <si>
    <t>အစီရင္ခံစာ ေပးပို႔သည္႔ကာလအတြင္း အသံုးျပဳမရေသာ င္အမ်ိဳးသမီး အမ်ိဳးသားခြဲထားေသာ အမ်ားသံုး ေရခ်ိဳးခန္း အေရအတြက္</t>
  </si>
  <si>
    <t>အစီရင္ခံစာ ေပးပို႔သည္႔ကာလအတြင္း သဘာဝ ေရစီးဆင္းမွုစနစ္ျဖင္႔ တည္ေဆာက္ထားျပီး အသံုးျပဳ၍ မရေသာ  ေရသြယ္တန္းမႈစနစ္ ၊ ပိုက္လိုင္း ၊ သိုေလွာင္ကန္ အေရ အတြက္</t>
  </si>
  <si>
    <t>#of students in TLS (Temporary Learning Space) and CFS (Child Frendly Space)</t>
  </si>
  <si>
    <t>Number of person days</t>
  </si>
  <si>
    <t>#cubic meters</t>
  </si>
  <si>
    <t>Estimate liters/person/day (cubic meters)</t>
  </si>
  <si>
    <t>Kachin/Shan</t>
  </si>
  <si>
    <t>V66</t>
  </si>
  <si>
    <t>V67</t>
  </si>
  <si>
    <t>V68</t>
  </si>
  <si>
    <t>ယာယီ ေက်ာင္းေဆာင္မ်ား နွင့္ ကေလးေပ်ာ္ေနရာမ်ား တြင္တက္ေရာက္ေနေသာ ေက်ာင္းသားဦးေရ</t>
  </si>
  <si>
    <t>WASH အဖြဲ႔အစည္းမွ ပံ့ပိုးထားေသာ အဝီစီတြင္း ( တြင္းတိမ္ / တြင္းနက္ ) ႏွင္႔ လက္နိွပ္တံုကင္မ်ား အေရအတြက္</t>
  </si>
  <si>
    <t>အစီရင္ခံစာ ေပးပို႔သည္႔ကာလအတြင္း  ေကာင္းမြန္စြာ အသံုးမျပဳႏိုင္ေသာ အဝီစီတြင္း ( တြင္းတိမ္ / တြင္းနက္ ) ႏွင္႔  လက္နိွပ္တံုကင္မ်ား အေရအတြက္ (ပုဂၢလိက/အျခားအလွဴရွင္မ်ား/အဖြဲ့အစည္းမ်ားမွ လွဴဒါန္းမွုမ်ားအပါအ၀င္)</t>
  </si>
  <si>
    <t>အစီရင္ခံစာ ေပးပို႔သည္႔ကာလအတြင္း စီမံခန္႔ခြဲျခင္း ႏွင္႔ ျပဳျပင္ထိမ္းသိမ္းျခင္း ျပဳလုပ္ရေသာ အဝီစီတြင္း ( တြင္းတိမ္ / တြင္းနက္ ) ႏွင့္ လက္နိွပ္တံုကင္မ်ား အေရအတြက္ (ပုဂၢလိက/အျခားအလွဴရွင္မ်ား/အဖြဲ့အစည္းမ်ားမွ လွဴဒါန္းမွုမ်ားအပါအ၀င္)</t>
  </si>
  <si>
    <t>အစီရင္ခံစာ ေပးပို႔သည္႔ကာလအတြင္း ျပဳျပင္ထိမ္းသိမ္းမႈ ျပဳလုပ္ျပီးစီးေသာ  (သဘာဝ ေရစီးဆင္းမႈ႔စနစ္ျဖင္႔ တည္ေဆာက္ထားျပီး) ေရသြယ္တန္းမႈ႕ စနစ္ ၊ ပိုက္လိုင္း ၊ သိုေလွာင္ကန္ တုိ႔ အေရတြက္</t>
  </si>
  <si>
    <t>လက္ရွိ တည္ေဆာက္အသံုးျပဳေနေသာ ေရ အရင္းအျမစ္ ( ျမစ္ေခ်ာင္း) မွ တဆင္ ့ ေရျဖန္႔ျဖဴးေသာ စနစ္</t>
  </si>
  <si>
    <t>လက္ရွိ တည္ေဆာက္အသံုးျပဳေနေသာ ေရ အရင္းအျမစ္ ( ျမစ္ေခ်ာင္း) မွ ေန႔စဥ္ထုတ္ယူ အသံုးျပဳႏိုင္ေသာ ေရပမာဏ</t>
  </si>
  <si>
    <t>စခန္းတြင္းေနထိုင္သူမ်ားသို႔ လႊဲေျပာင္းေပးျပီးေသာ ေရထြက္ပင္ရင္းေနရာမ်ားအား ျပဳျပင္ထိန္းသိမ္းျခင္း သင္တန္းရရွိျပီးေသာ က်ြမ္းက်င္သူအေရအတြက္</t>
  </si>
  <si>
    <t>စခန္းေန ျပည္သူသို႔ အျပည္မဝ လႊဲေျပာင္းေပးျပီးေသာ ေရထြက္ပင္ရင္းေနရာမ်ား ( စခန္းေနထိုင္သူမ်ားမွ စီမံခန္႔ခြဲၿပီး WASH ေကာ္မတီမွ ျပဳျပင္ထိန္းသိမ္းျခင္း )</t>
  </si>
  <si>
    <t>စခန္းေန ျပည္သူသို႔ အျပည္မဝ   လႊဲေျပာင္းေပးျပီးေသာ ေရထြက္ပင္ရင္းေနရာမ်ား ၏ အေရအတြက္ ( စခန္းေနထိုင္သူမ်ားမွ စီမံခန္႔ခြဲၿပီး WASH ေကာ္မတီမွ ျပဳျပင္ထိန္းသိမ္းျခင္း )</t>
  </si>
  <si>
    <t>ယာယီ ေက်ာင္းေဆာင္မ်ား ႏွင့္ ကေလးေပ်ာ္ေနရာမ်ား တြင္ ရွိေသာ လက္ေဆးစင္ အေရအတြက္</t>
  </si>
  <si>
    <t>ယာယီ ေက်ာင္းေဆာင္မ်ား နွင့္ ကေလးေပ်ာ္ေနရာမ်ားတြင္ ေဆာက္လုပ္ၿပီးစီးသည္႔ လက္ေဆးစင္ အေရအတြက္</t>
  </si>
  <si>
    <t>ယာယီ ေက်ာင္းေဆာင္မ်ား နွင့္ ကေလးေပ်ာ္ေနရာမ်ားတြင္ ေဆာက္လုပ္ထားေသာ ေရထြက္ပင္ရင္း ေရသံုးရန္ ေနရာ</t>
  </si>
  <si>
    <t>ယာယီ ေက်ာင္းေဆာင္မ်ား နွင့္ ကေလးေပ်ာ္ေနရာမ်ားတြင္ ေဆာက္လုပ္ထားေသာ ေရထြက္ပင္ရင္း ေရသံုးရန္ ေနရာ ေဆာက္လုပ္ျပီးစီးသည္႔ အေရအတြက္ (သို႔) ျပဳျပင္ေပးသည္႔ အေရအတြက္</t>
  </si>
  <si>
    <t>ပုဂၢလိက/အျခားအလွဴရွင္မ်ား/အဖြဲ့အစည္းမ်ားမွ လွဴထားေသာ   အိမ္သာအေရအတြက္</t>
  </si>
  <si>
    <r>
      <t>အိမ္သာလွဴထားေသာ ပုဂၢလိက/အျခားအလွဴရွင္မ်ား/အဖြဲ့အစည္းမ်ား</t>
    </r>
    <r>
      <rPr>
        <sz val="10"/>
        <rFont val="zawgyi1"/>
        <family val="2"/>
      </rPr>
      <t>၏</t>
    </r>
    <r>
      <rPr>
        <sz val="10"/>
        <rFont val="Zawgyi-One"/>
        <family val="2"/>
      </rPr>
      <t xml:space="preserve"> အမည္</t>
    </r>
  </si>
  <si>
    <t>အိမ္သာလွဴထားေသာ ပုဂၢလိက/အျခားအလွဴရွင္မ်ား/အဖြဲ့အစည္းမ်ား၏ အမည္</t>
  </si>
  <si>
    <t>အစီရင္ခံစာ ေပးပို႔သည္႔ကာလအတြင္း အသံုးျပဳမရေသာ အိမ္သာမ်ား အေရအတြက္ (ပုဂၢလိက/အျခားအလွဴရွင္မ်ား/အဖြဲ့အစည္းမ်ားမွ လွဴဒါန္းမွုမ်ားအပါအ၀င္)</t>
  </si>
  <si>
    <t>အစီရင္ခံစာ ေပးပို႔သည္႔ကာလအတြင္း အသံုး ျပဳမရေသာ အိမ္သာ အေရအတြက္ (ပုဂၢလိက/အျခားအလွဴရွင္မ်ား/အဖြဲ့အစည္းမ်ားမွ လွဴဒါန္းမွုမ်ားအပါအ၀င္)</t>
  </si>
  <si>
    <t>အစီရင္ခံစာ ေပးပို႔သည္႔ကာလအတြင္း အၾကီးစားျပင္ဆင္ရန္လိုအပ္ေသာ အိမ္သာ ( အသံုးျပဳမရေသာ အေျခအေန) (ပုဂၢလိက/အျခားအလွဴရွင္မ်ား/အဖြဲ့အစည္းမ်ားမွ လွဴဒါန္းမွုမ်ားအပါအ၀င္)</t>
  </si>
  <si>
    <t>အၾကီးစားျပင္ဆင္ရန္လိုအပ္ေသာ အေျခအေန ဆိုသည္မွာ ( မိလႅာက်င္းဖံုး မရွိျခင္း ၊ ပ်က္စီးျခင္း၊ အမိုး အကာ မ်ားပ်က္စီးျခင္း ၊ ၾကမ္းခင္းမ်ားပ်က္စီးျခင္း ၊ အတက္အဆင္းေလွကားထစ္ မရွိျခင္း ပ်က္စီးျခင္း ၊ ပိုက္ ခြက္မ်ား ပ်က္စီးျခင္း ၊ ပိုက္လိုင္းမ်ားပ်က္စီးျခင္းတို႔ပါဝင္သည္။) (ပုဂၢလိက/အျခားအလွဴရွင္မ်ား/အဖြဲ့အစည္းမ်ားမွ လွဴဒါန္းမွုမ်ားအပါအ၀င္)</t>
  </si>
  <si>
    <t xml:space="preserve">စခန္းတြင္းရွိ ယာယီစာသင္ေက်ာင္းမ်ား နွင့္ ကေလးေပ်ာ္ေနရာမ်ား တြင္ရွိေသာ အိမ္သာအေရအတြက္ </t>
  </si>
  <si>
    <t>စခန္းတြင္းရွိ ယာယီစာသင္ေက်ာင္းမ်ား နွင့္ ကေလးေပ်ာ္ေနရာမ်ား တြင္ရွိေသာ အိမ္သာ  အေရအတြက္ (  တံခါး အေရအတြက္အတိုင္း ေကာက္ယူပါမည္)</t>
  </si>
  <si>
    <t>ယာယီစာသင္ေက်ာင္းေဆာင္မ်ား နွင့္ ကေလးေပ်ာ္ေနရာမ်ားတြင္ တကိုယ္ရည္သန္႔ရွင္းေရးပညာေပးအစီအစဥ္  
( အၾကိမ္အေရတြက္ ) သာေျဖရန္</t>
  </si>
  <si>
    <t>တကိုယ္ရည္သန္႔ရွင္းေရးပညာေပးအစီအစဥ္မ်ား ရရွိေသာ ေက်ာင္းသား ရာခိုင္နွိုင္း</t>
  </si>
  <si>
    <t>#_students at TLS_CFS</t>
  </si>
  <si>
    <t>Warter quality test done</t>
  </si>
  <si>
    <t># people needs equitable and continuous access to sufficient quantity of safe drinking and domestic water GAP</t>
  </si>
  <si>
    <t>water point gap</t>
  </si>
  <si>
    <r>
      <t>WATER GAP</t>
    </r>
    <r>
      <rPr>
        <b/>
        <sz val="12"/>
        <color rgb="FFFF0000"/>
        <rFont val="Corbel"/>
        <family val="2"/>
      </rPr>
      <t/>
    </r>
  </si>
  <si>
    <t>Number of  targeted women, men, boys and girls benefitting from a functional excreta disposal system, reducing safety/public health/environmental risks</t>
  </si>
  <si>
    <t>HRP2</t>
  </si>
  <si>
    <t># people needs equitable and continuous access to sufficient quantity of safe drinking and domestic water -GAP</t>
  </si>
  <si>
    <t>HRP3</t>
  </si>
  <si>
    <t>HRP 3a</t>
  </si>
  <si>
    <t>HRP 3b</t>
  </si>
  <si>
    <t xml:space="preserve"> # of women, men, boys and girls benefitting from timely/adequate/tailored personal hygiene items and receiving appropriate/ community tailored messages that enable health seeking behavior</t>
  </si>
  <si>
    <t xml:space="preserve"> HRP1</t>
  </si>
  <si>
    <t xml:space="preserve"> HRP2</t>
  </si>
  <si>
    <t xml:space="preserve"> HRP3</t>
  </si>
  <si>
    <t>benefitting from timely/adequate/tailored personal hygiene items and receiving appropriate/ community tailored messages that enable health seeking behavior</t>
  </si>
  <si>
    <t>benefitting from a functional excreta disposal system, reducing safety/public health/environmental risks</t>
  </si>
  <si>
    <t>benefitting from safe/improved drinking water, meeting demand for domestic purposes, at minimum/agreed standards</t>
  </si>
  <si>
    <t>PIN</t>
  </si>
  <si>
    <t>Htan Shauk Khan</t>
  </si>
  <si>
    <t>Ah Twin Hnget Thay</t>
  </si>
  <si>
    <t>Pyar Pin Yin</t>
  </si>
  <si>
    <t>Ward (1)</t>
  </si>
  <si>
    <t>Sha Kay Ywa</t>
  </si>
  <si>
    <t>Tha Yet Pyin (Rakhine)</t>
  </si>
  <si>
    <t>Tha Bauk Chaung</t>
  </si>
  <si>
    <t>Baw Li (Rakhine)</t>
  </si>
  <si>
    <t>Baw Li (Muslim)</t>
  </si>
  <si>
    <t>Gwa Sone (Muslim)</t>
  </si>
  <si>
    <t>Gwa Sone (Rakhine)</t>
  </si>
  <si>
    <t>Thay Kan (Muslim)</t>
  </si>
  <si>
    <t>Thay Kan (Rakhine)</t>
  </si>
  <si>
    <t>Na Nwin Ku</t>
  </si>
  <si>
    <t>Kyauk Yant (Rakhine)</t>
  </si>
  <si>
    <t>Than Chay (Rakhine)</t>
  </si>
  <si>
    <t>Kyauk Yit (Rakhine)</t>
  </si>
  <si>
    <t>Shwe Baho</t>
  </si>
  <si>
    <t>Wai Thar Li</t>
  </si>
  <si>
    <t>Ar Kya</t>
  </si>
  <si>
    <t>Ka Yin</t>
  </si>
  <si>
    <t>Ka Yin Taw</t>
  </si>
  <si>
    <t>Gyin Chaung</t>
  </si>
  <si>
    <t>Wa  Lan</t>
  </si>
  <si>
    <t>Wa Lan Kone</t>
  </si>
  <si>
    <t>Na Htoe Pyin</t>
  </si>
  <si>
    <t>Yar Taik</t>
  </si>
  <si>
    <t>Ku Lar Thein</t>
  </si>
  <si>
    <t>Yae Hnyin Chaung</t>
  </si>
  <si>
    <t>Kyu Yaw Chaing</t>
  </si>
  <si>
    <t>Ku Lar Te</t>
  </si>
  <si>
    <t>Auk Thin Pone Than/ Phar Kywe</t>
  </si>
  <si>
    <t> A Htet Myat Lay</t>
  </si>
  <si>
    <t>Tha Lu Chaung</t>
  </si>
  <si>
    <t xml:space="preserve"> Zay Ywar </t>
  </si>
  <si>
    <t>Nga Pha Yone</t>
  </si>
  <si>
    <t xml:space="preserve">Wah Net Yone </t>
  </si>
  <si>
    <t>Kar Hpi Chaung</t>
  </si>
  <si>
    <t>U Gar Hton</t>
  </si>
  <si>
    <t>Ma La Kyun</t>
  </si>
  <si>
    <t>Dway Cha</t>
  </si>
  <si>
    <t>YinYeKan</t>
  </si>
  <si>
    <t>OhnHnanChaung</t>
  </si>
  <si>
    <t>ThonePetChaing</t>
  </si>
  <si>
    <t>MiGyaungTet</t>
  </si>
  <si>
    <t>KaLarChaung</t>
  </si>
  <si>
    <t>PyunTo</t>
  </si>
  <si>
    <t>Sar Pyin</t>
  </si>
  <si>
    <t>Nga Khu Chaung</t>
  </si>
  <si>
    <t>Tha Yet Cho</t>
  </si>
  <si>
    <t>Tha Yet</t>
  </si>
  <si>
    <t>NgweTwinDway</t>
  </si>
  <si>
    <t>NgaWetSway</t>
  </si>
  <si>
    <t>HlaKhaing</t>
  </si>
  <si>
    <t>MinPauk</t>
  </si>
  <si>
    <t>Town</t>
  </si>
  <si>
    <t>Shit Thaung Monastery</t>
  </si>
  <si>
    <t>Shaw Me (Primary School)</t>
  </si>
  <si>
    <t>Mya Ta Saung Monastery</t>
  </si>
  <si>
    <t>Let Kauk Zay Monastery</t>
  </si>
  <si>
    <t>Phayapaw Phayathein</t>
  </si>
  <si>
    <t>Tin Nyo (Primary School)</t>
  </si>
  <si>
    <t>Out Thar Kan Monastery</t>
  </si>
  <si>
    <t>Shwe Taung Monastery</t>
  </si>
  <si>
    <t>Payar Por Thain Taw Gyi Monastery</t>
  </si>
  <si>
    <t>Myat Yeik Kyun Monastery</t>
  </si>
  <si>
    <t>Chaung Thit Monastery</t>
  </si>
  <si>
    <t>Sin Kae (High School)</t>
  </si>
  <si>
    <t>Sin Khing Baw (Primary School)</t>
  </si>
  <si>
    <t>Chaung New Min Gan</t>
  </si>
  <si>
    <t>Kan Pyin Ywa Haung</t>
  </si>
  <si>
    <t>Kan Pyin Ywar Thit</t>
  </si>
  <si>
    <t>Thone Saung</t>
  </si>
  <si>
    <t>Kyauk Tan Gyi</t>
  </si>
  <si>
    <t>Kyauk Tan Chay</t>
  </si>
  <si>
    <t>Kyar Ma Thauk</t>
  </si>
  <si>
    <t>Done Pyin (North)</t>
  </si>
  <si>
    <t>Done Pyin (South)</t>
  </si>
  <si>
    <t>Maung Ni Pyin</t>
  </si>
  <si>
    <t>Pyar Lay Chaung Ywar Haung</t>
  </si>
  <si>
    <t>Ohn Ye Paw</t>
  </si>
  <si>
    <t>Pyin Shey Ku lar</t>
  </si>
  <si>
    <t>Bu May Ohn Daw Chay</t>
  </si>
  <si>
    <t>Dar Paing Ywar Haung</t>
  </si>
  <si>
    <t>Sa Ma Nya Village</t>
  </si>
  <si>
    <t>Koe Saung (1) village</t>
  </si>
  <si>
    <t>Koe Song (2) Village</t>
  </si>
  <si>
    <t>Thet Kay Pyin</t>
  </si>
  <si>
    <t>Kyan Taik</t>
  </si>
  <si>
    <t>Sat Yon Maw (Rakhine)</t>
  </si>
  <si>
    <t>Ann Thar</t>
  </si>
  <si>
    <t>Naw Naw(Rakhine)</t>
  </si>
  <si>
    <t>Naw Naw(Ku Lar)</t>
  </si>
  <si>
    <t>Ah Pyin Done Chaung</t>
  </si>
  <si>
    <t>Thin Ga Zar</t>
  </si>
  <si>
    <t>Than Shin Ywar Thit</t>
  </si>
  <si>
    <t>Tan Seik</t>
  </si>
  <si>
    <t>Sat Kyar</t>
  </si>
  <si>
    <t>Let Taw Ri</t>
  </si>
  <si>
    <t>Har Ra Paing</t>
  </si>
  <si>
    <t>Kan Hpay</t>
  </si>
  <si>
    <t>Thin Khaung Maw</t>
  </si>
  <si>
    <t>Beik Taung</t>
  </si>
  <si>
    <t>Taw Tan</t>
  </si>
  <si>
    <t>Sin Seik</t>
  </si>
  <si>
    <t>Ta Khun Taing</t>
  </si>
  <si>
    <t>Done Thar</t>
  </si>
  <si>
    <t>War Taung</t>
  </si>
  <si>
    <t>Athay Kar La</t>
  </si>
  <si>
    <t>Myin Kan Seik</t>
  </si>
  <si>
    <t>Seik Ta Ra</t>
  </si>
  <si>
    <t>Gwa Sone Chin</t>
  </si>
  <si>
    <t>Taung Poke Kay</t>
  </si>
  <si>
    <t>Shwe Zin Yaw</t>
  </si>
  <si>
    <t>Temporary location</t>
  </si>
  <si>
    <t>Kyar Nyo Pyin</t>
  </si>
  <si>
    <t>Mro/ Kha Mee</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</si>
  <si>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</si>
  <si>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</si>
  <si>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Q1_2019</t>
  </si>
  <si>
    <t>Hpon Nyo Leik</t>
  </si>
  <si>
    <t>Tha Yet Pyin</t>
  </si>
  <si>
    <t>Wet Ma Kya (a) Zay Di Taung</t>
  </si>
  <si>
    <t>Thay Kan Gwa Son</t>
  </si>
  <si>
    <t>Kyauk Hpyu Thar Thay Kan</t>
  </si>
  <si>
    <t>Kyauk Yant</t>
  </si>
  <si>
    <t>Nan Yar Kone</t>
  </si>
  <si>
    <t>San Goe Taung</t>
  </si>
  <si>
    <t>Kyee Kan Pyin</t>
  </si>
  <si>
    <t>Gaw Du Tha Yah</t>
  </si>
  <si>
    <t>Myo Thu Gyi</t>
  </si>
  <si>
    <t>KhaMi</t>
  </si>
  <si>
    <t>Pyein Chaung (Ngwe Twin Dway tract)</t>
  </si>
  <si>
    <t>Boe Taw monastery</t>
  </si>
  <si>
    <t>Man Li</t>
  </si>
  <si>
    <t>Sasana 2500 monastery</t>
  </si>
  <si>
    <t>Baw Du Pha Village (IDP in host families)</t>
  </si>
  <si>
    <t>OXSI (OXFAM)</t>
  </si>
  <si>
    <t>IDP only</t>
  </si>
  <si>
    <t>IDP camp</t>
  </si>
  <si>
    <t>Northern Rakhine</t>
  </si>
  <si>
    <t>Central Rakhine</t>
  </si>
  <si>
    <t xml:space="preserve"> # People received regular supply of hygiene items</t>
  </si>
  <si>
    <t xml:space="preserve"> # people reached by regular dedicated hygiene promotion</t>
  </si>
  <si>
    <t>Temporary location_Town</t>
  </si>
  <si>
    <t>New Temporary Site</t>
  </si>
  <si>
    <t>Count of Warter quality test done</t>
  </si>
  <si>
    <t>it is included non-functioning latrines</t>
  </si>
  <si>
    <t>functioning latrines</t>
  </si>
  <si>
    <t># Operation &amp; maintenance</t>
  </si>
  <si>
    <t>Closed_cccm2019Apr</t>
  </si>
  <si>
    <t xml:space="preserve">Hka Garan Yang </t>
  </si>
  <si>
    <t>MMR001CMP272</t>
  </si>
  <si>
    <t>KBC-BMO</t>
  </si>
  <si>
    <t>KBC-MYT</t>
  </si>
  <si>
    <t>KBC-NSS</t>
  </si>
  <si>
    <t>Opeing date: 1/6/2017 and updated date in CCCM list: 29/6/2017;not yet updated in Q3 4W. Closed in  31 Aust 2018 in CCCM list but KMSS covered still Q4 2018. in Q1 2019, no report from KMSS</t>
  </si>
  <si>
    <t>KMSS covered till Q4 2018. No report from KMSS in Q1 2019.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</si>
  <si>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NSS WASH Cluster comments:Metta distributed hygiene kit in Apr'17 but no assessment done for other WASH needs. Security concern is high to travel.
SCI covered till Q4 2018. No report from SCI in Q1 2019</t>
  </si>
  <si>
    <t>Number of people with equitable and continuous access to sufficient quantity of domestic water</t>
  </si>
  <si>
    <t>Number of people with equitable and continuous access to safe sanitation facilities</t>
  </si>
  <si>
    <t>Number of People adopt basic personal and community hygiene practices</t>
  </si>
  <si>
    <t>Kin Taung</t>
  </si>
  <si>
    <t>Tha Win Chaung</t>
  </si>
  <si>
    <t>UNICEF response through WFP</t>
  </si>
  <si>
    <t>Thein Tan (Ku Lar)</t>
  </si>
  <si>
    <t>Hpa Yar Pyin Thein Tan</t>
  </si>
  <si>
    <t>Ah Lel Chaung</t>
  </si>
  <si>
    <t>Zay Di Taung</t>
  </si>
  <si>
    <t>Ka Kyet Bet Kan Pyin</t>
  </si>
  <si>
    <t>Kin Taung (a) Kyar Nyo Pyin</t>
  </si>
  <si>
    <t>Aung Tha Pyay</t>
  </si>
  <si>
    <t>Kar Lar Day Hpet</t>
  </si>
  <si>
    <t>Yae Nauk Ngar Thar</t>
  </si>
  <si>
    <t>Kha Maung Seik</t>
  </si>
  <si>
    <t>Wet Kyein</t>
  </si>
  <si>
    <t>Ah Lel Than Kyaw</t>
  </si>
  <si>
    <t>Tha Win Chaung (Kan Pyo)</t>
  </si>
  <si>
    <t>WFP</t>
  </si>
  <si>
    <t>Ba Da Nar Ku Lar</t>
  </si>
  <si>
    <t>Thar Yar Kone (Rakhine)</t>
  </si>
  <si>
    <t>Thar Yar Kone (Dyine Net)</t>
  </si>
  <si>
    <t>Hpon Thar Wa</t>
  </si>
  <si>
    <t>Done Gyi</t>
  </si>
  <si>
    <t>Min Zi</t>
  </si>
  <si>
    <t>Chaung Wa</t>
  </si>
  <si>
    <t>Pan Hpaw Pyin</t>
  </si>
  <si>
    <t>Pyein Taw</t>
  </si>
  <si>
    <t>Pyin Shey (Sa Hpo Kyun)</t>
  </si>
  <si>
    <t>Chaung Nwe</t>
  </si>
  <si>
    <t>A Lei Ywar (Rakhine)</t>
  </si>
  <si>
    <t>A Lei Ywar (Ma Ya Ma Gyi)</t>
  </si>
  <si>
    <t>Myauk Ywar (Rakhine)</t>
  </si>
  <si>
    <t>Myauk Ywar (Hindu)</t>
  </si>
  <si>
    <t>Thin Baw Hla (Dyine Net) (Thar Yar Gone)</t>
  </si>
  <si>
    <t>Baw Ya Bar</t>
  </si>
  <si>
    <t>Kha Tin Paik Gyi</t>
  </si>
  <si>
    <t># of People adopt basic personal and community hygiene practices</t>
  </si>
  <si>
    <t># of people access to functioning  sanitation facilities</t>
  </si>
  <si>
    <t># of people Equitable and continuous access to sufficient quantity of domestic water</t>
  </si>
  <si>
    <t>Sites with TLS</t>
  </si>
  <si>
    <t>remove from db, ipds moved to lawa rc church</t>
  </si>
  <si>
    <t>CCCM_2019Jan</t>
  </si>
  <si>
    <t>Percentage of people per latrine</t>
  </si>
  <si>
    <t xml:space="preserve">Site_DB: if partners have a new site, this needs to be added/edited here (camp, village). Otherwise, no need for partners input as it's already linked with the core Database. WC IMO updated HHs and Pop figures based on updated CCCM's camp list </t>
  </si>
  <si>
    <t>HRP report: linked with 2019 WASH Cluster HRP report and outcome of quarterly WASH Cluster 4 W</t>
  </si>
  <si>
    <t>Ah Htet Thin Pone Tan</t>
  </si>
  <si>
    <t>Yoe Ta Yote</t>
  </si>
  <si>
    <t>Sin Thi Pein Hne Taw (Sin Tae)</t>
  </si>
  <si>
    <t>Kan Sauk</t>
  </si>
  <si>
    <t>Taung Min Ku Lar</t>
  </si>
  <si>
    <t>Kyun Taw</t>
  </si>
  <si>
    <t>Say Oe Kya ( Host+ Displaced)</t>
  </si>
  <si>
    <t>Thay Kan Gwa Sone ( Host)</t>
  </si>
  <si>
    <t>Zay Di Taung  ( Host + Displaced)</t>
  </si>
  <si>
    <t>Pan Myaung (Aung Mingalar Monastery)</t>
  </si>
  <si>
    <t>Gye Kyaung</t>
  </si>
  <si>
    <t>Win Zar</t>
  </si>
  <si>
    <t>Tin Nyo Thit Monastery</t>
  </si>
  <si>
    <t>Thu Yiya Yaung Chi Monastery</t>
  </si>
  <si>
    <t>Ywar Thit Kay Monastery</t>
  </si>
  <si>
    <t>Tin Htein Kan Monastery</t>
  </si>
  <si>
    <t>Thin Pan Kaing</t>
  </si>
  <si>
    <t>Wet Hla Middle School</t>
  </si>
  <si>
    <t>Taung Myint</t>
  </si>
  <si>
    <t>Pi Pin Yin Monastery</t>
  </si>
  <si>
    <t>Aung Tat Ward (Aung Mingalar Monastery)</t>
  </si>
  <si>
    <t>Aung Tat Ward (Aung Zaydi Hpayar Thin)</t>
  </si>
  <si>
    <t>Aung Tat Ward (Dein Kyi Monastery)</t>
  </si>
  <si>
    <t>Aung Tat Ward (Myo Thit Monastery)</t>
  </si>
  <si>
    <t>Aung Tat Ward (Naratsar Hpayar Thin)</t>
  </si>
  <si>
    <t>Myet Yeik Kyun Monastery</t>
  </si>
  <si>
    <t>Tein Nyo</t>
  </si>
  <si>
    <t>Kyauk Reik Kay Monastery</t>
  </si>
  <si>
    <t>Nyaung Bin Hla Village</t>
  </si>
  <si>
    <t>Mya Yaike Kyun</t>
  </si>
  <si>
    <t>Ywar Thit Monastery/Pan Myaung</t>
  </si>
  <si>
    <t>Hpar Kywe Wa</t>
  </si>
  <si>
    <t>Kun Taung</t>
  </si>
  <si>
    <t>Taung Yin School Compound</t>
  </si>
  <si>
    <t>Ban Bwee</t>
  </si>
  <si>
    <t>Auk Myat Lay</t>
  </si>
  <si>
    <t>Let Wea Myan</t>
  </si>
  <si>
    <t>Nga/Pyauk Se</t>
  </si>
  <si>
    <t>Be Kho</t>
  </si>
  <si>
    <t>Nga Sin Rine Kine Primary School</t>
  </si>
  <si>
    <t>Hnget Pyaw Chaung</t>
  </si>
  <si>
    <t>Doke Kan Chaung Monastery</t>
  </si>
  <si>
    <t>Myo Thit Ward</t>
  </si>
  <si>
    <t>Paik Thei Ward</t>
  </si>
  <si>
    <t>Bo Min Monastery</t>
  </si>
  <si>
    <t>Aung Zay Ya Monastery</t>
  </si>
  <si>
    <t>Ba Ra War Monastery</t>
  </si>
  <si>
    <t>Kyar Nin Kan Monastery</t>
  </si>
  <si>
    <t>Zin Khar Chay Monastery</t>
  </si>
  <si>
    <t>Min Hla Kaing</t>
  </si>
  <si>
    <t>Zedi Pyin</t>
  </si>
  <si>
    <t>Yay Myet</t>
  </si>
  <si>
    <t>Phat Lake</t>
  </si>
  <si>
    <t>Aung Si Kone</t>
  </si>
  <si>
    <t>Ah Shae Myauk Quarter</t>
  </si>
  <si>
    <t>Tha Mee Hla</t>
  </si>
  <si>
    <t>Ray Zar Chaung</t>
  </si>
  <si>
    <t>Sin Khone Taing</t>
  </si>
  <si>
    <t>Gan Kya</t>
  </si>
  <si>
    <t>Ba Wan Chaung Wa Su Ward / Monastery</t>
  </si>
  <si>
    <t xml:space="preserve"> % Water GAP</t>
  </si>
  <si>
    <t xml:space="preserve"> % Sanitation GAP</t>
  </si>
  <si>
    <t xml:space="preserve"> % Hygiene Gap</t>
  </si>
  <si>
    <t xml:space="preserve">  % Hygiene Gap</t>
  </si>
  <si>
    <t xml:space="preserve"> % Water Coverage</t>
  </si>
  <si>
    <t xml:space="preserve">  % Latrine Coverage</t>
  </si>
  <si>
    <t xml:space="preserve">  % Latrine GAP</t>
  </si>
  <si>
    <t xml:space="preserve">  % Hygiene Coverage</t>
  </si>
  <si>
    <t xml:space="preserve">Shwe Thee </t>
  </si>
  <si>
    <t>BUT_Sa Par Htar</t>
  </si>
  <si>
    <t>War Taung Camp</t>
  </si>
  <si>
    <t>MMR012004701502</t>
  </si>
  <si>
    <t>MMR012004701505</t>
  </si>
  <si>
    <t>Auk Thar Kan</t>
  </si>
  <si>
    <t>MMR012003701505</t>
  </si>
  <si>
    <t>Htan Ma Rit (Kwet Thit)</t>
  </si>
  <si>
    <t>Mra_Zay Di Taung</t>
  </si>
  <si>
    <t>Sin Baw Kaing (Monastery)</t>
  </si>
  <si>
    <t>Sin Baw Kaing (School)</t>
  </si>
  <si>
    <t>Thit Pok Chaung</t>
  </si>
  <si>
    <t>Kyu Taw Chaing</t>
  </si>
  <si>
    <t>MMR012007701505</t>
  </si>
  <si>
    <t>Ah Htet Myat Hle</t>
  </si>
  <si>
    <t>Auk Myat Hle</t>
  </si>
  <si>
    <t>Yoe Ta Yoke</t>
  </si>
  <si>
    <t>Sin Thi Pein Hne Taw</t>
  </si>
  <si>
    <t>RAT_Zay Di Pyin</t>
  </si>
  <si>
    <t>Hpet Leik</t>
  </si>
  <si>
    <t>Aung Zay Kone</t>
  </si>
  <si>
    <t>Ah Shey (North) Ward</t>
  </si>
  <si>
    <t>MMR012008701503</t>
  </si>
  <si>
    <t>KAT_Nyaung Chaung</t>
  </si>
  <si>
    <t xml:space="preserve">Sum of Total PoP </t>
  </si>
  <si>
    <t>Ywa Thit</t>
  </si>
  <si>
    <t>Teik Tu Pauk</t>
  </si>
  <si>
    <t>Kan Thar Yar</t>
  </si>
  <si>
    <t>Shwe Baho+Sein P M</t>
  </si>
  <si>
    <t>Tat U Chaung (West)</t>
  </si>
  <si>
    <t>WVI</t>
  </si>
  <si>
    <t>Zay Di Taung (Rakhine)</t>
  </si>
  <si>
    <t>Bar Ri Zar</t>
  </si>
  <si>
    <t>Tat U Chaung</t>
  </si>
  <si>
    <t>Pyar Pyin Thein Tan</t>
  </si>
  <si>
    <t># Tested</t>
  </si>
  <si>
    <t>No test</t>
  </si>
  <si>
    <t xml:space="preserve"> # Tested</t>
  </si>
  <si>
    <t>cccm_2019May</t>
  </si>
  <si>
    <t>MMR001CMP273</t>
  </si>
  <si>
    <t>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fled in early of 2012 because of Arm Clashed between KIO and Burmese Millitary.They are still at the forest area of near their origin village as the mobile IDPs until now</t>
  </si>
  <si>
    <t>6-Miles</t>
  </si>
  <si>
    <t>Q2_2019</t>
  </si>
  <si>
    <t>Enai (Man Pyein)</t>
  </si>
  <si>
    <t>Frequency</t>
  </si>
  <si>
    <t>Quarterly</t>
  </si>
  <si>
    <t>Yearly (Q3)</t>
  </si>
  <si>
    <t># of latrines in TLS/CFS</t>
  </si>
  <si>
    <t>% of complaints received that result in timely, corrective action and feedback to the community</t>
  </si>
  <si>
    <t>Include in revised PDM (also check if CCCM collects)</t>
  </si>
  <si>
    <t>Diarrhoea rate per 10,000 ppl, average over past 3 months (extracted from EpiWeek data from health)</t>
  </si>
  <si>
    <t xml:space="preserve">WASH Cluster to use Health cluster data and include per camp. </t>
  </si>
  <si>
    <t>WATER Comments                                         
(If you have gaps or questions)</t>
  </si>
  <si>
    <t>SANITATION Comments                                               
(If you have gaps or questions)</t>
  </si>
  <si>
    <t>HYGIENE Comments                                                               
(If you have gaps or questions)</t>
  </si>
  <si>
    <t>#_Water samples_Tested_at_water_source</t>
  </si>
  <si>
    <t>#_Water samples_Tested_at_HH</t>
  </si>
  <si>
    <t>#_HH_receiving_HH_water_storage items</t>
  </si>
  <si>
    <r>
      <t>#_F</t>
    </r>
    <r>
      <rPr>
        <sz val="9"/>
        <rFont val="Crobel"/>
      </rPr>
      <t>unctional_adult_latrines</t>
    </r>
  </si>
  <si>
    <t>#_Existing_latrines</t>
  </si>
  <si>
    <t>#_latrines_repaired</t>
  </si>
  <si>
    <t>%_of_Men_that_feel_safe_to_use_latrines_when_they_need_to_(or_at_day/night)'?</t>
  </si>
  <si>
    <t>%_of_Women_that_feel_safe_to_use_latrines_when_they_need_to_(or_at_day/night)?</t>
  </si>
  <si>
    <t>#_of_functional_children_latrines</t>
  </si>
  <si>
    <t>#_of_PWD_with_adapted_sanitation_option</t>
  </si>
  <si>
    <t>#_of_latrines_in_TLS/CFS</t>
  </si>
  <si>
    <t>Is_there_an_effective_solid_waste_management_system_in_place?</t>
  </si>
  <si>
    <t xml:space="preserve">SANITATION Comments </t>
  </si>
  <si>
    <t>WATER Comment</t>
  </si>
  <si>
    <t>%_of_affected_people_who_report_handwashing_at_key_times</t>
  </si>
  <si>
    <t>%_of_women_and_girls_who_report_that_they_have_an_adequate_system_for_disposing_of_used_sanitary_pads</t>
  </si>
  <si>
    <t>_#_of_Men_receiving_consultation_hygiene_promotion_messages_and_sessions</t>
  </si>
  <si>
    <t>_#_of_Women_receiving_consultation_hygiene_promotion_messages_and_sessions</t>
  </si>
  <si>
    <t>_#_of_Boys_receiving_consultation_hygiene_promotion_messages_and_sessions</t>
  </si>
  <si>
    <t>_#_of_Girls_receiving_consultation_hygiene_promotion_messages_and_sessions</t>
  </si>
  <si>
    <t>#_of_affected_households_receiving_a_sufficient_quantity_of_soap</t>
  </si>
  <si>
    <t>#_of_affected_women_and_girls_receiving_a_sufficient_quantity_of_sanitary_pads</t>
  </si>
  <si>
    <t>%_of_affected_people_surveyed_who_report_feeling_satistfied_with_the_water_point_design_and_water_service</t>
  </si>
  <si>
    <t>Diarrhoea_rate_per_10,000_ppl,_average_over_past_3_months_(extracted_from_EpiWeek_data_from_health)</t>
  </si>
  <si>
    <t>%_of_affected_people_surveyed_who_report_feeling_satistfied_with_the_latrine_design_and_sanitation_service</t>
  </si>
  <si>
    <t>%_of_complaints_received_that_result_in_timely_corrective_action_and_feedback_to_the_community</t>
  </si>
  <si>
    <r>
      <t># of Water samples</t>
    </r>
    <r>
      <rPr>
        <b/>
        <u/>
        <sz val="10"/>
        <rFont val="Corbel"/>
        <family val="2"/>
      </rPr>
      <t xml:space="preserve"> tested</t>
    </r>
    <r>
      <rPr>
        <sz val="10"/>
        <rFont val="Corbel"/>
        <family val="2"/>
      </rPr>
      <t xml:space="preserve"> for fecal coliform  (@ water source) during reporting period</t>
    </r>
  </si>
  <si>
    <r>
      <t># of Water samples</t>
    </r>
    <r>
      <rPr>
        <b/>
        <u/>
        <sz val="10"/>
        <rFont val="Corbel"/>
        <family val="2"/>
      </rPr>
      <t xml:space="preserve"> tested </t>
    </r>
    <r>
      <rPr>
        <sz val="10"/>
        <rFont val="Corbel"/>
        <family val="2"/>
      </rPr>
      <t>for fecal coliform (@ HH level) during reporting period</t>
    </r>
  </si>
  <si>
    <r>
      <rPr>
        <b/>
        <u/>
        <sz val="10"/>
        <rFont val="Corbel"/>
        <family val="2"/>
      </rPr>
      <t># of existing</t>
    </r>
    <r>
      <rPr>
        <b/>
        <sz val="10"/>
        <rFont val="Corbel"/>
        <family val="2"/>
      </rPr>
      <t xml:space="preserve"> latrines that meet design requirements </t>
    </r>
    <r>
      <rPr>
        <sz val="10"/>
        <rFont val="Corbel"/>
        <family val="2"/>
      </rPr>
      <t xml:space="preserve"> in the site (functional + non-functional)</t>
    </r>
  </si>
  <si>
    <r>
      <t xml:space="preserve">% of </t>
    </r>
    <r>
      <rPr>
        <b/>
        <u/>
        <sz val="10"/>
        <rFont val="Corbel"/>
        <family val="2"/>
      </rPr>
      <t>people (men) that feel safe</t>
    </r>
    <r>
      <rPr>
        <sz val="10"/>
        <rFont val="Corbel"/>
        <family val="2"/>
      </rPr>
      <t xml:space="preserve"> to use latrines when they need to (or at day/night)'? </t>
    </r>
  </si>
  <si>
    <r>
      <t xml:space="preserve">% of </t>
    </r>
    <r>
      <rPr>
        <b/>
        <u/>
        <sz val="10"/>
        <rFont val="Corbel"/>
        <family val="2"/>
      </rPr>
      <t>people (women) that feel safe</t>
    </r>
    <r>
      <rPr>
        <sz val="10"/>
        <rFont val="Corbel"/>
        <family val="2"/>
      </rPr>
      <t xml:space="preserve"> to use latrines when they need to (or at day/night)'? </t>
    </r>
  </si>
  <si>
    <r>
      <t>#</t>
    </r>
    <r>
      <rPr>
        <b/>
        <u/>
        <sz val="10"/>
        <rFont val="Corbel"/>
        <family val="2"/>
      </rPr>
      <t xml:space="preserve"> of persons with disabilities with adapted sanitation option</t>
    </r>
    <r>
      <rPr>
        <sz val="10"/>
        <rFont val="Corbel"/>
        <family val="2"/>
      </rPr>
      <t xml:space="preserve"> </t>
    </r>
  </si>
  <si>
    <r>
      <t xml:space="preserve">Is there </t>
    </r>
    <r>
      <rPr>
        <b/>
        <u/>
        <sz val="10"/>
        <rFont val="Corbel"/>
        <family val="2"/>
      </rPr>
      <t>an effective solid waste management system</t>
    </r>
    <r>
      <rPr>
        <b/>
        <sz val="10"/>
        <rFont val="Corbel"/>
        <family val="2"/>
      </rPr>
      <t xml:space="preserve"> </t>
    </r>
    <r>
      <rPr>
        <sz val="10"/>
        <rFont val="Corbel"/>
        <family val="2"/>
      </rPr>
      <t>in place (i.e. incinerator, community-led management system)</t>
    </r>
  </si>
  <si>
    <r>
      <t xml:space="preserve"> </t>
    </r>
    <r>
      <rPr>
        <b/>
        <u/>
        <sz val="10"/>
        <rFont val="Corbel"/>
        <family val="2"/>
      </rPr>
      <t># of people</t>
    </r>
    <r>
      <rPr>
        <sz val="10"/>
        <rFont val="Corbel"/>
        <family val="2"/>
      </rPr>
      <t xml:space="preserve"> </t>
    </r>
    <r>
      <rPr>
        <b/>
        <u/>
        <sz val="10"/>
        <rFont val="Corbel"/>
        <family val="2"/>
      </rPr>
      <t>(men)</t>
    </r>
    <r>
      <rPr>
        <sz val="10"/>
        <rFont val="Corbel"/>
        <family val="2"/>
      </rPr>
      <t xml:space="preserve"> receiving </t>
    </r>
    <r>
      <rPr>
        <b/>
        <u/>
        <sz val="10"/>
        <rFont val="Corbel"/>
        <family val="2"/>
      </rPr>
      <t>consultation, hygiene promotion messages and sessions</t>
    </r>
    <r>
      <rPr>
        <sz val="10"/>
        <rFont val="Corbel"/>
        <family val="2"/>
      </rPr>
      <t xml:space="preserve"> during reporting period</t>
    </r>
  </si>
  <si>
    <r>
      <t xml:space="preserve"> </t>
    </r>
    <r>
      <rPr>
        <b/>
        <u/>
        <sz val="10"/>
        <rFont val="Corbel"/>
        <family val="2"/>
      </rPr>
      <t># of people</t>
    </r>
    <r>
      <rPr>
        <sz val="10"/>
        <rFont val="Corbel"/>
        <family val="2"/>
      </rPr>
      <t xml:space="preserve"> </t>
    </r>
    <r>
      <rPr>
        <b/>
        <u/>
        <sz val="10"/>
        <rFont val="Corbel"/>
        <family val="2"/>
      </rPr>
      <t>(women)</t>
    </r>
    <r>
      <rPr>
        <sz val="10"/>
        <rFont val="Corbel"/>
        <family val="2"/>
      </rPr>
      <t xml:space="preserve"> receiving </t>
    </r>
    <r>
      <rPr>
        <b/>
        <u/>
        <sz val="10"/>
        <rFont val="Corbel"/>
        <family val="2"/>
      </rPr>
      <t>consultation, hygiene promotion messages and sessions</t>
    </r>
    <r>
      <rPr>
        <sz val="10"/>
        <rFont val="Corbel"/>
        <family val="2"/>
      </rPr>
      <t xml:space="preserve"> during reporting period</t>
    </r>
  </si>
  <si>
    <r>
      <t xml:space="preserve"> </t>
    </r>
    <r>
      <rPr>
        <b/>
        <u/>
        <sz val="10"/>
        <rFont val="Corbel"/>
        <family val="2"/>
      </rPr>
      <t xml:space="preserve"># of people (boys) </t>
    </r>
    <r>
      <rPr>
        <sz val="10"/>
        <rFont val="Corbel"/>
        <family val="2"/>
      </rPr>
      <t xml:space="preserve">receiving </t>
    </r>
    <r>
      <rPr>
        <b/>
        <u/>
        <sz val="10"/>
        <rFont val="Corbel"/>
        <family val="2"/>
      </rPr>
      <t>consultation, hygiene promotion messages and sessions</t>
    </r>
    <r>
      <rPr>
        <sz val="10"/>
        <rFont val="Corbel"/>
        <family val="2"/>
      </rPr>
      <t xml:space="preserve"> during reporting period</t>
    </r>
  </si>
  <si>
    <r>
      <t xml:space="preserve"> </t>
    </r>
    <r>
      <rPr>
        <b/>
        <u/>
        <sz val="10"/>
        <rFont val="Corbel"/>
        <family val="2"/>
      </rPr>
      <t># of people</t>
    </r>
    <r>
      <rPr>
        <sz val="10"/>
        <rFont val="Corbel"/>
        <family val="2"/>
      </rPr>
      <t xml:space="preserve"> </t>
    </r>
    <r>
      <rPr>
        <b/>
        <u/>
        <sz val="10"/>
        <rFont val="Corbel"/>
        <family val="2"/>
      </rPr>
      <t>(girls)</t>
    </r>
    <r>
      <rPr>
        <sz val="10"/>
        <rFont val="Corbel"/>
        <family val="2"/>
      </rPr>
      <t xml:space="preserve"> receiving </t>
    </r>
    <r>
      <rPr>
        <b/>
        <u/>
        <sz val="10"/>
        <rFont val="Corbel"/>
        <family val="2"/>
      </rPr>
      <t>consultation, hygiene promotion messages and sessions</t>
    </r>
    <r>
      <rPr>
        <sz val="10"/>
        <rFont val="Corbel"/>
        <family val="2"/>
      </rPr>
      <t xml:space="preserve"> during reporting period</t>
    </r>
  </si>
  <si>
    <r>
      <t xml:space="preserve"># of affected households receiving a </t>
    </r>
    <r>
      <rPr>
        <b/>
        <u/>
        <sz val="10"/>
        <rFont val="Corbel"/>
        <family val="2"/>
      </rPr>
      <t>sufficient quantity</t>
    </r>
    <r>
      <rPr>
        <sz val="10"/>
        <rFont val="Corbel"/>
        <family val="2"/>
      </rPr>
      <t xml:space="preserve"> of </t>
    </r>
    <r>
      <rPr>
        <b/>
        <u/>
        <sz val="10"/>
        <rFont val="Corbel"/>
        <family val="2"/>
      </rPr>
      <t>soap</t>
    </r>
    <r>
      <rPr>
        <sz val="10"/>
        <rFont val="Corbel"/>
        <family val="2"/>
      </rPr>
      <t xml:space="preserve"> during the reporting period</t>
    </r>
  </si>
  <si>
    <r>
      <t xml:space="preserve"># of affected women and girls receiving a </t>
    </r>
    <r>
      <rPr>
        <b/>
        <u/>
        <sz val="10"/>
        <rFont val="Corbel"/>
        <family val="2"/>
      </rPr>
      <t>sufficient quantity</t>
    </r>
    <r>
      <rPr>
        <sz val="10"/>
        <rFont val="Corbel"/>
        <family val="2"/>
      </rPr>
      <t xml:space="preserve"> of </t>
    </r>
    <r>
      <rPr>
        <b/>
        <u/>
        <sz val="10"/>
        <rFont val="Corbel"/>
        <family val="2"/>
      </rPr>
      <t>sanitary pads</t>
    </r>
    <r>
      <rPr>
        <sz val="10"/>
        <rFont val="Corbel"/>
        <family val="2"/>
      </rPr>
      <t xml:space="preserve"> during the reporting period</t>
    </r>
  </si>
  <si>
    <r>
      <t>% of women and girls who report that they have an adequate system for</t>
    </r>
    <r>
      <rPr>
        <b/>
        <u/>
        <sz val="10"/>
        <rFont val="Corbel"/>
        <family val="2"/>
      </rPr>
      <t xml:space="preserve"> disposing of used sanitary pads</t>
    </r>
  </si>
  <si>
    <r>
      <rPr>
        <sz val="10"/>
        <color rgb="FFFF0000"/>
        <rFont val="Corbel"/>
        <family val="2"/>
      </rPr>
      <t xml:space="preserve">Talk to Edu partner </t>
    </r>
    <r>
      <rPr>
        <sz val="10"/>
        <rFont val="Corbel"/>
        <family val="2"/>
      </rPr>
      <t>to report since facility done by them, soap regularly given by WASH partner</t>
    </r>
  </si>
  <si>
    <r>
      <t xml:space="preserve">% of affected people surveyed who report </t>
    </r>
    <r>
      <rPr>
        <b/>
        <u/>
        <sz val="10"/>
        <rFont val="Corbel"/>
        <family val="2"/>
      </rPr>
      <t>feeling satistfied</t>
    </r>
    <r>
      <rPr>
        <sz val="10"/>
        <rFont val="Corbel"/>
        <family val="2"/>
      </rPr>
      <t xml:space="preserve"> with the latrine </t>
    </r>
    <r>
      <rPr>
        <b/>
        <u/>
        <sz val="10"/>
        <rFont val="Corbel"/>
        <family val="2"/>
      </rPr>
      <t xml:space="preserve">design and sanitation service </t>
    </r>
  </si>
  <si>
    <r>
      <t xml:space="preserve">% of affected people surveyed who report </t>
    </r>
    <r>
      <rPr>
        <b/>
        <u/>
        <sz val="10"/>
        <rFont val="Corbel"/>
        <family val="2"/>
      </rPr>
      <t>feeling satistfied</t>
    </r>
    <r>
      <rPr>
        <sz val="10"/>
        <rFont val="Corbel"/>
        <family val="2"/>
      </rPr>
      <t xml:space="preserve"> with the </t>
    </r>
    <r>
      <rPr>
        <b/>
        <u/>
        <sz val="10"/>
        <rFont val="Corbel"/>
        <family val="2"/>
      </rPr>
      <t>water point design</t>
    </r>
    <r>
      <rPr>
        <sz val="10"/>
        <rFont val="Corbel"/>
        <family val="2"/>
      </rPr>
      <t xml:space="preserve"> and </t>
    </r>
    <r>
      <rPr>
        <b/>
        <u/>
        <sz val="10"/>
        <rFont val="Corbel"/>
        <family val="2"/>
      </rPr>
      <t>water service</t>
    </r>
  </si>
  <si>
    <r>
      <t>% of Latrine</t>
    </r>
    <r>
      <rPr>
        <b/>
        <sz val="10"/>
        <color theme="5" tint="-0.249977111117893"/>
        <rFont val="Corbel"/>
        <family val="2"/>
      </rPr>
      <t xml:space="preserve"> Gap</t>
    </r>
    <r>
      <rPr>
        <b/>
        <sz val="10"/>
        <color theme="0"/>
        <rFont val="Corbel"/>
        <family val="2"/>
      </rPr>
      <t xml:space="preserve">
</t>
    </r>
    <r>
      <rPr>
        <b/>
        <sz val="10"/>
        <color rgb="FFFF0000"/>
        <rFont val="Corbel"/>
        <family val="2"/>
      </rPr>
      <t>Red &gt;=10%,</t>
    </r>
    <r>
      <rPr>
        <b/>
        <sz val="10"/>
        <color theme="0"/>
        <rFont val="Corbel"/>
        <family val="2"/>
      </rPr>
      <t xml:space="preserve">
</t>
    </r>
    <r>
      <rPr>
        <b/>
        <sz val="10"/>
        <color theme="5"/>
        <rFont val="Corbel"/>
        <family val="2"/>
      </rPr>
      <t>Orange 0%~9%,</t>
    </r>
    <r>
      <rPr>
        <b/>
        <sz val="10"/>
        <color theme="0"/>
        <rFont val="Corbel"/>
        <family val="2"/>
      </rPr>
      <t xml:space="preserve">
</t>
    </r>
    <r>
      <rPr>
        <b/>
        <sz val="10"/>
        <color rgb="FF00B050"/>
        <rFont val="Corbel"/>
        <family val="2"/>
      </rPr>
      <t>Green =0%</t>
    </r>
  </si>
  <si>
    <r>
      <t xml:space="preserve">% Latrines requiring  repairs/maintenance
</t>
    </r>
    <r>
      <rPr>
        <b/>
        <sz val="10"/>
        <color rgb="FFFF0000"/>
        <rFont val="Corbel"/>
        <family val="2"/>
      </rPr>
      <t>Red &gt;=10%,</t>
    </r>
    <r>
      <rPr>
        <b/>
        <sz val="10"/>
        <color theme="0"/>
        <rFont val="Corbel"/>
        <family val="2"/>
      </rPr>
      <t xml:space="preserve">
</t>
    </r>
    <r>
      <rPr>
        <b/>
        <sz val="10"/>
        <color theme="5" tint="-0.249977111117893"/>
        <rFont val="Corbel"/>
        <family val="2"/>
      </rPr>
      <t>Orange 0%~9%,</t>
    </r>
    <r>
      <rPr>
        <b/>
        <sz val="10"/>
        <color theme="0"/>
        <rFont val="Corbel"/>
        <family val="2"/>
      </rPr>
      <t xml:space="preserve">
</t>
    </r>
    <r>
      <rPr>
        <b/>
        <sz val="10"/>
        <color rgb="FF00B050"/>
        <rFont val="Corbel"/>
        <family val="2"/>
      </rPr>
      <t>Green =0%</t>
    </r>
  </si>
  <si>
    <r>
      <t xml:space="preserve">Hygiene Gap %
</t>
    </r>
    <r>
      <rPr>
        <b/>
        <sz val="10"/>
        <color rgb="FFFF0000"/>
        <rFont val="Corbel"/>
        <family val="2"/>
      </rPr>
      <t>Red &gt;=30%,</t>
    </r>
    <r>
      <rPr>
        <b/>
        <sz val="10"/>
        <color theme="0"/>
        <rFont val="Corbel"/>
        <family val="2"/>
      </rPr>
      <t xml:space="preserve">
</t>
    </r>
    <r>
      <rPr>
        <b/>
        <sz val="10"/>
        <color rgb="FFFFC000"/>
        <rFont val="Corbel"/>
        <family val="2"/>
      </rPr>
      <t>Orange 0%~29%,</t>
    </r>
    <r>
      <rPr>
        <b/>
        <sz val="10"/>
        <color theme="0"/>
        <rFont val="Corbel"/>
        <family val="2"/>
      </rPr>
      <t xml:space="preserve"> 
</t>
    </r>
    <r>
      <rPr>
        <b/>
        <sz val="10"/>
        <color theme="9" tint="-0.499984740745262"/>
        <rFont val="Corbel"/>
        <family val="2"/>
      </rPr>
      <t>Green =0%</t>
    </r>
  </si>
  <si>
    <r>
      <t xml:space="preserve">Camp:20PPL:1
</t>
    </r>
    <r>
      <rPr>
        <sz val="12"/>
        <color theme="1"/>
        <rFont val="Gill Sans MT"/>
        <family val="2"/>
      </rPr>
      <t xml:space="preserve">
</t>
    </r>
  </si>
  <si>
    <t xml:space="preserve"># of people (men) receiving consultation, hygiene promotion messages and sessions during reporting period
 # of people (women) receiving consultation, hygiene promotion messages and sessions during reporting period
 # of people (boys) receiving consultation, hygiene promotion messages and sessions during reporting period
 # of people (girls) receiving consultation, hygiene promotion messages and sessions during reporting period
# of affected households receiving a sufficient quantity of soap during the reporting period
# of affected women and girls receiving a sufficient quantity of sanitary pads during the reporting period
</t>
  </si>
  <si>
    <t>HYGIENE Comments   
(If you have gaps or questions)</t>
  </si>
  <si>
    <t xml:space="preserve">HYGIENE_Comments  
</t>
  </si>
  <si>
    <t>SANITATION Comments   
(If you have gaps or questions)</t>
  </si>
  <si>
    <t>WATER Comments 
(If you have gaps or questions)</t>
  </si>
  <si>
    <t>Access to safe/improved water through improved water sources (for Camp)</t>
  </si>
  <si>
    <t>% HRP1</t>
  </si>
  <si>
    <t>Total number of water samples taken from a water source and tested for faecal coliforms during the reporting period (this value should be equal to the number samples that passed + the number that failed)</t>
  </si>
  <si>
    <t>Total number of water samples taken from a household drinking water container and tested for faecal coliforms during the reporting period (this value should be equal to the number samples that passed + the number that failed)</t>
  </si>
  <si>
    <t>This will report only in Q3. from PDM; Household water storage items: To be counted, each family must receive …..</t>
  </si>
  <si>
    <t>The total number of toilet structures in the camp. Regardless of whether partner or Govt built;</t>
  </si>
  <si>
    <t>Functional: A toilet that effectively containts faeces from users and the environment.  The pit must be sealed against flies and water intrusion, with no visible cracks or gaps;  The latrine pit must not be full; The superstructure must provide privacy for users, with a lock that can secure the door from the inside.  Additional desgin requirements may be defined by the cluster in the SOF.  Regardless of whether partner or Govt built, if it does not meet standards, do not count; if it meets starndarsd, then count.</t>
  </si>
  <si>
    <t xml:space="preserve">The number of non-functional latrines that have been repaired to meet the definition of functional (see above).  Each latrine should only be counted once, even if it has been repaired multiple times during the reporting period.  </t>
  </si>
  <si>
    <t>The percentage of men who report feeling safe to use latrines during the night and the day</t>
  </si>
  <si>
    <t>The percentage of women who report feeling safe to use latrines during the night and the day</t>
  </si>
  <si>
    <t># of people with disabilities provided with a way of disposing of their faeces in a safe and acceptable way (i.e. container based sanitation with commode chair or specifically adapted toilet).  This should be reported with the total number of disabled people identified in that site.</t>
  </si>
  <si>
    <t>Effective: A planned system that regularly removes solid waste from living areas and disposes it in a way that minimises environmental contamination and the presence of insect and animal disease vectors</t>
  </si>
  <si>
    <t>The number of men who attend focus group sessions, community meetings and hygiene awareness sessions (excluding mass campaigns).  Count unique beneficiaries (each person should only be counted once).</t>
  </si>
  <si>
    <t>The number of women who attend focus group sessions, community meetings and hygiene awareness sessions (excluding mass campaigns).  Count unique beneficiaries (each person should only be counted once).</t>
  </si>
  <si>
    <t>The number of boys (&lt;18) who attend focus group sessions, community meetings and hygiene awareness sessions (excluding mass campaigns).  Count unique beneficiaries (each person should only be counted once).</t>
  </si>
  <si>
    <t>The number of girls (&lt;18) who attend focus group sessions, community meetings and hygiene awareness sessions (excluding mass campaigns).  Count unique beneficiaries (each person should only be counted once).</t>
  </si>
  <si>
    <t>Sufficient quantity: At least 250g / person / month bathing and 200g / person / month laundry soap distributed at least every three months</t>
  </si>
  <si>
    <t>Sufficient quantity: At least 15 pads per female of menstruating age per month, distributed at least once every three months (in addition to at least 6 pairs of underwear per year and 250g soap per month per women / girl)</t>
  </si>
  <si>
    <t>Adequate system: A method for disposing of sanitary pads that is acceptable to users</t>
  </si>
  <si>
    <t>Key times: before touching food (eating, preparing food or feeding a child) and after contact with excreta (after using the toilet or cleaning a child’s bottom)</t>
  </si>
  <si>
    <t>% of targeted women, men, boys and girls benefitting from a functional excreta disposal system, reducing safety/public health/environmental risks</t>
  </si>
  <si>
    <t>% HRP2</t>
  </si>
  <si>
    <t>Ohn Taw Gyi (South) Total</t>
  </si>
  <si>
    <t>Phwe Yar Kone (Say Tha Mar Gyi) Total</t>
  </si>
  <si>
    <t>Sum of #_Water samples_Tested_at_water_source2</t>
  </si>
  <si>
    <t>Sum of #_Water samples_Tested_at_HH2</t>
  </si>
  <si>
    <t>Sum of #_latrines_repaired</t>
  </si>
  <si>
    <t>Sum of #_Existing_latrines</t>
  </si>
  <si>
    <t>Sum of #_Functional_adult_latrines</t>
  </si>
  <si>
    <t>Sum of #_of_PWD_with_adapted_sanitation_option</t>
  </si>
  <si>
    <t>Sum of #_of_functional_children_latrines</t>
  </si>
  <si>
    <t>Overall HRP reached</t>
  </si>
  <si>
    <t>PWD_Male</t>
  </si>
  <si>
    <t>PWD_Female</t>
  </si>
  <si>
    <t>PWD_Total</t>
  </si>
  <si>
    <t># of Male_People with disabilities</t>
  </si>
  <si>
    <t># of Female_People with disabilities</t>
  </si>
  <si>
    <t># of Total_People with disabilities</t>
  </si>
  <si>
    <t>Average of %_of_Men_that_feel_safe_to_use_latrines_when_they_need_to_(or_at_day/night)'?</t>
  </si>
  <si>
    <t>Average of %_of_Women_that_feel_safe_to_use_latrines_when_they_need_to_(or_at_day/night)?</t>
  </si>
  <si>
    <t>Safe</t>
  </si>
  <si>
    <t>Unsafe</t>
  </si>
  <si>
    <t>Status</t>
  </si>
  <si>
    <t>Men</t>
  </si>
  <si>
    <t>Women</t>
  </si>
  <si>
    <t>Boys</t>
  </si>
  <si>
    <t>Girls</t>
  </si>
  <si>
    <t>Count of Is_there_an_effective_solid_waste_management_system_in_place?</t>
  </si>
  <si>
    <t>Sum of # of Total_People with disabilities</t>
  </si>
  <si>
    <t># People with disabilities</t>
  </si>
  <si>
    <t>No access to adapted sanitation option</t>
  </si>
  <si>
    <t>Access to adapted sanitation option</t>
  </si>
  <si>
    <t>Sum of #_of_affected_women_and_girls_receiving_a_sufficient_quantity_of_sanitary_pads</t>
  </si>
  <si>
    <t>Average of %_of_women_and_girls_who_report_that_they_have_an_adequate_system_for_disposing_of_used_sanitary_pads</t>
  </si>
  <si>
    <t>Average of %_of_affected_people_who_report_handwashing_at_key_times</t>
  </si>
  <si>
    <t xml:space="preserve"> % of women and girls who report that they have an adequate system for disposing of used sanitary pads</t>
  </si>
  <si>
    <t>Average of % of TLS/CFS with a designated place for children to wash hands where soap is available</t>
  </si>
  <si>
    <t>AAP</t>
  </si>
  <si>
    <t>Average of %_of_complaints_received_that_result_in_timely_corrective_action_and_feedback_to_the_community</t>
  </si>
  <si>
    <t>Average of %_of_affected_people_surveyed_who_report_feeling_satistfied_with_the_latrine_design_and_sanitation_service</t>
  </si>
  <si>
    <t>Average of %_of_affected_people_surveyed_who_report_feeling_satistfied_with_the_water_point_design_and_water_service</t>
  </si>
  <si>
    <t>% of affected people surveyed who report feeling satistfied with the latrine design and sanitation service</t>
  </si>
  <si>
    <t>% of affected people surveyed who report feeling satistfied with the water point design and water service</t>
  </si>
  <si>
    <t>% of complaints received that result in timely corrective action and feedback to the community</t>
  </si>
  <si>
    <t>WATER_17. Water issues/challenges (Community Feedback)</t>
  </si>
  <si>
    <t>General_state</t>
  </si>
  <si>
    <t>Sanitation_23. Sanitation issues/challenges (Community Feedback)</t>
  </si>
  <si>
    <t>Hygiene_29. Hygiene Issues/Challenges (Community Feedback)</t>
  </si>
  <si>
    <t>receiving_consultation_hygiene_promotion_messages_and_sessions</t>
  </si>
  <si>
    <t>No reached</t>
  </si>
  <si>
    <t>Reached</t>
  </si>
  <si>
    <t xml:space="preserve"> Total PoP </t>
  </si>
  <si>
    <t>No Reached</t>
  </si>
  <si>
    <t>Total consultations</t>
  </si>
  <si>
    <t>Cases of Acute watery diarrhea</t>
  </si>
  <si>
    <t>Health</t>
  </si>
  <si>
    <t>HEALTH</t>
  </si>
  <si>
    <t>Deaths of Acute watery diarrhea</t>
  </si>
  <si>
    <t>LWF</t>
  </si>
  <si>
    <t>Not_Functioning</t>
  </si>
  <si>
    <t># in camps (20:1)</t>
  </si>
  <si>
    <t>UNICEF, OFDA</t>
  </si>
  <si>
    <r>
      <t>% of affected people surveyed who report</t>
    </r>
    <r>
      <rPr>
        <b/>
        <u/>
        <sz val="10"/>
        <rFont val="Corbel"/>
        <family val="2"/>
      </rPr>
      <t xml:space="preserve"> feeling informe</t>
    </r>
    <r>
      <rPr>
        <sz val="10"/>
        <rFont val="Corbel"/>
        <family val="2"/>
      </rPr>
      <t>d about the different WASH services available to them</t>
    </r>
  </si>
  <si>
    <t>%_of_affected_people_surveyed_who_report_feeling_informed_about_the_different_WASH_services_available_to_them</t>
  </si>
  <si>
    <t>Average of %_of_affected_people_surveyed_who_report_feeling_informed_about_the_different_WASH_services_available_to_them</t>
  </si>
  <si>
    <t>% of affected people surveyed who report feeling informed about the different WASH services available to them</t>
  </si>
  <si>
    <t>Fencing of water pond need and high risk for children</t>
  </si>
  <si>
    <t>Full Hygiene kits distribution was urgent needed</t>
  </si>
  <si>
    <t>Number of women, men, boys and girls benefitting from safe/ improved drinking water, meeting demand for domestic purposes, at minimum/agreed standards.</t>
  </si>
  <si>
    <t>Number of women, men, boys and girls benefitting from functional excre-ta disposal system, reducing safety/public health/environmental risks.</t>
  </si>
  <si>
    <t>Number of women, men, boys and girls benefitting from timely/ade-quate/tailored personal hygiene items and receiving appropriate/ community tailored messages that enable health seeking behaviour.</t>
  </si>
  <si>
    <t>HRP 4</t>
  </si>
  <si>
    <t>Number of vulnerable people that are consulted, and their concerns are addressed, through dignified and inclusive WASH services.</t>
  </si>
  <si>
    <t>Number</t>
  </si>
  <si>
    <t>HRP 5</t>
  </si>
  <si>
    <t>GENERAL</t>
  </si>
  <si>
    <t># of functional latrines in TLS/CFS supported by WASH partners during the reporting period</t>
  </si>
  <si>
    <t># of functional latrines in THF (Temporary Health Facility) supported by WASH partners during the reporting period</t>
  </si>
  <si>
    <t>WASHinProtection</t>
  </si>
  <si>
    <t># of sanitation facilities (bathing spaces) built following risk-sensitive programming and consultation with communities</t>
  </si>
  <si>
    <t>#_of_latrines_in_THF</t>
  </si>
  <si>
    <t>#_of_sanitation_facilities_(latrines)_built/repaired/rehabilitated_following_risk-sensitive_programming_and_consultation_with_communities_and/or_GBV_risk-sensitive_programming</t>
  </si>
  <si>
    <t>#_of_sanitation_facilities_(HH_sanitation_devices)_distributed_following_risk-sensitive_programming_and_consultation_with_communities_and/or_GBV_risk-sensitive_programming</t>
  </si>
  <si>
    <t>WASH in Protection</t>
  </si>
  <si>
    <t>Number of people with equitable access to functioing  latrines in THF</t>
  </si>
  <si>
    <t># students access to functioning school latrines_HRP5</t>
  </si>
  <si>
    <t>HRP5</t>
  </si>
  <si>
    <t>HRP4</t>
  </si>
  <si>
    <t xml:space="preserve">HRP4 </t>
  </si>
  <si>
    <t># of latrines in THF</t>
  </si>
  <si>
    <t>Number of vulnerable people that are consulted, and their concerns are addressed, through dignified and inclusive WASH service</t>
  </si>
  <si>
    <t xml:space="preserve"># of functional adult latrines that meet design requirements in the site operating during reporting period 
# of functional children latrines that meet design requirements in the site operating during reporting period
# of persons with disabilities with adapted sanitation option 
</t>
  </si>
  <si>
    <t xml:space="preserve">ECHO, OFDA, CDC </t>
  </si>
  <si>
    <t xml:space="preserve"> HRP5</t>
  </si>
  <si>
    <t># women and girls receiving a sufficient quantity of sanitary pads</t>
  </si>
  <si>
    <t>Not Reached</t>
  </si>
  <si>
    <t>Ratio (PPL:1latrine)</t>
  </si>
  <si>
    <t>Latrine Usage</t>
  </si>
  <si>
    <t>Average of Latrine Usage (PPL:1latrine)</t>
  </si>
  <si>
    <t>Pop_per_HH</t>
  </si>
  <si>
    <t>No of People per Household</t>
  </si>
  <si>
    <t>One pond using for drinking water is a bit far from the site (about 15 minutes walk). The water from two ponds used for domestic purposes is not in good quality. Water supply is needed for the site.</t>
  </si>
  <si>
    <t>Community Feedback (Q1-2020) from Cluster Team Monitoring</t>
  </si>
  <si>
    <t>The houses are not located in one group and they are scattered and lives with own yards. So there is no communal latrines supported by government or organization and it is also difficult to support communal latrines.</t>
  </si>
  <si>
    <t>There are two semi-permanent latrines for IDPs, but both are full pit. UNICEF is constructing 4 units of latrines there and construction is ongoing.</t>
  </si>
  <si>
    <t>IDPs have not received any hygiene kits or item from any organization. And there is also no hygiene promotion activity.</t>
  </si>
  <si>
    <t>There is no WASH focal agency on that site and UNICEF is doing hygiene kits distribution and latrine construction. There is also no mobile clinic set-up by DPH and no hygiene education sessions conducted by any organization.</t>
  </si>
  <si>
    <t>HH</t>
  </si>
  <si>
    <t>Pop</t>
  </si>
  <si>
    <t>Distinct Count of Site Name</t>
  </si>
  <si>
    <t>Rakhine Total</t>
  </si>
  <si>
    <t>BHA-USAID</t>
  </si>
  <si>
    <t># of sites</t>
  </si>
  <si>
    <t>% of equitable and continuous access to sufficient quantity of safe drinking and domestic water's GAP</t>
  </si>
  <si>
    <t>Sin Tet Maw Total</t>
  </si>
  <si>
    <t>Ah Nauk Ywe Total</t>
  </si>
  <si>
    <t>Basare Total</t>
  </si>
  <si>
    <t>Baw Du Pha 1 Total</t>
  </si>
  <si>
    <t>Baw Du Pha 2 Total</t>
  </si>
  <si>
    <t>Dar Pai Total</t>
  </si>
  <si>
    <t>Kyauk Ta Lone Total</t>
  </si>
  <si>
    <t>Kyein Ni Pyin Total</t>
  </si>
  <si>
    <t>Maw Ti Ngar Total</t>
  </si>
  <si>
    <t>Nget Chaung 1 Total</t>
  </si>
  <si>
    <t>Nget Chaung 2 Total</t>
  </si>
  <si>
    <t>Ohn Taw Chay Total</t>
  </si>
  <si>
    <t>Ohn Taw Gyi (North) Total</t>
  </si>
  <si>
    <t>Say Tha Mar Gyi Total</t>
  </si>
  <si>
    <t>Taung Paw Total</t>
  </si>
  <si>
    <t>Thae Chaung Total</t>
  </si>
  <si>
    <t>Thet Kae Pyin  Total</t>
  </si>
  <si>
    <t>Khaung Doke Khar 2 (Hmanzi) Total</t>
  </si>
  <si>
    <t>Khaung Doke Khar 1 Total</t>
  </si>
  <si>
    <t xml:space="preserve">Max of Total PoP </t>
  </si>
  <si>
    <t>Max of HRP1</t>
  </si>
  <si>
    <t>Max of HRP2</t>
  </si>
  <si>
    <t>Max of HRP3</t>
  </si>
  <si>
    <t>Max of HRP4</t>
  </si>
  <si>
    <t>Max of HRP5</t>
  </si>
  <si>
    <t>Max of hygiene items</t>
  </si>
  <si>
    <t>Max of # people reached by regular dedicated hygiene promotion_5</t>
  </si>
  <si>
    <t>Max: numbers across quarters</t>
  </si>
  <si>
    <t>OXSI (Oxfam), OXSI (SI), SCI</t>
  </si>
  <si>
    <t>Max of # students access to functioning school latrines_HRP5</t>
  </si>
  <si>
    <t>kachin</t>
  </si>
  <si>
    <t>Non-functioning</t>
  </si>
  <si>
    <t>Sum of Total HH</t>
  </si>
  <si>
    <t>2021_Q1</t>
  </si>
  <si>
    <t>2021_Q2</t>
  </si>
  <si>
    <t>2021_Q3</t>
  </si>
  <si>
    <t>2021_Q4</t>
  </si>
  <si>
    <t>SCI, SI</t>
  </si>
  <si>
    <t>Sum of Latrines_Gap</t>
  </si>
  <si>
    <t>Target (20:1)</t>
  </si>
  <si>
    <t>Gap in WASH covered camps / Township</t>
  </si>
  <si>
    <t xml:space="preserve"> % of affected people surveyed who report feeling satistfied with the latrine design and sanitation service</t>
  </si>
  <si>
    <r>
      <t xml:space="preserve"># of </t>
    </r>
    <r>
      <rPr>
        <b/>
        <u/>
        <sz val="10"/>
        <rFont val="Corbel"/>
        <family val="2"/>
      </rPr>
      <t>functional</t>
    </r>
    <r>
      <rPr>
        <sz val="10"/>
        <rFont val="Corbel"/>
        <family val="2"/>
      </rPr>
      <t xml:space="preserve"> improved water sources (Handpump) in the site operating at the </t>
    </r>
    <r>
      <rPr>
        <b/>
        <u/>
        <sz val="10"/>
        <rFont val="Corbel"/>
        <family val="2"/>
      </rPr>
      <t>end of the reporting period</t>
    </r>
  </si>
  <si>
    <r>
      <rPr>
        <b/>
        <u/>
        <sz val="10"/>
        <rFont val="Corbel"/>
        <family val="2"/>
      </rPr>
      <t># of existing</t>
    </r>
    <r>
      <rPr>
        <sz val="10"/>
        <rFont val="Corbel"/>
        <family val="2"/>
      </rPr>
      <t xml:space="preserve"> improved water sources (Handpump) in the site (functional + non-functional)</t>
    </r>
  </si>
  <si>
    <t>#_Functional_improved_water_source_Handpump</t>
  </si>
  <si>
    <t>#_Existing_improved_water_source_Handpump</t>
  </si>
  <si>
    <r>
      <t xml:space="preserve"># of </t>
    </r>
    <r>
      <rPr>
        <b/>
        <u/>
        <sz val="10"/>
        <rFont val="Corbel"/>
        <family val="2"/>
      </rPr>
      <t>functional</t>
    </r>
    <r>
      <rPr>
        <sz val="10"/>
        <rFont val="Corbel"/>
        <family val="2"/>
      </rPr>
      <t xml:space="preserve"> improved water sources (tapstand/hand dug well) in the site operating at the </t>
    </r>
    <r>
      <rPr>
        <b/>
        <u/>
        <sz val="10"/>
        <rFont val="Corbel"/>
        <family val="2"/>
      </rPr>
      <t>end of the reporting period</t>
    </r>
  </si>
  <si>
    <r>
      <rPr>
        <b/>
        <u/>
        <sz val="10"/>
        <rFont val="Corbel"/>
        <family val="2"/>
      </rPr>
      <t># of existing</t>
    </r>
    <r>
      <rPr>
        <sz val="10"/>
        <rFont val="Corbel"/>
        <family val="2"/>
      </rPr>
      <t xml:space="preserve"> improved water sources (tapstand/hand dug well) in the site (functional + non-functional)</t>
    </r>
  </si>
  <si>
    <t># of people who received safe drinking water (through household water filters or centralized water treatment system?</t>
  </si>
  <si>
    <r>
      <t xml:space="preserve"> % of Water samples which </t>
    </r>
    <r>
      <rPr>
        <b/>
        <u/>
        <sz val="10"/>
        <rFont val="Corbel"/>
        <family val="2"/>
      </rPr>
      <t>passed</t>
    </r>
    <r>
      <rPr>
        <sz val="10"/>
        <rFont val="Corbel"/>
        <family val="2"/>
      </rPr>
      <t xml:space="preserve"> the fecal coliform test  (@ water source) during reporting period</t>
    </r>
  </si>
  <si>
    <t>%_Water samples _passed_at_water source</t>
  </si>
  <si>
    <r>
      <t xml:space="preserve">% of Water samples which </t>
    </r>
    <r>
      <rPr>
        <b/>
        <u/>
        <sz val="10"/>
        <rFont val="Corbel"/>
        <family val="2"/>
      </rPr>
      <t>passed</t>
    </r>
    <r>
      <rPr>
        <sz val="10"/>
        <rFont val="Corbel"/>
        <family val="2"/>
      </rPr>
      <t xml:space="preserve"> the fecal coliform test (@ HH level) during reporting period</t>
    </r>
  </si>
  <si>
    <t>%_Water samples _passed_at_HH</t>
  </si>
  <si>
    <t>#  of people (students,teachers) who accessed functional water points or water provision supported by WASH partners in  TLS (Temporary Learning Space)  during the reporting period</t>
  </si>
  <si>
    <t>#  of people who accessed functional water points or water provision supported by WASH partners in THF (Temporary Health Facility)  during the reporting period</t>
  </si>
  <si>
    <t>#_PPL_accessed_water_in_TLS</t>
  </si>
  <si>
    <t>#_PPL_accessed_water_in_THF</t>
  </si>
  <si>
    <t># of latrines desludged during reporting period</t>
  </si>
  <si>
    <t xml:space="preserve">#_of_latrines_desludged </t>
  </si>
  <si>
    <r>
      <t xml:space="preserve">% of </t>
    </r>
    <r>
      <rPr>
        <b/>
        <u/>
        <sz val="10"/>
        <rFont val="Corbel"/>
        <family val="2"/>
      </rPr>
      <t>people (Children) that feel safe</t>
    </r>
    <r>
      <rPr>
        <sz val="10"/>
        <rFont val="Corbel"/>
        <family val="2"/>
      </rPr>
      <t xml:space="preserve"> to use latrines when they need to (or at day/night)'? </t>
    </r>
  </si>
  <si>
    <t>%_of_Children_that_feel_safe_to_use_latrines_when_they_need_to_(or_at_day/night)?</t>
  </si>
  <si>
    <r>
      <t xml:space="preserve">% of affected people </t>
    </r>
    <r>
      <rPr>
        <b/>
        <u/>
        <sz val="10"/>
        <rFont val="Corbel"/>
        <family val="2"/>
      </rPr>
      <t xml:space="preserve">who report handwashing at key times with soap </t>
    </r>
    <r>
      <rPr>
        <sz val="10"/>
        <rFont val="Corbel"/>
        <family val="2"/>
      </rPr>
      <t>during reporting period</t>
    </r>
  </si>
  <si>
    <t xml:space="preserve"># of functional handwashing station in TLS/CFS. </t>
  </si>
  <si>
    <t>#_of_functional_HWS_in TLS/CFS</t>
  </si>
  <si>
    <t>%_of_affected_people_surveyed_who_report_feeling_informed_about_the_different_WASH_services_available_to_them2</t>
  </si>
  <si>
    <t># of total sanitation facilities (latrines) built/repaired/rehabilitated following risk-sensitive programming and consultation with communities and/or GBV risk-sensitive programming</t>
  </si>
  <si>
    <t># of total sanitation facilities (HH sanitation devices) distributed following risk-sensitive programming and consultation with communities and/or GBV risk-sensitive programming</t>
  </si>
  <si>
    <t># of total sanitation facilities (bathing spaces) built following risk-sensitive programming and consultation with communities</t>
  </si>
  <si>
    <t>CCCM_2021Aug</t>
  </si>
  <si>
    <t>CCCM updated (as of August 2021)</t>
  </si>
  <si>
    <t>HH
(CCCM as of Autust 2021)</t>
  </si>
  <si>
    <t>Pop
(CCCM as of Autust 2021)</t>
  </si>
  <si>
    <t>Site type</t>
  </si>
  <si>
    <t>The site may be either a CCCM registered camp</t>
  </si>
  <si>
    <t>(handpump :maximum  500ppl, minimum: 250ppl? ), tapstand 250ppl:
Functional: Is able to provide safe water when needed
Improved: A source that by nature of its design and construction has the potential to deliver safe wate (see: https://www.who.int/water_sanitation_health/monitoring/oms_brochure_core_questionsfinal24608.pdf)</t>
  </si>
  <si>
    <r>
      <t>litres of water supplied by water boating/trucking during water scarcity to total population in the site during dry season (</t>
    </r>
    <r>
      <rPr>
        <b/>
        <u/>
        <sz val="10"/>
        <rFont val="Corbel"/>
        <family val="2"/>
      </rPr>
      <t>at least 5 to 7.5L/person/day in dry season</t>
    </r>
    <r>
      <rPr>
        <sz val="10"/>
        <rFont val="Corbel"/>
        <family val="2"/>
      </rPr>
      <t xml:space="preserve">) </t>
    </r>
  </si>
  <si>
    <t>The numbr of people who received and used safe drinking water from household water filters or centralized water treatment system in the reporting period</t>
  </si>
  <si>
    <t xml:space="preserve">The percentage of water samples which is taken from a water source that show less than 10 coliform forming units (CFU) per 100ml </t>
  </si>
  <si>
    <t xml:space="preserve">The percentage of water samples taken from a household drinking water container that show less than 10 coliform forming units (CFU) per 100ml </t>
  </si>
  <si>
    <r>
      <t xml:space="preserve">The number of people (students,teachers) who accessed functional water points or water provision supported by WASH partners in  TLS (Temporary Learning Space)  during the reporting period. </t>
    </r>
    <r>
      <rPr>
        <b/>
        <sz val="10"/>
        <rFont val="Corbel"/>
        <family val="2"/>
      </rPr>
      <t>(at least 250ppl/1 tapstand)</t>
    </r>
    <r>
      <rPr>
        <sz val="10"/>
        <rFont val="Corbel"/>
        <family val="2"/>
      </rPr>
      <t xml:space="preserve">
Functional: Is able to provide safe water when needed
Improved: A source that by nature of its design and construction has the potential to deliver safe wate (see: https://www.who.int/water_sanitation_health/monitoring/oms_brochure_core_questionsfinal24608.pdf)</t>
    </r>
  </si>
  <si>
    <r>
      <t>The number of people (students,teachers) who accessed functional water points or water provision supported by WASH partners in  THF (Temporary Health Facility)  during the reporting period</t>
    </r>
    <r>
      <rPr>
        <b/>
        <sz val="10"/>
        <rFont val="Corbel"/>
        <family val="2"/>
      </rPr>
      <t>.(at least 250ppl/1 tapstand)</t>
    </r>
    <r>
      <rPr>
        <sz val="10"/>
        <rFont val="Corbel"/>
        <family val="2"/>
      </rPr>
      <t xml:space="preserve">
Functional: Is able to provide safe water when needed
Improved: A source that by nature of its design and construction has the potential to deliver safe wate (see: https://www.who.int/water_sanitation_health/monitoring/oms_brochure_core_questionsfinal24608.pdf)</t>
    </r>
  </si>
  <si>
    <t>Number of latrines desludged during reporting period</t>
  </si>
  <si>
    <r>
      <t xml:space="preserve">% of </t>
    </r>
    <r>
      <rPr>
        <b/>
        <u/>
        <sz val="10"/>
        <rFont val="Corbel"/>
        <family val="2"/>
      </rPr>
      <t>people (children) that feel safe</t>
    </r>
    <r>
      <rPr>
        <sz val="10"/>
        <rFont val="Corbel"/>
        <family val="2"/>
      </rPr>
      <t xml:space="preserve"> to use latrines when they need to (or at day/night)'? </t>
    </r>
  </si>
  <si>
    <t>children (boys and girls)</t>
  </si>
  <si>
    <r>
      <t>Design requirements for childrens latrines: drop hole diameter &lt; Xmm, step height &lt; Xmm….</t>
    </r>
    <r>
      <rPr>
        <sz val="10"/>
        <color rgb="FFFF0000"/>
        <rFont val="Corbel"/>
        <family val="2"/>
      </rPr>
      <t xml:space="preserve"> (to discuss standard calculation for children latrines) (1:30 girls and 1:60 boys in CLS/TLS)??</t>
    </r>
  </si>
  <si>
    <t>Minimum number of functional child-friendly toilets for a Child Friendly Space/Temporary Learning Space  (1:30 girls and 1:60 boys in CLS/TLS). To discuss??</t>
  </si>
  <si>
    <t xml:space="preserve">Minimum number of functional latrines for Temporary Health Facility . (at least 50ppl/1) </t>
  </si>
  <si>
    <r>
      <t xml:space="preserve">Is there </t>
    </r>
    <r>
      <rPr>
        <b/>
        <u/>
        <sz val="10"/>
        <rFont val="Corbel"/>
        <family val="2"/>
      </rPr>
      <t>an effective solid waste management system</t>
    </r>
    <r>
      <rPr>
        <b/>
        <sz val="10"/>
        <rFont val="Corbel"/>
        <family val="2"/>
      </rPr>
      <t xml:space="preserve"> </t>
    </r>
    <r>
      <rPr>
        <sz val="10"/>
        <rFont val="Corbel"/>
        <family val="2"/>
      </rPr>
      <t>in place (i.e. incinerator, regular collection system)</t>
    </r>
  </si>
  <si>
    <r>
      <t xml:space="preserve"> % of affected people surveyed who report</t>
    </r>
    <r>
      <rPr>
        <b/>
        <u/>
        <sz val="10"/>
        <rFont val="Corbel"/>
        <family val="2"/>
      </rPr>
      <t xml:space="preserve"> feeling informe</t>
    </r>
    <r>
      <rPr>
        <sz val="10"/>
        <rFont val="Corbel"/>
        <family val="2"/>
      </rPr>
      <t>d about the different WASH services available to them</t>
    </r>
  </si>
  <si>
    <t xml:space="preserve"># of functional improved water sources (Handpump) in the site operating at the end of the reporting period
# of functional improved water sources (tapstand/hand dug well) in the site operating at the end of the reporting period
# of people who received safe drinking water (through household water filters or centralized water treatment system)
# of litres of water supplied by water boating/trucking during water scarcity to total population in the site 
period
</t>
  </si>
  <si>
    <r>
      <rPr>
        <b/>
        <sz val="12"/>
        <color rgb="FF2C2C2C"/>
        <rFont val="Gill Sans MT"/>
        <family val="2"/>
      </rPr>
      <t>Improved water sources:</t>
    </r>
    <r>
      <rPr>
        <sz val="12"/>
        <color rgb="FF2C2C2C"/>
        <rFont val="Gill Sans MT"/>
        <family val="2"/>
      </rPr>
      <t xml:space="preserve"> tapstand</t>
    </r>
    <r>
      <rPr>
        <b/>
        <sz val="12"/>
        <color rgb="FF2C2C2C"/>
        <rFont val="Gill Sans MT"/>
        <family val="2"/>
      </rPr>
      <t>/</t>
    </r>
    <r>
      <rPr>
        <sz val="12"/>
        <color rgb="FF2C2C2C"/>
        <rFont val="Gill Sans MT"/>
        <family val="2"/>
      </rPr>
      <t xml:space="preserve">Hand dug well </t>
    </r>
    <r>
      <rPr>
        <b/>
        <sz val="12"/>
        <color rgb="FF2C2C2C"/>
        <rFont val="Gill Sans MT"/>
        <family val="2"/>
      </rPr>
      <t>400</t>
    </r>
    <r>
      <rPr>
        <sz val="12"/>
        <color rgb="FF2C2C2C"/>
        <rFont val="Gill Sans MT"/>
        <family val="2"/>
      </rPr>
      <t xml:space="preserve"> PPL, Hand Pump </t>
    </r>
    <r>
      <rPr>
        <b/>
        <sz val="12"/>
        <color rgb="FF2C2C2C"/>
        <rFont val="Gill Sans MT"/>
        <family val="2"/>
      </rPr>
      <t>500</t>
    </r>
    <r>
      <rPr>
        <sz val="12"/>
        <color rgb="FF2C2C2C"/>
        <rFont val="Gill Sans MT"/>
        <family val="2"/>
      </rPr>
      <t xml:space="preserve"> PPL, Tank, Water Boating/Trucking, Distribution System (max: 15L/P/D, min 5-7.5L/P/D : 8 hr tapstand open, 
</t>
    </r>
  </si>
  <si>
    <t>V14, 16, 18, 19</t>
  </si>
  <si>
    <t>V28, 35, 36</t>
  </si>
  <si>
    <t>V41, 42, 43, 44, 45 46</t>
  </si>
  <si>
    <t># of total sanitation facilities (latrines) built/repaired/rehabilitated following risk-sensitive programming and consultation with communities and/or GBV risk-sensitive programming
# of total sanitation facilities (HH sanitation devices) distributed following risk-sensitive programming and consultation with communities and/or GBV risk-sensitive programming
# of total sanitation facilities (bathing spaces) built following risk-sensitive programming and consultation with communities</t>
  </si>
  <si>
    <t>V56, 57, 58</t>
  </si>
  <si>
    <t xml:space="preserve">Water testing
(@ water source) </t>
  </si>
  <si>
    <t xml:space="preserve">Water testing
(@ HH) </t>
  </si>
  <si>
    <t>Water_testing_at source</t>
  </si>
  <si>
    <t>Water_testing_at HH</t>
  </si>
  <si>
    <t>Average of %_Water samples _passed_at_water source</t>
  </si>
  <si>
    <t>% Passed</t>
  </si>
  <si>
    <t>% Not Passed</t>
  </si>
  <si>
    <t>Sum of #_Functional_improved_water_source_Handpump</t>
  </si>
  <si>
    <t>Sum of #_Existing_improved_water_source_Handpump</t>
  </si>
  <si>
    <t>Average of %_Water samples _passed_at_HH</t>
  </si>
  <si>
    <t>Average of %_of_Children_that_feel_safe_to_use_latrines_when_they_need_to_(or_at_day/night)?</t>
  </si>
  <si>
    <t>Children</t>
  </si>
  <si>
    <t xml:space="preserve"> % of affected people who report handwashing at key times with soap</t>
  </si>
  <si>
    <t># of functional handwashing stations in TLS/CFS</t>
  </si>
  <si>
    <t>WinInt</t>
  </si>
  <si>
    <t xml:space="preserve"> #_PPL_accessed_water_in_TLS</t>
  </si>
  <si>
    <t xml:space="preserve"> #_PPL_accessed_water_in_THF</t>
  </si>
  <si>
    <t># students access to functioning school latrines</t>
  </si>
  <si>
    <t>#_Functional_improved_water_source_tapstand_handdugwell</t>
  </si>
  <si>
    <t>#_Existing_improved_water_source_tapstand_handdugwell</t>
  </si>
  <si>
    <t xml:space="preserve">#_litres_of_water_supplied_by_existing_water_boating_trucking </t>
  </si>
  <si>
    <t>#_PPL_received safe_drinking_water_HH_filters_centralized water system</t>
  </si>
  <si>
    <t>Sum of #_Functional_improved_water_source_tapstand_handdugwell</t>
  </si>
  <si>
    <t>Sum of #_Existing_improved_water_source_tapstand_handdugwell</t>
  </si>
  <si>
    <t>amount of MMK/Voucher or Token distributed per HH/Family</t>
  </si>
  <si>
    <t># of Family/HH Reached</t>
  </si>
  <si>
    <t>Date of Cash distribution</t>
  </si>
  <si>
    <t>Cash distributed for which items ( Hygiene kits, Hygiene items, Sanitary pads, Others…..)</t>
  </si>
  <si>
    <t>CASH</t>
  </si>
  <si>
    <t>Date</t>
  </si>
  <si>
    <t>amount_of_MMK/Voucher_or_Token_distributed_per_HH/Family</t>
  </si>
  <si>
    <t>#_of_Family/HH_Reached</t>
  </si>
  <si>
    <t>Date_of_Cash_distribution</t>
  </si>
  <si>
    <t>Cash_distributed_for_which_items</t>
  </si>
  <si>
    <t>Number of women, men, girls and boys accessing WASH services in temporary learn-ing spaces which received support from the WASH Cluster.</t>
  </si>
  <si>
    <t>Number of women, men, girls and boys accessing WASH services in temporary health facilities which received support from the WASH Cluster.</t>
  </si>
  <si>
    <t># people access to functioning latrines in THF_HRP6</t>
  </si>
  <si>
    <t>HRP6</t>
  </si>
  <si>
    <t>Number of women, men, girls and boys accessing WASH services in temporary learning spaces which received support from the WASH Cluster.</t>
  </si>
  <si>
    <t>Max of HRP6</t>
  </si>
  <si>
    <t>Max of #_PPL_accessed_water_in_TLS</t>
  </si>
  <si>
    <t>Max of #_PPL_accessed_water_in_THF</t>
  </si>
  <si>
    <t>Max of # people access to functioning latrines in THF_HRP6</t>
  </si>
  <si>
    <t xml:space="preserve"> # People accessed water in TLS</t>
  </si>
  <si>
    <t xml:space="preserve"> # People accessed water in THF</t>
  </si>
  <si>
    <t xml:space="preserve"> # students access to functioning school latrines</t>
  </si>
  <si>
    <t xml:space="preserve"> # people access to functioning latrines in THF</t>
  </si>
  <si>
    <t># of people reached with handwashing behaviour change programmes</t>
  </si>
  <si>
    <t>3W new displcement</t>
  </si>
  <si>
    <t>Other vulnerable crisis-affected people_Reached</t>
  </si>
  <si>
    <t>IDP returnees/ resettled/ locally integrated-Reached</t>
  </si>
  <si>
    <t>Male 
(est 47%)</t>
  </si>
  <si>
    <t>Female 
(est 53%)</t>
  </si>
  <si>
    <t>"2022 HPC - baseline PiN and PT" excefile</t>
  </si>
  <si>
    <t xml:space="preserve"> Children (&lt;18 yrs)
(est 37%)</t>
  </si>
  <si>
    <t xml:space="preserve"> Adult (18-60 yrs)
(est 54%)</t>
  </si>
  <si>
    <t xml:space="preserve"> Elderly (&gt;60 yrs)
(est 9%)</t>
  </si>
  <si>
    <t>Sum of # people access to functioning latrines in THF_HRP6</t>
  </si>
  <si>
    <t>nRS
(Stateless)</t>
  </si>
  <si>
    <t>nRS
(Others)</t>
  </si>
  <si>
    <t>WHO</t>
  </si>
  <si>
    <t>WHERE</t>
  </si>
  <si>
    <t>WHEN</t>
  </si>
  <si>
    <t>Q1</t>
  </si>
  <si>
    <t>Q2</t>
  </si>
  <si>
    <t>HRP 6</t>
  </si>
  <si>
    <t>Number of women, men, girls and boys accessing WASH services in learn-ing spaces which received support from the WASH Cluster.</t>
  </si>
  <si>
    <t>V25, 37</t>
  </si>
  <si>
    <t xml:space="preserve">#  of people (students,teachers) who accessed functional water points or water provision supported by WASH partners in  TLS (Temporary Learning Space)  during the reporting period
# of functional latrines in TLS/CFS supported by WASH partners during the reporting period
</t>
  </si>
  <si>
    <t>V26, 38</t>
  </si>
  <si>
    <t>#  of people who accessed functional water points or water provision supported by WASH partners in THF (Temporary Health Facility)  during the reporting period
# of functional latrines in THF (Temporary Health Facility) supported by WASH partners during the reporting period</t>
  </si>
  <si>
    <t>Q3</t>
  </si>
  <si>
    <t xml:space="preserve">  #_of_functional_children_latrines</t>
  </si>
  <si>
    <t xml:space="preserve">  #_of_latrines_desludged </t>
  </si>
  <si>
    <t xml:space="preserve">  #_latrines_repaired</t>
  </si>
  <si>
    <t>nRS
(IDPs)</t>
  </si>
  <si>
    <t>FCDO/UNOPS</t>
  </si>
  <si>
    <t>Q4</t>
  </si>
  <si>
    <t>2023_Q1</t>
  </si>
  <si>
    <t>2023_Q2</t>
  </si>
  <si>
    <t>2023_Q3</t>
  </si>
  <si>
    <t>2023_Q4</t>
  </si>
  <si>
    <t>2023 HRP Calculation</t>
  </si>
  <si>
    <t xml:space="preserve">HRP 2023 Indicators </t>
  </si>
  <si>
    <t>01 April 2022/ 4 August 2022/ 15 March 2022/ 3 October 2022</t>
  </si>
  <si>
    <t>31 March 2023/ 30 June 2023/ 28 February 2023/ 2 October 2023</t>
  </si>
  <si>
    <t xml:space="preserve">Water supply for the preiod of water scarcity is going to happen in next quarter. </t>
  </si>
  <si>
    <t>The percentage results are from the KAP survey conducted in Oct 2022. Next survey will be conduct in May 2023.</t>
  </si>
  <si>
    <t xml:space="preserve">The percentage results are from the KAP survey conducted in Oct 2022. The next survey will be in May 2023. </t>
  </si>
  <si>
    <t>UNOPS/ECHO</t>
  </si>
  <si>
    <t>5</t>
  </si>
  <si>
    <t>35</t>
  </si>
  <si>
    <r>
      <t xml:space="preserve"># of affected people surveyed who report </t>
    </r>
    <r>
      <rPr>
        <b/>
        <u/>
        <sz val="10"/>
        <rFont val="Corbel"/>
        <family val="2"/>
      </rPr>
      <t>feeling satistfied</t>
    </r>
    <r>
      <rPr>
        <sz val="10"/>
        <rFont val="Corbel"/>
        <family val="2"/>
      </rPr>
      <t xml:space="preserve"> with the latrine </t>
    </r>
    <r>
      <rPr>
        <b/>
        <u/>
        <sz val="10"/>
        <rFont val="Corbel"/>
        <family val="2"/>
      </rPr>
      <t xml:space="preserve">design and sanitation service </t>
    </r>
  </si>
  <si>
    <t># complaints received that result in timely, corrective action and feedback to the community</t>
  </si>
  <si>
    <t>#_of_affected_people_surveyed_who_report_feeling_satistfied_with_the_water_point_design_and_water_service</t>
  </si>
  <si>
    <t>#_of_affected_people_surveyed_who_report_feeling_informed_about_the_different_WASH_services_available_to_them</t>
  </si>
  <si>
    <t># in active camps (20:1)</t>
  </si>
  <si>
    <t>Sum of # People with access to soap</t>
  </si>
  <si>
    <t># people with access to soap</t>
  </si>
  <si>
    <r>
      <t xml:space="preserve"># of litres of water supplied by water boating/trucking </t>
    </r>
    <r>
      <rPr>
        <sz val="10"/>
        <color theme="0"/>
        <rFont val="Corbel"/>
        <family val="2"/>
      </rPr>
      <t>(including Water bottle)</t>
    </r>
    <r>
      <rPr>
        <sz val="10"/>
        <rFont val="Corbel"/>
        <family val="2"/>
      </rPr>
      <t xml:space="preserve"> during water scarcity to total</t>
    </r>
    <r>
      <rPr>
        <b/>
        <sz val="10"/>
        <rFont val="Corbel"/>
        <family val="2"/>
      </rPr>
      <t xml:space="preserve"> population</t>
    </r>
    <r>
      <rPr>
        <sz val="10"/>
        <rFont val="Corbel"/>
        <family val="2"/>
      </rPr>
      <t xml:space="preserve"> in the site </t>
    </r>
  </si>
  <si>
    <r>
      <t xml:space="preserve"># of households receiving </t>
    </r>
    <r>
      <rPr>
        <b/>
        <u/>
        <sz val="10"/>
        <rFont val="Corbel"/>
        <family val="2"/>
      </rPr>
      <t>household water storage items</t>
    </r>
    <r>
      <rPr>
        <sz val="10"/>
        <rFont val="Corbel"/>
        <family val="2"/>
      </rPr>
      <t xml:space="preserve"> </t>
    </r>
    <r>
      <rPr>
        <b/>
        <sz val="10"/>
        <color theme="0"/>
        <rFont val="Corbel"/>
        <family val="2"/>
      </rPr>
      <t>(outside of the full hygine kits)</t>
    </r>
  </si>
  <si>
    <t># of water points renovation/construction during the reporting period</t>
  </si>
  <si>
    <t># of affected households received purification tables/ PUR sachets</t>
  </si>
  <si>
    <t># of affected housholds received water filters (Household/communal) during reporting period</t>
  </si>
  <si>
    <t># of water sources dewatering</t>
  </si>
  <si>
    <t>EW1</t>
  </si>
  <si>
    <t>EW2</t>
  </si>
  <si>
    <t>EW3</t>
  </si>
  <si>
    <t>EW4</t>
  </si>
  <si>
    <t>#_of_water_points_renovation/construction_during_the_reporting_period</t>
  </si>
  <si>
    <t>#_of_affected_households_received_purification_tables/_PUR_sachets</t>
  </si>
  <si>
    <t>#_of_affected_housholds_received_water_filters_(Household/communal)_during_reporting_period</t>
  </si>
  <si>
    <t>#_of_water_sources_dewatering</t>
  </si>
  <si>
    <r>
      <t xml:space="preserve"># of </t>
    </r>
    <r>
      <rPr>
        <b/>
        <sz val="10"/>
        <color theme="0"/>
        <rFont val="Corbel"/>
        <family val="2"/>
      </rPr>
      <t>constructed</t>
    </r>
    <r>
      <rPr>
        <sz val="10"/>
        <rFont val="Corbel"/>
        <family val="2"/>
      </rPr>
      <t xml:space="preserve"> </t>
    </r>
    <r>
      <rPr>
        <b/>
        <u/>
        <sz val="10"/>
        <rFont val="Corbel"/>
        <family val="2"/>
      </rPr>
      <t>functional adult latrines</t>
    </r>
    <r>
      <rPr>
        <b/>
        <sz val="10"/>
        <color theme="0"/>
        <rFont val="Corbel"/>
        <family val="2"/>
      </rPr>
      <t xml:space="preserve"> </t>
    </r>
    <r>
      <rPr>
        <sz val="10"/>
        <rFont val="Corbel"/>
        <family val="2"/>
      </rPr>
      <t xml:space="preserve">(that meet </t>
    </r>
    <r>
      <rPr>
        <b/>
        <u/>
        <sz val="10"/>
        <rFont val="Corbel"/>
        <family val="2"/>
      </rPr>
      <t>design requirements</t>
    </r>
    <r>
      <rPr>
        <sz val="10"/>
        <rFont val="Corbel"/>
        <family val="2"/>
      </rPr>
      <t xml:space="preserve"> in </t>
    </r>
    <r>
      <rPr>
        <b/>
        <u/>
        <sz val="10"/>
        <rFont val="Corbel"/>
        <family val="2"/>
      </rPr>
      <t>the site</t>
    </r>
    <r>
      <rPr>
        <sz val="10"/>
        <rFont val="Corbel"/>
        <family val="2"/>
      </rPr>
      <t xml:space="preserve">) </t>
    </r>
    <r>
      <rPr>
        <b/>
        <u/>
        <sz val="10"/>
        <color theme="0"/>
        <rFont val="Corbel"/>
        <family val="2"/>
      </rPr>
      <t xml:space="preserve">at the end of </t>
    </r>
    <r>
      <rPr>
        <b/>
        <u/>
        <sz val="10"/>
        <rFont val="Corbel"/>
        <family val="2"/>
      </rPr>
      <t>reporting period</t>
    </r>
    <r>
      <rPr>
        <sz val="10"/>
        <rFont val="Corbel"/>
        <family val="2"/>
      </rPr>
      <t xml:space="preserve"> </t>
    </r>
  </si>
  <si>
    <r>
      <rPr>
        <b/>
        <strike/>
        <u/>
        <sz val="10"/>
        <rFont val="Corbel"/>
        <family val="2"/>
      </rPr>
      <t xml:space="preserve"># of latrines repaired </t>
    </r>
    <r>
      <rPr>
        <strike/>
        <sz val="10"/>
        <rFont val="Corbel"/>
        <family val="2"/>
      </rPr>
      <t>during the reporting period</t>
    </r>
    <r>
      <rPr>
        <b/>
        <strike/>
        <sz val="10"/>
        <color rgb="FF00B050"/>
        <rFont val="Corbel"/>
        <family val="2"/>
      </rPr>
      <t xml:space="preserve"> </t>
    </r>
    <r>
      <rPr>
        <b/>
        <sz val="10"/>
        <color rgb="FF00B050"/>
        <rFont val="Corbel"/>
        <family val="2"/>
      </rPr>
      <t xml:space="preserve"> </t>
    </r>
    <r>
      <rPr>
        <b/>
        <sz val="10"/>
        <color theme="0"/>
        <rFont val="Corbel"/>
        <family val="2"/>
      </rPr>
      <t># of existing semi-permanent latrines repaired</t>
    </r>
  </si>
  <si>
    <r>
      <t xml:space="preserve"># of functional </t>
    </r>
    <r>
      <rPr>
        <b/>
        <u/>
        <sz val="10"/>
        <rFont val="Corbel"/>
        <family val="2"/>
      </rPr>
      <t>children latrines</t>
    </r>
    <r>
      <rPr>
        <sz val="10"/>
        <rFont val="Corbel"/>
        <family val="2"/>
      </rPr>
      <t xml:space="preserve"> that meet design requirements in the site operating </t>
    </r>
    <r>
      <rPr>
        <sz val="10"/>
        <color theme="0"/>
        <rFont val="Corbel"/>
        <family val="2"/>
      </rPr>
      <t>at the end of the</t>
    </r>
    <r>
      <rPr>
        <sz val="10"/>
        <rFont val="Corbel"/>
        <family val="2"/>
      </rPr>
      <t xml:space="preserve"> reporting period</t>
    </r>
  </si>
  <si>
    <t># of emergency latrines set up during the reporting period</t>
  </si>
  <si>
    <t>Is there an effective restrored drainage system? (&lt;30%, 30%-70%, &gt;70%)</t>
  </si>
  <si>
    <r>
      <rPr>
        <b/>
        <u/>
        <sz val="10"/>
        <rFont val="Corbel"/>
        <family val="2"/>
      </rPr>
      <t xml:space="preserve"># of existing semi-permanent latrines repaired </t>
    </r>
    <r>
      <rPr>
        <sz val="10"/>
        <rFont val="Corbel"/>
        <family val="2"/>
      </rPr>
      <t xml:space="preserve">during the reporting period </t>
    </r>
  </si>
  <si>
    <t>#_of_emergency_latrines_set_up_during_the_reporting_period</t>
  </si>
  <si>
    <t>Is_there_an_effective_restrored_drainage_system?</t>
  </si>
  <si>
    <t>dropdown
 (&lt;30%, 30%-70%,&gt;70%)</t>
  </si>
  <si>
    <r>
      <t xml:space="preserve"># of affected households receiving a </t>
    </r>
    <r>
      <rPr>
        <b/>
        <u/>
        <sz val="10"/>
        <rFont val="Corbel"/>
        <family val="2"/>
      </rPr>
      <t>sufficient quantity</t>
    </r>
    <r>
      <rPr>
        <sz val="10"/>
        <rFont val="Corbel"/>
        <family val="2"/>
      </rPr>
      <t xml:space="preserve"> of </t>
    </r>
    <r>
      <rPr>
        <b/>
        <u/>
        <sz val="10"/>
        <rFont val="Corbel"/>
        <family val="2"/>
      </rPr>
      <t>soap (outside Hygiene kits)</t>
    </r>
    <r>
      <rPr>
        <sz val="10"/>
        <rFont val="Corbel"/>
        <family val="2"/>
      </rPr>
      <t xml:space="preserve"> during the reporting period</t>
    </r>
  </si>
  <si>
    <r>
      <t xml:space="preserve"># of affected women and girls receiving a </t>
    </r>
    <r>
      <rPr>
        <b/>
        <u/>
        <sz val="10"/>
        <rFont val="Corbel"/>
        <family val="2"/>
      </rPr>
      <t>sufficient quantity</t>
    </r>
    <r>
      <rPr>
        <sz val="10"/>
        <rFont val="Corbel"/>
        <family val="2"/>
      </rPr>
      <t xml:space="preserve"> of </t>
    </r>
    <r>
      <rPr>
        <b/>
        <u/>
        <sz val="10"/>
        <rFont val="Corbel"/>
        <family val="2"/>
      </rPr>
      <t>sanitary pads (outside Hygiene kits)</t>
    </r>
    <r>
      <rPr>
        <sz val="10"/>
        <rFont val="Corbel"/>
        <family val="2"/>
      </rPr>
      <t xml:space="preserve"> during the reporting period</t>
    </r>
  </si>
  <si>
    <t xml:space="preserve"># of functional handwashing station supported by WASH partners in TLS/CFS. </t>
  </si>
  <si>
    <t xml:space="preserve"># of emergency bathing facility set up </t>
  </si>
  <si>
    <t># of household received Hygiene kits during reporting period</t>
  </si>
  <si>
    <t># of emerency handwashing stations set up/renovate in community places</t>
  </si>
  <si>
    <t># of people benefitted from IEC materials posted in public spaces in the reporting period</t>
  </si>
  <si>
    <t>ES1</t>
  </si>
  <si>
    <t>ES2</t>
  </si>
  <si>
    <t>EH1</t>
  </si>
  <si>
    <t>EH2</t>
  </si>
  <si>
    <t>EH3</t>
  </si>
  <si>
    <t>EH4</t>
  </si>
  <si>
    <t>#_of_emergency_bathing_facility_set_up_</t>
  </si>
  <si>
    <t>#_of_emerency_handwashing_stations_set_up/renovate_in_community_places</t>
  </si>
  <si>
    <t>#_of_household_received_Hygiene_kits</t>
  </si>
  <si>
    <t>#_of_people_benefitted_from_IEC_materials_posted_in_public_spaces</t>
  </si>
  <si>
    <t>4W Activities (2023)</t>
  </si>
  <si>
    <t>Name of WASH project agency (program agency and implementing agency may be the same)</t>
  </si>
  <si>
    <t xml:space="preserve">Q2 </t>
  </si>
  <si>
    <t>not to be overlapped beneficiary counting within reporting period</t>
  </si>
  <si>
    <t>01 April 2023/ 4 August 2022/ 01 May 2023/ 3 October 2022/ 01 March 2023</t>
  </si>
  <si>
    <t>31 March 2025/ 30 June 2023/ 30 April 2024/ 2 October 2023/ 31 August 2023</t>
  </si>
  <si>
    <t>The percentage value are taken from the KAP survey conducted in June 2023</t>
  </si>
  <si>
    <t>30%-70%</t>
  </si>
  <si>
    <t>SI, SCI</t>
  </si>
  <si>
    <t>(ECHO, UNOPS, CDC, UNICEF, MHF), LSK</t>
  </si>
  <si>
    <t>(01 April 2023/ 4 August 2022/ 01 May 2023/ 3 October 2022/ 01 March 2023), 10-8-2021</t>
  </si>
  <si>
    <t>(31 March 2025/ 30 June 2023/ 30 April 2024/ 2 October 2023/ 31 August 2023),12-31-2023</t>
  </si>
  <si>
    <t>The water supply was provided from 18th April to 24th June 2023 during the water scarcity period.water quality testing done by SCI</t>
  </si>
  <si>
    <t>The water supply was provided from 02rd May to 19th June 2023 during the water scarcity period.water quality testing done by SCI</t>
  </si>
  <si>
    <t>2 Pond Sand Filters were constructed during the reporting period. The water supply was provided from 02rd May to 15th June 2023 during the water scarcity period.water quality testing done by SCI</t>
  </si>
  <si>
    <t>OXSI (Oxfam), SCI</t>
  </si>
  <si>
    <t>OXSI (SI), SCI</t>
  </si>
  <si>
    <t>UNOPS/ECHO, LSK</t>
  </si>
  <si>
    <t>Emergency latrines set up in May &amp; June.</t>
  </si>
  <si>
    <t>UNOPS</t>
  </si>
  <si>
    <t>4/1/2023, 10-8-2021</t>
  </si>
  <si>
    <t>3/31/2024,12/31/2023</t>
  </si>
  <si>
    <t>UNOPS, LSK</t>
  </si>
  <si>
    <t>3/31/2024, 12-31-2023</t>
  </si>
  <si>
    <t>&gt;70%</t>
  </si>
  <si>
    <t># of people benefitted from the restoration of the semi-permanent WASH facilities and services that were exist prior to the cyclone, including construction of emergency WASH facilities including of rehabilitation of latrines and bathing facility superstructure, reinstallation of handwashing facilities,</t>
  </si>
  <si>
    <t># of people benefitted from the distribution of WASH items including Hygiene items (HKs, water tablets, water filters, etc.)</t>
  </si>
  <si>
    <t># of people have equitable, inclusive and safe access to restore, safe/improved drinking water meeting demand for domestic purposes, at minimum/agreed standards</t>
  </si>
  <si>
    <t># of people benefitted from a restored wastewater drainage, environmental Sanitation in the camps and sites</t>
  </si>
  <si>
    <t># of people have equitable, inclusive and safe access to community-tailored messages,  enabling health seeking behavior and IEC materials</t>
  </si>
  <si>
    <t>PPL</t>
  </si>
  <si>
    <t>HRP_Addemdum1</t>
  </si>
  <si>
    <t>HRP_Addendum2</t>
  </si>
  <si>
    <t>HRP_Addendum3</t>
  </si>
  <si>
    <t>HRP_Addendum4</t>
  </si>
  <si>
    <t>HRP_Addendum5</t>
  </si>
  <si>
    <t>HRP addendum</t>
  </si>
  <si>
    <t xml:space="preserve"> Addemdum1</t>
  </si>
  <si>
    <t xml:space="preserve"> Addendum2</t>
  </si>
  <si>
    <t xml:space="preserve"> Addendum3</t>
  </si>
  <si>
    <t xml:space="preserve"> Addendum4</t>
  </si>
  <si>
    <t>Addendum5</t>
  </si>
  <si>
    <t xml:space="preserve"> Add1</t>
  </si>
  <si>
    <t xml:space="preserve"> Add2</t>
  </si>
  <si>
    <t xml:space="preserve"> Add3</t>
  </si>
  <si>
    <t xml:space="preserve"> Add4</t>
  </si>
  <si>
    <t xml:space="preserve"> Add5</t>
  </si>
  <si>
    <t>Magway</t>
  </si>
  <si>
    <t>Sagaing</t>
  </si>
  <si>
    <t>HRP_addendum</t>
  </si>
  <si>
    <t>WASH Items</t>
  </si>
  <si>
    <t>HPM WASH items</t>
  </si>
  <si>
    <t xml:space="preserve"> HPM WASH items</t>
  </si>
  <si>
    <t>HPM</t>
  </si>
  <si>
    <t xml:space="preserve"># male and female reached with critical WASH supplies </t>
  </si>
  <si>
    <t>Addendum</t>
  </si>
  <si>
    <t>Disable</t>
  </si>
  <si>
    <t>Addendum indicators</t>
  </si>
  <si>
    <t>Sum of #_of_emergency_latrines_set_up_during_the_reporting_period</t>
  </si>
  <si>
    <t xml:space="preserve"> #_of_water_points_renovation/construction_during_the_reporting_period</t>
  </si>
  <si>
    <t xml:space="preserve"> #_of_water_sources_dewatering</t>
  </si>
  <si>
    <t xml:space="preserve"> #_of_affected_housholds_received_water_filters_(Household/communal)_during_reporting_period</t>
  </si>
  <si>
    <t xml:space="preserve"> #_of_affected_households_received_purification_tables/_PUR_sachets</t>
  </si>
  <si>
    <t>Sum of #_of_household_received_Hygiene_kits</t>
  </si>
  <si>
    <t># people reached by regular dedicated hygiene promotion</t>
  </si>
  <si>
    <t># people with access to Hygiene Kits</t>
  </si>
  <si>
    <t>Sum of PPl:1latrine</t>
  </si>
  <si>
    <t>c</t>
  </si>
  <si>
    <t>01 April 2023/ 4 August 2022/ 01 May 2023/ 3 October 2022/ 01 March 2023, 10 Aug 2021</t>
  </si>
  <si>
    <t>31 March 2025/ 31 Dec 2023/ 30 April 2024/ 2 October 2023/ 31 August 2023, 31 Dec 2023</t>
  </si>
  <si>
    <t>SI supplied water boating from April to June during water scarcity period.</t>
  </si>
  <si>
    <t xml:space="preserve">Jerry Can for Water storage and Aquatabe for water treatment were distributed in July </t>
  </si>
  <si>
    <t>Percentage indicator value was taken from Satisfaction Survey conducted during September 2023</t>
  </si>
  <si>
    <t>Around 200 latrines are found to be renovated. SCI is looking for extra funding sources or from current donor.</t>
  </si>
  <si>
    <t>MMR012007</t>
  </si>
  <si>
    <t>MMR012001</t>
  </si>
  <si>
    <t>MMR012006</t>
  </si>
  <si>
    <t>RAKHINE STATE - IDP Camps  (2023 - Qtr 3- 4W Analysis, as of 30 September 2023)</t>
  </si>
  <si>
    <t>2023-3rd Qtr 4W Camp DASHBOARD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</si>
</sst>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_(* \(#,##0.00\);_(* &quot;-&quot;??_);_(@_)"/>
    <numFmt numFmtId="164" formatCode="_(* #,##0_);_(* \(#,##0\);_(* &quot;-&quot;??_);_(@_)"/>
    <numFmt numFmtId="165" formatCode="[$-409]d\-mmm\-yy;@"/>
    <numFmt numFmtId="166" formatCode="[$-409]d/mmm/yy;@"/>
    <numFmt numFmtId="167" formatCode="yyyy/mm/dd"/>
    <numFmt numFmtId="168" formatCode="[$-409]d\-mmm\-yyyy;@"/>
    <numFmt numFmtId="169" formatCode="0.0%"/>
  </numFmts>
  <fonts count="178">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font>
    <font>
      <sz val="12"/>
      <color theme="1"/>
      <name val="Times New Roman"/>
      <family val="2"/>
    </font>
    <font>
      <sz val="11"/>
      <color theme="1"/>
      <name val="Calibri"/>
      <family val="2"/>
      <scheme val="minor"/>
    </font>
    <font>
      <b/>
      <sz val="9"/>
      <color indexed="81"/>
      <name val="Tahoma"/>
      <family val="2"/>
    </font>
    <font>
      <sz val="9"/>
      <color indexed="81"/>
      <name val="Tahoma"/>
      <family val="2"/>
    </font>
    <font>
      <b/>
      <sz val="10"/>
      <color rgb="FFFFFFFF"/>
      <name val="Corbel"/>
      <family val="2"/>
    </font>
    <font>
      <sz val="10"/>
      <color rgb="FF2C2C2C"/>
      <name val="Corbel"/>
      <family val="2"/>
    </font>
    <font>
      <b/>
      <sz val="12"/>
      <color theme="1"/>
      <name val="Gill Sans MT"/>
      <family val="2"/>
    </font>
    <font>
      <sz val="12"/>
      <color theme="1"/>
      <name val="Gill Sans MT"/>
      <family val="2"/>
    </font>
    <font>
      <b/>
      <sz val="10"/>
      <color rgb="FF2C2C2C"/>
      <name val="Corbel"/>
      <family val="2"/>
    </font>
    <font>
      <sz val="12"/>
      <color rgb="FF2C2C2C"/>
      <name val="Gill Sans MT"/>
      <family val="2"/>
    </font>
    <font>
      <b/>
      <sz val="11"/>
      <color theme="1"/>
      <name val="Calibri"/>
      <family val="2"/>
      <scheme val="minor"/>
    </font>
    <font>
      <sz val="10"/>
      <color theme="1"/>
      <name val="Corbel"/>
      <family val="2"/>
    </font>
    <font>
      <sz val="10"/>
      <name val="Corbel"/>
      <family val="2"/>
    </font>
    <font>
      <sz val="10"/>
      <color theme="1"/>
      <name val="Calibri"/>
      <family val="2"/>
      <scheme val="minor"/>
    </font>
    <font>
      <b/>
      <sz val="10"/>
      <name val="Corbel"/>
      <family val="2"/>
    </font>
    <font>
      <b/>
      <sz val="14"/>
      <color theme="0"/>
      <name val="Corbel"/>
      <family val="2"/>
    </font>
    <font>
      <sz val="12"/>
      <color theme="1"/>
      <name val="Corbel"/>
      <family val="2"/>
    </font>
    <font>
      <b/>
      <sz val="18"/>
      <color theme="0"/>
      <name val="Calibri"/>
      <family val="2"/>
      <scheme val="minor"/>
    </font>
    <font>
      <sz val="18"/>
      <color theme="0"/>
      <name val="Calibri"/>
      <family val="2"/>
    </font>
    <font>
      <b/>
      <sz val="18"/>
      <color theme="0"/>
      <name val="Calibri"/>
      <family val="2"/>
    </font>
    <font>
      <b/>
      <sz val="12"/>
      <color theme="0"/>
      <name val="Corbel"/>
      <family val="2"/>
    </font>
    <font>
      <sz val="12"/>
      <color theme="0"/>
      <name val="Corbel"/>
      <family val="2"/>
    </font>
    <font>
      <b/>
      <sz val="10"/>
      <color rgb="FFFF0000"/>
      <name val="Corbel"/>
      <family val="2"/>
    </font>
    <font>
      <b/>
      <sz val="11"/>
      <color theme="0"/>
      <name val="Corbel"/>
      <family val="2"/>
    </font>
    <font>
      <b/>
      <sz val="11"/>
      <color rgb="FFFF0000"/>
      <name val="Corbel"/>
      <family val="2"/>
    </font>
    <font>
      <b/>
      <sz val="12"/>
      <color theme="1"/>
      <name val="Times New Roman"/>
      <family val="1"/>
    </font>
    <font>
      <b/>
      <sz val="11"/>
      <color theme="9" tint="-0.499984740745262"/>
      <name val="Corbel"/>
      <family val="2"/>
    </font>
    <font>
      <sz val="10"/>
      <color indexed="8"/>
      <name val="Arial"/>
      <family val="2"/>
    </font>
    <font>
      <sz val="10"/>
      <color rgb="FF2C2C2C"/>
      <name val="Calibri"/>
      <family val="2"/>
      <scheme val="minor"/>
    </font>
    <font>
      <sz val="10"/>
      <color indexed="8"/>
      <name val="Calibri"/>
      <family val="2"/>
      <scheme val="minor"/>
    </font>
    <font>
      <b/>
      <sz val="10"/>
      <color theme="0" tint="-0.249977111117893"/>
      <name val="Corbel"/>
      <family val="2"/>
    </font>
    <font>
      <sz val="10"/>
      <color theme="0" tint="-0.249977111117893"/>
      <name val="Corbel"/>
      <family val="2"/>
    </font>
    <font>
      <sz val="11"/>
      <color rgb="FF006100"/>
      <name val="Calibri"/>
      <family val="2"/>
    </font>
    <font>
      <sz val="11"/>
      <color rgb="FF9C0006"/>
      <name val="Calibri"/>
      <family val="2"/>
    </font>
    <font>
      <b/>
      <sz val="11"/>
      <color rgb="FF006100"/>
      <name val="Calibri"/>
      <family val="2"/>
      <scheme val="minor"/>
    </font>
    <font>
      <b/>
      <sz val="11"/>
      <color rgb="FF9C0006"/>
      <name val="Calibri"/>
      <family val="2"/>
      <scheme val="minor"/>
    </font>
    <font>
      <b/>
      <sz val="15"/>
      <color theme="0"/>
      <name val="Corbel"/>
      <family val="2"/>
    </font>
    <font>
      <sz val="10"/>
      <color theme="4" tint="0.59999389629810485"/>
      <name val="Corbel"/>
      <family val="2"/>
    </font>
    <font>
      <sz val="10"/>
      <color theme="5" tint="0.79998168889431442"/>
      <name val="Corbel"/>
      <family val="2"/>
    </font>
    <font>
      <sz val="10"/>
      <color rgb="FF92D050"/>
      <name val="Corbel"/>
      <family val="2"/>
    </font>
    <font>
      <sz val="11"/>
      <color theme="4" tint="0.79998168889431442"/>
      <name val="Calibri"/>
      <family val="2"/>
      <scheme val="minor"/>
    </font>
    <font>
      <sz val="10"/>
      <color rgb="FFFF0000"/>
      <name val="Corbel"/>
      <family val="2"/>
    </font>
    <font>
      <sz val="11"/>
      <color theme="5" tint="0.79998168889431442"/>
      <name val="Calibri"/>
      <family val="2"/>
      <scheme val="minor"/>
    </font>
    <font>
      <sz val="11"/>
      <color theme="9" tint="0.79998168889431442"/>
      <name val="Calibri"/>
      <family val="2"/>
      <scheme val="minor"/>
    </font>
    <font>
      <sz val="9"/>
      <color theme="1"/>
      <name val="Corbel"/>
      <family val="2"/>
    </font>
    <font>
      <sz val="9"/>
      <color rgb="FF2C2C2C"/>
      <name val="Corbel"/>
      <family val="2"/>
    </font>
    <font>
      <sz val="9"/>
      <name val="Corbel"/>
      <family val="2"/>
    </font>
    <font>
      <sz val="12"/>
      <color theme="1"/>
      <name val="Calibri"/>
      <family val="2"/>
      <scheme val="minor"/>
    </font>
    <font>
      <b/>
      <sz val="12"/>
      <color theme="1"/>
      <name val="Calibri"/>
      <family val="2"/>
      <scheme val="minor"/>
    </font>
    <font>
      <b/>
      <sz val="15"/>
      <color theme="3"/>
      <name val="Calibri"/>
      <family val="2"/>
      <scheme val="minor"/>
    </font>
    <font>
      <sz val="14"/>
      <color theme="1"/>
      <name val="Calibri"/>
      <family val="2"/>
      <scheme val="minor"/>
    </font>
    <font>
      <b/>
      <sz val="20"/>
      <color theme="0"/>
      <name val="Corbel"/>
      <family val="2"/>
    </font>
    <font>
      <sz val="10"/>
      <name val="Calibri"/>
      <family val="2"/>
      <scheme val="minor"/>
    </font>
    <font>
      <sz val="12"/>
      <color theme="0"/>
      <name val="Calibri"/>
      <family val="2"/>
      <scheme val="minor"/>
    </font>
    <font>
      <b/>
      <sz val="12"/>
      <color rgb="FF000000"/>
      <name val="Calibri"/>
      <family val="2"/>
      <scheme val="minor"/>
    </font>
    <font>
      <b/>
      <sz val="12"/>
      <color rgb="FFFF0000"/>
      <name val="Calibri"/>
      <family val="2"/>
      <scheme val="minor"/>
    </font>
    <font>
      <b/>
      <sz val="14"/>
      <color theme="1"/>
      <name val="Calibri"/>
      <family val="2"/>
      <scheme val="minor"/>
    </font>
    <font>
      <b/>
      <sz val="20"/>
      <color theme="0"/>
      <name val="Calibri"/>
      <family val="2"/>
      <scheme val="minor"/>
    </font>
    <font>
      <b/>
      <sz val="14"/>
      <color theme="0"/>
      <name val="Calibri"/>
      <family val="2"/>
      <scheme val="minor"/>
    </font>
    <font>
      <b/>
      <sz val="11"/>
      <color theme="0"/>
      <name val="Calibri"/>
      <family val="2"/>
      <scheme val="minor"/>
    </font>
    <font>
      <sz val="11"/>
      <color theme="1"/>
      <name val="Times New Roman"/>
      <family val="2"/>
    </font>
    <font>
      <sz val="11"/>
      <color theme="4" tint="-0.249977111117893"/>
      <name val="Calibri"/>
      <family val="2"/>
      <scheme val="minor"/>
    </font>
    <font>
      <sz val="11"/>
      <color theme="5" tint="-0.249977111117893"/>
      <name val="Calibri"/>
      <family val="2"/>
      <scheme val="minor"/>
    </font>
    <font>
      <sz val="11"/>
      <color theme="0"/>
      <name val="Calibri"/>
      <family val="2"/>
      <scheme val="minor"/>
    </font>
    <font>
      <b/>
      <i/>
      <sz val="11"/>
      <color theme="1"/>
      <name val="Calibri"/>
      <family val="2"/>
      <scheme val="minor"/>
    </font>
    <font>
      <b/>
      <sz val="12"/>
      <color theme="0"/>
      <name val="Calibri"/>
      <family val="2"/>
      <scheme val="minor"/>
    </font>
    <font>
      <sz val="10"/>
      <color theme="1"/>
      <name val="Calibri"/>
      <family val="2"/>
      <scheme val="minor"/>
    </font>
    <font>
      <sz val="11"/>
      <color indexed="8"/>
      <name val="Calibri"/>
      <family val="2"/>
      <scheme val="minor"/>
    </font>
    <font>
      <b/>
      <sz val="12"/>
      <color rgb="FFFF0000"/>
      <name val="Corbel"/>
      <family val="2"/>
    </font>
    <font>
      <b/>
      <sz val="11"/>
      <color theme="5"/>
      <name val="Corbel"/>
      <family val="2"/>
    </font>
    <font>
      <b/>
      <sz val="12"/>
      <color theme="1"/>
      <name val="Times New Roman"/>
      <family val="2"/>
    </font>
    <font>
      <b/>
      <sz val="16"/>
      <color theme="0"/>
      <name val="Calibri"/>
      <family val="2"/>
      <scheme val="minor"/>
    </font>
    <font>
      <sz val="11"/>
      <name val="Calibri"/>
      <family val="2"/>
      <scheme val="minor"/>
    </font>
    <font>
      <b/>
      <i/>
      <u/>
      <sz val="11"/>
      <color theme="1"/>
      <name val="Calibri"/>
      <family val="2"/>
      <scheme val="minor"/>
    </font>
    <font>
      <sz val="10"/>
      <color theme="1"/>
      <name val="Calibri"/>
      <family val="2"/>
      <scheme val="minor"/>
    </font>
    <font>
      <sz val="10"/>
      <color theme="1"/>
      <name val="Calibri"/>
      <family val="2"/>
      <scheme val="minor"/>
    </font>
    <font>
      <b/>
      <sz val="12"/>
      <color rgb="FF2C2C2C"/>
      <name val="Gill Sans MT"/>
      <family val="2"/>
    </font>
    <font>
      <sz val="9"/>
      <name val="zawgyi1"/>
      <family val="2"/>
    </font>
    <font>
      <sz val="9"/>
      <color theme="0"/>
      <name val="Corbel"/>
      <family val="2"/>
    </font>
    <font>
      <b/>
      <sz val="12"/>
      <color rgb="FFFFFFFF"/>
      <name val="Corbel"/>
      <family val="2"/>
    </font>
    <font>
      <sz val="10"/>
      <name val="zawgyi1"/>
      <family val="2"/>
    </font>
    <font>
      <sz val="10"/>
      <name val="Zawgyi-One"/>
      <family val="2"/>
    </font>
    <font>
      <sz val="9"/>
      <name val="Zawgyi-One"/>
      <family val="2"/>
    </font>
    <font>
      <b/>
      <sz val="10"/>
      <name val="Zawgyi-One"/>
      <family val="2"/>
    </font>
    <font>
      <sz val="8"/>
      <color theme="1"/>
      <name val="zawgyi1"/>
      <family val="2"/>
    </font>
    <font>
      <b/>
      <sz val="8"/>
      <color theme="0"/>
      <name val="zawgyi1"/>
      <family val="2"/>
    </font>
    <font>
      <b/>
      <sz val="8"/>
      <name val="zawgyi1"/>
      <family val="2"/>
    </font>
    <font>
      <sz val="18"/>
      <name val="Corbel"/>
      <family val="2"/>
    </font>
    <font>
      <sz val="11"/>
      <name val="Calibri"/>
      <family val="2"/>
    </font>
    <font>
      <sz val="18"/>
      <name val="zawgyi1"/>
      <family val="2"/>
    </font>
    <font>
      <sz val="11"/>
      <name val="zawgyi1"/>
      <family val="2"/>
    </font>
    <font>
      <sz val="8"/>
      <color rgb="FF2C2C2C"/>
      <name val="Zawgyi-One"/>
      <family val="2"/>
    </font>
    <font>
      <b/>
      <sz val="10"/>
      <color theme="0"/>
      <name val="Corbel"/>
      <family val="2"/>
    </font>
    <font>
      <b/>
      <sz val="14"/>
      <color theme="0"/>
      <name val="zawgyi1"/>
      <family val="2"/>
    </font>
    <font>
      <b/>
      <sz val="14"/>
      <color rgb="FFFFC000"/>
      <name val="zawgyi1"/>
      <family val="2"/>
    </font>
    <font>
      <sz val="12"/>
      <color theme="0"/>
      <name val="Times New Roman"/>
      <family val="2"/>
    </font>
    <font>
      <sz val="12"/>
      <name val="Calibri"/>
      <family val="2"/>
      <scheme val="minor"/>
    </font>
    <font>
      <b/>
      <sz val="11"/>
      <color theme="0"/>
      <name val="Calibri"/>
      <family val="2"/>
      <scheme val="minor"/>
    </font>
    <font>
      <sz val="11"/>
      <color theme="0"/>
      <name val="Calibri"/>
      <family val="2"/>
      <scheme val="minor"/>
    </font>
    <font>
      <sz val="10"/>
      <color theme="1"/>
      <name val="Calibri"/>
      <family val="2"/>
      <scheme val="minor"/>
    </font>
    <font>
      <sz val="11"/>
      <color theme="1"/>
      <name val="Calibri"/>
      <family val="2"/>
      <scheme val="minor"/>
    </font>
    <font>
      <sz val="10"/>
      <color theme="1"/>
      <name val="Calibri"/>
      <family val="2"/>
      <scheme val="minor"/>
    </font>
    <font>
      <b/>
      <u/>
      <sz val="10"/>
      <name val="Corbel"/>
      <family val="2"/>
    </font>
    <font>
      <sz val="10"/>
      <color theme="0"/>
      <name val="Corbel"/>
      <family val="2"/>
    </font>
    <font>
      <sz val="9"/>
      <name val="Crobel"/>
    </font>
    <font>
      <b/>
      <sz val="10"/>
      <color rgb="FF0070C0"/>
      <name val="Corbel"/>
      <family val="2"/>
    </font>
    <font>
      <b/>
      <sz val="10"/>
      <color theme="5" tint="-0.249977111117893"/>
      <name val="Corbel"/>
      <family val="2"/>
    </font>
    <font>
      <b/>
      <sz val="10"/>
      <color theme="5"/>
      <name val="Corbel"/>
      <family val="2"/>
    </font>
    <font>
      <b/>
      <sz val="10"/>
      <color rgb="FF00B050"/>
      <name val="Corbel"/>
      <family val="2"/>
    </font>
    <font>
      <b/>
      <sz val="10"/>
      <color rgb="FFFFC000"/>
      <name val="Corbel"/>
      <family val="2"/>
    </font>
    <font>
      <b/>
      <sz val="10"/>
      <color theme="9" tint="-0.499984740745262"/>
      <name val="Corbel"/>
      <family val="2"/>
    </font>
    <font>
      <b/>
      <sz val="12"/>
      <name val="Calibri"/>
      <family val="2"/>
      <scheme val="minor"/>
    </font>
    <font>
      <sz val="11"/>
      <color theme="9" tint="-0.249977111117893"/>
      <name val="Calibri"/>
      <family val="2"/>
      <scheme val="minor"/>
    </font>
    <font>
      <b/>
      <sz val="11"/>
      <color theme="1"/>
      <name val="Calibri"/>
      <family val="2"/>
      <scheme val="minor"/>
    </font>
    <font>
      <sz val="11"/>
      <color theme="4" tint="-0.249977111117893"/>
      <name val="Calibri"/>
      <family val="2"/>
      <scheme val="minor"/>
    </font>
    <font>
      <sz val="11"/>
      <color theme="6" tint="-0.249977111117893"/>
      <name val="Calibri"/>
      <family val="2"/>
      <scheme val="minor"/>
    </font>
    <font>
      <b/>
      <sz val="11"/>
      <color theme="6" tint="-0.249977111117893"/>
      <name val="Calibri"/>
      <family val="2"/>
      <scheme val="minor"/>
    </font>
    <font>
      <sz val="11"/>
      <color theme="1"/>
      <name val="Calibri"/>
      <family val="2"/>
      <scheme val="minor"/>
    </font>
    <font>
      <b/>
      <sz val="11"/>
      <color theme="6" tint="-0.249977111117893"/>
      <name val="Calibri"/>
      <family val="2"/>
      <scheme val="minor"/>
    </font>
    <font>
      <sz val="11"/>
      <color theme="6" tint="-0.249977111117893"/>
      <name val="Calibri"/>
      <family val="2"/>
      <scheme val="minor"/>
    </font>
    <font>
      <sz val="10"/>
      <color rgb="FF2C2C2C"/>
      <name val="Corbel"/>
      <family val="2"/>
    </font>
    <font>
      <sz val="12"/>
      <color theme="1"/>
      <name val="Calibri"/>
      <family val="2"/>
      <scheme val="minor"/>
    </font>
    <font>
      <sz val="11"/>
      <color theme="1"/>
      <name val="Calibri"/>
      <family val="2"/>
      <scheme val="minor"/>
    </font>
    <font>
      <sz val="14"/>
      <name val="Calibri"/>
      <family val="2"/>
    </font>
    <font>
      <b/>
      <sz val="14"/>
      <name val="Corbel"/>
      <family val="2"/>
    </font>
    <font>
      <sz val="14"/>
      <name val="Corbel"/>
      <family val="2"/>
    </font>
    <font>
      <b/>
      <sz val="9"/>
      <name val="Corbel"/>
      <family val="2"/>
    </font>
    <font>
      <sz val="8"/>
      <name val="Times New Roman"/>
      <family val="2"/>
    </font>
    <font>
      <sz val="12"/>
      <name val="Times New Roman"/>
      <family val="2"/>
    </font>
    <font>
      <sz val="11"/>
      <color theme="1"/>
      <name val="Calibri"/>
      <family val="2"/>
      <scheme val="minor"/>
    </font>
    <font>
      <sz val="11"/>
      <color theme="1"/>
      <name val="Calibri"/>
      <family val="2"/>
      <scheme val="minor"/>
    </font>
    <font>
      <b/>
      <sz val="12"/>
      <color rgb="FFFF0000"/>
      <name val="Times New Roman"/>
      <family val="1"/>
    </font>
    <font>
      <sz val="12"/>
      <color theme="4" tint="-0.249977111117893"/>
      <name val="Calibri"/>
      <family val="2"/>
      <scheme val="minor"/>
    </font>
    <font>
      <sz val="11"/>
      <color rgb="FFC00000"/>
      <name val="Calibri"/>
      <family val="2"/>
      <scheme val="minor"/>
    </font>
    <font>
      <sz val="11"/>
      <color theme="1"/>
      <name val="Calibri"/>
      <family val="2"/>
      <scheme val="minor"/>
    </font>
    <font>
      <sz val="11"/>
      <color theme="5" tint="-0.249977111117893"/>
      <name val="Calibri"/>
      <family val="2"/>
      <scheme val="minor"/>
    </font>
    <font>
      <sz val="10"/>
      <color rgb="FF2C2C2C"/>
      <name val="Corbel"/>
      <family val="2"/>
    </font>
    <font>
      <sz val="10"/>
      <color rgb="FF2C2C2C"/>
      <name val="Corbel"/>
      <family val="2"/>
    </font>
    <font>
      <sz val="10"/>
      <color rgb="FF2C2C2C"/>
      <name val="Corbel"/>
      <family val="2"/>
    </font>
    <font>
      <b/>
      <u/>
      <sz val="10"/>
      <color theme="0"/>
      <name val="Corbel"/>
      <family val="2"/>
    </font>
    <font>
      <b/>
      <strike/>
      <u/>
      <sz val="10"/>
      <name val="Corbel"/>
      <family val="2"/>
    </font>
    <font>
      <strike/>
      <sz val="10"/>
      <name val="Corbel"/>
      <family val="2"/>
    </font>
    <font>
      <b/>
      <strike/>
      <sz val="10"/>
      <color rgb="FF00B050"/>
      <name val="Corbel"/>
      <family val="2"/>
    </font>
    <font>
      <sz val="10"/>
      <name val="Calibri"/>
      <family val="2"/>
    </font>
    <font>
      <b/>
      <sz val="11"/>
      <name val="Calibri"/>
      <family val="2"/>
      <scheme val="minor"/>
    </font>
    <font>
      <b/>
      <sz val="10"/>
      <color rgb="FF000000"/>
      <name val="Calibri"/>
      <family val="2"/>
      <scheme val="minor"/>
    </font>
    <font>
      <b/>
      <sz val="10"/>
      <color theme="0"/>
      <name val="Calibri"/>
      <family val="2"/>
      <scheme val="minor"/>
    </font>
    <font>
      <sz val="10"/>
      <color theme="0"/>
      <name val="Calibri"/>
      <family val="2"/>
    </font>
    <font>
      <sz val="10"/>
      <color theme="0"/>
      <name val="Calibri"/>
      <family val="2"/>
      <scheme val="minor"/>
    </font>
    <font>
      <b/>
      <sz val="10"/>
      <color theme="0"/>
      <name val="Calibri"/>
      <family val="2"/>
    </font>
    <font>
      <sz val="10"/>
      <color rgb="FF2C2C2C"/>
      <name val="Corbel"/>
      <family val="2"/>
    </font>
    <font>
      <sz val="12"/>
      <color theme="1"/>
      <name val="Calibri"/>
      <family val="2"/>
      <scheme val="minor"/>
    </font>
    <font>
      <sz val="11"/>
      <color theme="1"/>
      <name val="Calibri"/>
      <family val="2"/>
      <scheme val="minor"/>
    </font>
    <font>
      <b/>
      <sz val="11"/>
      <color theme="0"/>
      <name val="Calibri"/>
      <family val="2"/>
      <scheme val="minor"/>
    </font>
    <font>
      <sz val="12"/>
      <color theme="0"/>
      <name val="Calibri"/>
      <family val="2"/>
      <scheme val="minor"/>
    </font>
    <font>
      <sz val="12"/>
      <name val="Calibri"/>
      <family val="2"/>
      <scheme val="minor"/>
    </font>
  </fonts>
  <fills count="64">
    <fill>
      <patternFill patternType="none"/>
    </fill>
    <fill>
      <patternFill patternType="gray125"/>
    </fill>
    <fill>
      <patternFill patternType="solid">
        <fgColor rgb="FFFFC000"/>
        <bgColor indexed="64"/>
      </patternFill>
    </fill>
    <fill>
      <patternFill patternType="solid">
        <fgColor rgb="FFFFE8CB"/>
        <bgColor indexed="64"/>
      </patternFill>
    </fill>
    <fill>
      <patternFill patternType="solid">
        <fgColor rgb="FFFFF4E7"/>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0070C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bgColor indexed="64"/>
      </patternFill>
    </fill>
    <fill>
      <patternFill patternType="solid">
        <fgColor theme="2" tint="-0.249977111117893"/>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theme="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3" tint="-0.499984740745262"/>
        <bgColor indexed="64"/>
      </patternFill>
    </fill>
    <fill>
      <patternFill patternType="solid">
        <fgColor rgb="FFD4E8C6"/>
        <bgColor indexed="64"/>
      </patternFill>
    </fill>
    <fill>
      <patternFill patternType="solid">
        <fgColor theme="4" tint="0.79998168889431442"/>
        <bgColor theme="4" tint="0.79998168889431442"/>
      </patternFill>
    </fill>
    <fill>
      <patternFill patternType="solid">
        <fgColor rgb="FFFF0000"/>
        <bgColor indexed="64"/>
      </patternFill>
    </fill>
    <fill>
      <patternFill patternType="solid">
        <fgColor rgb="FF85C2FF"/>
        <bgColor indexed="64"/>
      </patternFill>
    </fill>
    <fill>
      <patternFill patternType="solid">
        <fgColor theme="7" tint="0.39997558519241921"/>
        <bgColor indexed="64"/>
      </patternFill>
    </fill>
    <fill>
      <patternFill patternType="solid">
        <fgColor theme="4"/>
        <bgColor theme="4"/>
      </patternFill>
    </fill>
    <fill>
      <patternFill patternType="solid">
        <fgColor theme="9" tint="-0.499984740745262"/>
        <bgColor indexed="64"/>
      </patternFill>
    </fill>
    <fill>
      <patternFill patternType="solid">
        <fgColor theme="0" tint="-0.34998626667073579"/>
        <bgColor indexed="64"/>
      </patternFill>
    </fill>
    <fill>
      <patternFill patternType="solid">
        <fgColor rgb="FFFF898C"/>
        <bgColor indexed="64"/>
      </patternFill>
    </fill>
    <fill>
      <patternFill patternType="solid">
        <fgColor theme="5" tint="-0.249977111117893"/>
        <bgColor theme="5" tint="-0.249977111117893"/>
      </patternFill>
    </fill>
    <fill>
      <patternFill patternType="solid">
        <fgColor rgb="FF002060"/>
        <bgColor indexed="64"/>
      </patternFill>
    </fill>
    <fill>
      <patternFill patternType="solid">
        <fgColor rgb="FF098A9B"/>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2" tint="-0.89999084444715716"/>
        <bgColor indexed="64"/>
      </patternFill>
    </fill>
    <fill>
      <patternFill patternType="solid">
        <fgColor theme="0" tint="-0.499984740745262"/>
        <bgColor indexed="64"/>
      </patternFill>
    </fill>
    <fill>
      <patternFill patternType="solid">
        <fgColor theme="7" tint="0.59999389629810485"/>
        <bgColor indexed="64"/>
      </patternFill>
    </fill>
    <fill>
      <patternFill patternType="solid">
        <fgColor theme="2"/>
        <bgColor indexed="64"/>
      </patternFill>
    </fill>
    <fill>
      <patternFill patternType="solid">
        <fgColor rgb="FF7030A0"/>
        <bgColor indexed="64"/>
      </patternFill>
    </fill>
    <fill>
      <patternFill patternType="solid">
        <fgColor theme="2" tint="-9.9978637043366805E-2"/>
        <bgColor indexed="64"/>
      </patternFill>
    </fill>
    <fill>
      <patternFill patternType="solid">
        <fgColor theme="6" tint="0.79998168889431442"/>
        <bgColor theme="6" tint="0.79998168889431442"/>
      </patternFill>
    </fill>
    <fill>
      <patternFill patternType="solid">
        <fgColor theme="5" tint="0.39997558519241921"/>
        <bgColor theme="5" tint="0.39997558519241921"/>
      </patternFill>
    </fill>
    <fill>
      <patternFill patternType="solid">
        <fgColor theme="9" tint="-0.249977111117893"/>
        <bgColor theme="6" tint="-0.249977111117893"/>
      </patternFill>
    </fill>
    <fill>
      <patternFill patternType="solid">
        <fgColor theme="9" tint="0.39997558519241921"/>
        <bgColor theme="6" tint="0.39997558519241921"/>
      </patternFill>
    </fill>
    <fill>
      <patternFill patternType="solid">
        <fgColor rgb="FF0070C0"/>
        <bgColor theme="8" tint="-0.249977111117893"/>
      </patternFill>
    </fill>
    <fill>
      <patternFill patternType="solid">
        <fgColor theme="8" tint="0.59999389629810485"/>
        <bgColor theme="8" tint="0.39997558519241921"/>
      </patternFill>
    </fill>
    <fill>
      <patternFill patternType="solid">
        <fgColor rgb="FFFFFF00"/>
        <bgColor indexed="64"/>
      </patternFill>
    </fill>
    <fill>
      <patternFill patternType="solid">
        <fgColor rgb="FFF7FECE"/>
        <bgColor indexed="64"/>
      </patternFill>
    </fill>
    <fill>
      <patternFill patternType="solid">
        <fgColor theme="6" tint="0.59999389629810485"/>
        <bgColor theme="6" tint="0.59999389629810485"/>
      </patternFill>
    </fill>
    <fill>
      <patternFill patternType="solid">
        <fgColor rgb="FF00B0F0"/>
        <bgColor indexed="64"/>
      </patternFill>
    </fill>
    <fill>
      <patternFill patternType="solid">
        <fgColor rgb="FFFFB3B5"/>
        <bgColor indexed="64"/>
      </patternFill>
    </fill>
    <fill>
      <patternFill patternType="solid">
        <fgColor theme="0" tint="-0.14999847407452621"/>
        <bgColor theme="4" tint="0.79998168889431442"/>
      </patternFill>
    </fill>
    <fill>
      <patternFill patternType="solid">
        <fgColor rgb="FF002060"/>
        <bgColor theme="4" tint="0.79998168889431442"/>
      </patternFill>
    </fill>
    <fill>
      <patternFill patternType="solid">
        <fgColor theme="1"/>
        <bgColor theme="4" tint="0.79998168889431442"/>
      </patternFill>
    </fill>
  </fills>
  <borders count="191">
    <border>
      <left/>
      <right/>
      <top/>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medium">
        <color rgb="FFFFFFFF"/>
      </right>
      <top style="medium">
        <color rgb="FFFFFFFF"/>
      </top>
      <bottom style="medium">
        <color rgb="FFFFFFFF"/>
      </bottom>
      <diagonal/>
    </border>
    <border>
      <left style="medium">
        <color theme="0"/>
      </left>
      <right style="medium">
        <color theme="0"/>
      </right>
      <top style="medium">
        <color theme="0"/>
      </top>
      <bottom style="medium">
        <color theme="0"/>
      </bottom>
      <diagonal/>
    </border>
    <border>
      <left style="medium">
        <color rgb="FFFFFFFF"/>
      </left>
      <right/>
      <top style="medium">
        <color rgb="FFFFFFFF"/>
      </top>
      <bottom style="medium">
        <color rgb="FFFFFFFF"/>
      </bottom>
      <diagonal/>
    </border>
    <border>
      <left style="medium">
        <color rgb="FFFFFFFF"/>
      </left>
      <right style="medium">
        <color rgb="FFFFFFFF"/>
      </right>
      <top style="thick">
        <color rgb="FFFFFFFF"/>
      </top>
      <bottom/>
      <diagonal/>
    </border>
    <border>
      <left style="thin">
        <color indexed="22"/>
      </left>
      <right style="thin">
        <color indexed="22"/>
      </right>
      <top style="thin">
        <color indexed="22"/>
      </top>
      <bottom style="thin">
        <color indexed="22"/>
      </bottom>
      <diagonal/>
    </border>
    <border>
      <left style="medium">
        <color rgb="FFFFFFFF"/>
      </left>
      <right style="medium">
        <color rgb="FFFFFFFF"/>
      </right>
      <top/>
      <bottom/>
      <diagonal/>
    </border>
    <border>
      <left/>
      <right/>
      <top style="thick">
        <color rgb="FFFFFFFF"/>
      </top>
      <bottom/>
      <diagonal/>
    </border>
    <border>
      <left/>
      <right style="medium">
        <color rgb="FFFFFFFF"/>
      </right>
      <top style="thick">
        <color rgb="FFFFFFFF"/>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left>
      <right style="thin">
        <color theme="4"/>
      </right>
      <top style="thin">
        <color theme="4"/>
      </top>
      <bottom style="thin">
        <color theme="4"/>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thin">
        <color theme="4" tint="0.39997558519241921"/>
      </bottom>
      <diagonal/>
    </border>
    <border>
      <left/>
      <right/>
      <top/>
      <bottom style="thick">
        <color theme="4"/>
      </bottom>
      <diagonal/>
    </border>
    <border>
      <left style="thin">
        <color theme="8"/>
      </left>
      <right style="thin">
        <color theme="8"/>
      </right>
      <top style="thin">
        <color theme="8"/>
      </top>
      <bottom style="thin">
        <color theme="8"/>
      </bottom>
      <diagonal/>
    </border>
    <border>
      <left style="thin">
        <color rgb="FF0070C0"/>
      </left>
      <right style="thin">
        <color rgb="FF0070C0"/>
      </right>
      <top style="thin">
        <color rgb="FF0070C0"/>
      </top>
      <bottom style="thin">
        <color rgb="FF0070C0"/>
      </bottom>
      <diagonal/>
    </border>
    <border>
      <left style="medium">
        <color rgb="FF0070C0"/>
      </left>
      <right style="thin">
        <color rgb="FF0070C0"/>
      </right>
      <top style="medium">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style="medium">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style="medium">
        <color theme="4"/>
      </left>
      <right style="thin">
        <color theme="4"/>
      </right>
      <top style="medium">
        <color theme="4"/>
      </top>
      <bottom style="medium">
        <color theme="4"/>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n">
        <color theme="4" tint="0.59999389629810485"/>
      </left>
      <right style="thin">
        <color theme="4"/>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top style="thin">
        <color theme="5" tint="0.59996337778862885"/>
      </top>
      <bottom style="thin">
        <color theme="5" tint="0.59996337778862885"/>
      </bottom>
      <diagonal/>
    </border>
    <border>
      <left style="thin">
        <color theme="5" tint="0.59996337778862885"/>
      </left>
      <right style="thin">
        <color theme="5" tint="0.59996337778862885"/>
      </right>
      <top style="medium">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thin">
        <color theme="5" tint="0.59996337778862885"/>
      </right>
      <top style="thin">
        <color theme="5" tint="0.59996337778862885"/>
      </top>
      <bottom style="medium">
        <color theme="5" tint="0.59996337778862885"/>
      </bottom>
      <diagonal/>
    </border>
    <border>
      <left/>
      <right style="thin">
        <color theme="4" tint="0.39997558519241921"/>
      </right>
      <top/>
      <bottom/>
      <diagonal/>
    </border>
    <border>
      <left/>
      <right/>
      <top style="thin">
        <color theme="5" tint="0.79998168889431442"/>
      </top>
      <bottom style="thin">
        <color theme="5" tint="0.79998168889431442"/>
      </bottom>
      <diagonal/>
    </border>
    <border>
      <left/>
      <right/>
      <top style="thin">
        <color theme="5" tint="-0.249977111117893"/>
      </top>
      <bottom style="thin">
        <color theme="5" tint="0.79998168889431442"/>
      </bottom>
      <diagonal/>
    </border>
    <border>
      <left/>
      <right/>
      <top style="thin">
        <color theme="5" tint="-0.249977111117893"/>
      </top>
      <bottom style="thin">
        <color theme="5" tint="0.59999389629810485"/>
      </bottom>
      <diagonal/>
    </border>
    <border>
      <left/>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79998168889431442"/>
      </top>
      <bottom style="thin">
        <color theme="5" tint="0.79998168889431442"/>
      </bottom>
      <diagonal/>
    </border>
    <border>
      <left style="thin">
        <color theme="4"/>
      </left>
      <right style="thin">
        <color theme="4"/>
      </right>
      <top/>
      <bottom style="thin">
        <color theme="4"/>
      </bottom>
      <diagonal/>
    </border>
    <border>
      <left style="thin">
        <color theme="4"/>
      </left>
      <right style="thin">
        <color theme="4"/>
      </right>
      <top style="thin">
        <color theme="4"/>
      </top>
      <bottom/>
      <diagonal/>
    </border>
    <border>
      <left/>
      <right style="thin">
        <color theme="4"/>
      </right>
      <top/>
      <bottom style="thin">
        <color theme="4"/>
      </bottom>
      <diagonal/>
    </border>
    <border>
      <left style="thin">
        <color theme="4"/>
      </left>
      <right/>
      <top/>
      <bottom style="thin">
        <color theme="4"/>
      </bottom>
      <diagonal/>
    </border>
    <border>
      <left/>
      <right style="thin">
        <color theme="4"/>
      </right>
      <top style="thin">
        <color theme="4"/>
      </top>
      <bottom style="thin">
        <color theme="4"/>
      </bottom>
      <diagonal/>
    </border>
    <border>
      <left style="thin">
        <color theme="4"/>
      </left>
      <right/>
      <top style="thin">
        <color theme="4"/>
      </top>
      <bottom style="thin">
        <color theme="4"/>
      </bottom>
      <diagonal/>
    </border>
    <border>
      <left/>
      <right style="thin">
        <color theme="4"/>
      </right>
      <top style="thin">
        <color theme="4"/>
      </top>
      <bottom/>
      <diagonal/>
    </border>
    <border>
      <left style="thin">
        <color theme="4"/>
      </left>
      <right/>
      <top style="thin">
        <color theme="4"/>
      </top>
      <bottom/>
      <diagonal/>
    </border>
    <border>
      <left/>
      <right style="thin">
        <color theme="4"/>
      </right>
      <top style="double">
        <color theme="4"/>
      </top>
      <bottom/>
      <diagonal/>
    </border>
    <border>
      <left style="thin">
        <color theme="4"/>
      </left>
      <right style="thin">
        <color theme="4"/>
      </right>
      <top style="double">
        <color theme="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medium">
        <color theme="0"/>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rgb="FFFF0000"/>
      </left>
      <right style="thin">
        <color theme="0"/>
      </right>
      <top style="thin">
        <color theme="0"/>
      </top>
      <bottom style="thin">
        <color theme="0"/>
      </bottom>
      <diagonal/>
    </border>
    <border>
      <left style="thin">
        <color theme="0"/>
      </left>
      <right style="medium">
        <color rgb="FFFF0000"/>
      </right>
      <top style="thin">
        <color theme="0"/>
      </top>
      <bottom style="thin">
        <color theme="0"/>
      </bottom>
      <diagonal/>
    </border>
    <border>
      <left style="medium">
        <color rgb="FFFF0000"/>
      </left>
      <right style="thin">
        <color theme="0"/>
      </right>
      <top style="thin">
        <color theme="0"/>
      </top>
      <bottom style="medium">
        <color rgb="FFFF0000"/>
      </bottom>
      <diagonal/>
    </border>
    <border>
      <left style="thin">
        <color theme="0"/>
      </left>
      <right style="thin">
        <color theme="0"/>
      </right>
      <top style="thin">
        <color theme="0"/>
      </top>
      <bottom style="medium">
        <color rgb="FFFF0000"/>
      </bottom>
      <diagonal/>
    </border>
    <border>
      <left style="thin">
        <color theme="0"/>
      </left>
      <right style="medium">
        <color rgb="FFFF0000"/>
      </right>
      <top style="thin">
        <color theme="0"/>
      </top>
      <bottom style="medium">
        <color rgb="FFFF0000"/>
      </bottom>
      <diagonal/>
    </border>
    <border>
      <left style="thin">
        <color theme="0"/>
      </left>
      <right/>
      <top style="thin">
        <color theme="0"/>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medium">
        <color rgb="FFFF0000"/>
      </left>
      <right/>
      <top style="thin">
        <color theme="0"/>
      </top>
      <bottom/>
      <diagonal/>
    </border>
    <border>
      <left/>
      <right style="medium">
        <color rgb="FFFF0000"/>
      </right>
      <top style="thin">
        <color theme="0"/>
      </top>
      <bottom/>
      <diagonal/>
    </border>
    <border>
      <left style="medium">
        <color rgb="FFFF0000"/>
      </left>
      <right/>
      <top/>
      <bottom style="thin">
        <color theme="0"/>
      </bottom>
      <diagonal/>
    </border>
    <border>
      <left/>
      <right style="medium">
        <color rgb="FFFF0000"/>
      </right>
      <top/>
      <bottom style="thin">
        <color theme="0"/>
      </bottom>
      <diagonal/>
    </border>
    <border>
      <left style="thin">
        <color theme="0"/>
      </left>
      <right style="medium">
        <color rgb="FFFF0000"/>
      </right>
      <top style="thin">
        <color theme="0"/>
      </top>
      <bottom/>
      <diagonal/>
    </border>
    <border>
      <left style="thin">
        <color theme="0"/>
      </left>
      <right style="medium">
        <color rgb="FFFF0000"/>
      </right>
      <top/>
      <bottom style="thin">
        <color theme="0"/>
      </bottom>
      <diagonal/>
    </border>
    <border>
      <left style="medium">
        <color rgb="FFFF0000"/>
      </left>
      <right style="medium">
        <color rgb="FFFF0000"/>
      </right>
      <top style="thin">
        <color theme="0"/>
      </top>
      <bottom style="thin">
        <color theme="0"/>
      </bottom>
      <diagonal/>
    </border>
    <border>
      <left style="medium">
        <color rgb="FFFF0000"/>
      </left>
      <right style="medium">
        <color rgb="FFFF0000"/>
      </right>
      <top style="thin">
        <color theme="0"/>
      </top>
      <bottom style="medium">
        <color rgb="FFFF0000"/>
      </bottom>
      <diagonal/>
    </border>
    <border>
      <left style="thin">
        <color theme="0" tint="-0.249977111117893"/>
      </left>
      <right style="thin">
        <color theme="0" tint="-0.249977111117893"/>
      </right>
      <top/>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style="medium">
        <color rgb="FFFF0000"/>
      </right>
      <top/>
      <bottom style="thin">
        <color theme="0"/>
      </bottom>
      <diagonal/>
    </border>
    <border>
      <left style="medium">
        <color rgb="FFFF0000"/>
      </left>
      <right/>
      <top style="thin">
        <color theme="0"/>
      </top>
      <bottom style="thin">
        <color theme="0"/>
      </bottom>
      <diagonal/>
    </border>
    <border>
      <left style="medium">
        <color rgb="FFFF0000"/>
      </left>
      <right/>
      <top style="thin">
        <color theme="0"/>
      </top>
      <bottom style="medium">
        <color rgb="FFFF0000"/>
      </bottom>
      <diagonal/>
    </border>
    <border>
      <left/>
      <right style="medium">
        <color rgb="FFFF0000"/>
      </right>
      <top style="thin">
        <color theme="0"/>
      </top>
      <bottom style="thin">
        <color theme="0"/>
      </bottom>
      <diagonal/>
    </border>
    <border>
      <left/>
      <right style="medium">
        <color rgb="FFFF0000"/>
      </right>
      <top style="thin">
        <color theme="0"/>
      </top>
      <bottom style="medium">
        <color rgb="FFFF0000"/>
      </bottom>
      <diagonal/>
    </border>
    <border>
      <left style="medium">
        <color rgb="FFFF0000"/>
      </left>
      <right style="thin">
        <color theme="0"/>
      </right>
      <top style="medium">
        <color rgb="FFFF0000"/>
      </top>
      <bottom style="thin">
        <color theme="0"/>
      </bottom>
      <diagonal/>
    </border>
    <border>
      <left style="thin">
        <color theme="0"/>
      </left>
      <right style="thin">
        <color theme="0"/>
      </right>
      <top style="medium">
        <color rgb="FFFF0000"/>
      </top>
      <bottom style="thin">
        <color theme="0"/>
      </bottom>
      <diagonal/>
    </border>
    <border>
      <left style="thin">
        <color theme="0"/>
      </left>
      <right style="medium">
        <color rgb="FFFF0000"/>
      </right>
      <top style="medium">
        <color rgb="FFFF0000"/>
      </top>
      <bottom style="thin">
        <color theme="0"/>
      </bottom>
      <diagonal/>
    </border>
    <border>
      <left style="medium">
        <color rgb="FF0070C0"/>
      </left>
      <right style="thin">
        <color rgb="FF0070C0"/>
      </right>
      <top style="thin">
        <color rgb="FF0070C0"/>
      </top>
      <bottom/>
      <diagonal/>
    </border>
    <border>
      <left style="thin">
        <color rgb="FF0070C0"/>
      </left>
      <right/>
      <top/>
      <bottom/>
      <diagonal/>
    </border>
    <border>
      <left style="medium">
        <color rgb="FF0070C0"/>
      </left>
      <right style="thin">
        <color rgb="FF0070C0"/>
      </right>
      <top style="medium">
        <color rgb="FF0070C0"/>
      </top>
      <bottom/>
      <diagonal/>
    </border>
    <border>
      <left style="thin">
        <color rgb="FF0070C0"/>
      </left>
      <right style="thin">
        <color rgb="FF0070C0"/>
      </right>
      <top style="medium">
        <color rgb="FF0070C0"/>
      </top>
      <bottom/>
      <diagonal/>
    </border>
    <border>
      <left style="thin">
        <color rgb="FF0070C0"/>
      </left>
      <right style="medium">
        <color rgb="FF0070C0"/>
      </right>
      <top style="medium">
        <color rgb="FF0070C0"/>
      </top>
      <bottom/>
      <diagonal/>
    </border>
    <border>
      <left/>
      <right style="medium">
        <color rgb="FFFFFFFF"/>
      </right>
      <top/>
      <bottom/>
      <diagonal/>
    </border>
    <border>
      <left/>
      <right/>
      <top/>
      <bottom style="thin">
        <color theme="5" tint="0.59999389629810485"/>
      </bottom>
      <diagonal/>
    </border>
    <border>
      <left style="medium">
        <color theme="9" tint="-0.24994659260841701"/>
      </left>
      <right style="dashed">
        <color theme="9" tint="-0.24994659260841701"/>
      </right>
      <top style="medium">
        <color theme="9" tint="-0.24994659260841701"/>
      </top>
      <bottom style="dashed">
        <color theme="9" tint="-0.24994659260841701"/>
      </bottom>
      <diagonal/>
    </border>
    <border>
      <left style="dashed">
        <color theme="9" tint="-0.24994659260841701"/>
      </left>
      <right style="dashed">
        <color theme="9" tint="-0.24994659260841701"/>
      </right>
      <top style="medium">
        <color theme="9" tint="-0.24994659260841701"/>
      </top>
      <bottom style="dashed">
        <color theme="9" tint="-0.24994659260841701"/>
      </bottom>
      <diagonal/>
    </border>
    <border>
      <left style="dashed">
        <color theme="9" tint="-0.24994659260841701"/>
      </left>
      <right style="medium">
        <color theme="9" tint="-0.24994659260841701"/>
      </right>
      <top style="medium">
        <color theme="9" tint="-0.24994659260841701"/>
      </top>
      <bottom style="dashed">
        <color theme="9" tint="-0.24994659260841701"/>
      </bottom>
      <diagonal/>
    </border>
    <border>
      <left style="medium">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right style="thin">
        <color theme="0"/>
      </right>
      <top/>
      <bottom/>
      <diagonal/>
    </border>
    <border>
      <left style="thin">
        <color theme="0"/>
      </left>
      <right/>
      <top/>
      <bottom/>
      <diagonal/>
    </border>
    <border>
      <left style="thin">
        <color theme="0"/>
      </left>
      <right style="thin">
        <color theme="0"/>
      </right>
      <top/>
      <bottom/>
      <diagonal/>
    </border>
    <border>
      <left style="thin">
        <color theme="0"/>
      </left>
      <right style="thin">
        <color theme="0"/>
      </right>
      <top/>
      <bottom style="thin">
        <color theme="0"/>
      </bottom>
      <diagonal/>
    </border>
    <border>
      <left style="medium">
        <color theme="7" tint="0.39994506668294322"/>
      </left>
      <right style="dashed">
        <color theme="7" tint="0.39994506668294322"/>
      </right>
      <top style="medium">
        <color theme="7" tint="0.39994506668294322"/>
      </top>
      <bottom style="dashed">
        <color theme="7" tint="0.39994506668294322"/>
      </bottom>
      <diagonal/>
    </border>
    <border>
      <left style="dashed">
        <color theme="7" tint="0.39994506668294322"/>
      </left>
      <right style="dashed">
        <color theme="7" tint="0.39994506668294322"/>
      </right>
      <top style="medium">
        <color theme="7" tint="0.39994506668294322"/>
      </top>
      <bottom style="dashed">
        <color theme="7" tint="0.39994506668294322"/>
      </bottom>
      <diagonal/>
    </border>
    <border>
      <left style="dashed">
        <color theme="7" tint="0.39994506668294322"/>
      </left>
      <right style="medium">
        <color theme="7" tint="0.39994506668294322"/>
      </right>
      <top style="medium">
        <color theme="7" tint="0.39994506668294322"/>
      </top>
      <bottom style="dashed">
        <color theme="7" tint="0.39994506668294322"/>
      </bottom>
      <diagonal/>
    </border>
    <border>
      <left style="medium">
        <color theme="7" tint="0.39994506668294322"/>
      </left>
      <right style="dashed">
        <color theme="7" tint="0.39994506668294322"/>
      </right>
      <top style="dashed">
        <color theme="7" tint="0.39994506668294322"/>
      </top>
      <bottom style="dashed">
        <color theme="7" tint="0.39994506668294322"/>
      </bottom>
      <diagonal/>
    </border>
    <border>
      <left style="dashed">
        <color theme="7" tint="0.39994506668294322"/>
      </left>
      <right style="dashed">
        <color theme="7" tint="0.39994506668294322"/>
      </right>
      <top style="dashed">
        <color theme="7" tint="0.39994506668294322"/>
      </top>
      <bottom style="dashed">
        <color theme="7" tint="0.39994506668294322"/>
      </bottom>
      <diagonal/>
    </border>
    <border>
      <left style="dashed">
        <color theme="7" tint="0.39994506668294322"/>
      </left>
      <right style="medium">
        <color theme="7" tint="0.39994506668294322"/>
      </right>
      <top style="dashed">
        <color theme="7" tint="0.39994506668294322"/>
      </top>
      <bottom style="dashed">
        <color theme="7" tint="0.39994506668294322"/>
      </bottom>
      <diagonal/>
    </border>
    <border>
      <left style="medium">
        <color theme="7" tint="0.39994506668294322"/>
      </left>
      <right style="dashed">
        <color theme="7" tint="0.39994506668294322"/>
      </right>
      <top style="dashed">
        <color theme="7" tint="0.39994506668294322"/>
      </top>
      <bottom style="medium">
        <color theme="7" tint="0.39994506668294322"/>
      </bottom>
      <diagonal/>
    </border>
    <border>
      <left style="dashed">
        <color theme="7" tint="0.39994506668294322"/>
      </left>
      <right style="dashed">
        <color theme="7" tint="0.39994506668294322"/>
      </right>
      <top style="dashed">
        <color theme="7" tint="0.39994506668294322"/>
      </top>
      <bottom style="medium">
        <color theme="7" tint="0.39994506668294322"/>
      </bottom>
      <diagonal/>
    </border>
    <border>
      <left style="dashed">
        <color theme="7" tint="0.39994506668294322"/>
      </left>
      <right style="medium">
        <color theme="7" tint="0.39994506668294322"/>
      </right>
      <top style="dashed">
        <color theme="7" tint="0.39994506668294322"/>
      </top>
      <bottom style="medium">
        <color theme="7" tint="0.39994506668294322"/>
      </bottom>
      <diagonal/>
    </border>
    <border>
      <left/>
      <right/>
      <top/>
      <bottom style="thin">
        <color theme="5" tint="0.79998168889431442"/>
      </bottom>
      <diagonal/>
    </border>
    <border>
      <left style="thin">
        <color theme="9" tint="0.59996337778862885"/>
      </left>
      <right/>
      <top style="thin">
        <color theme="9" tint="0.59996337778862885"/>
      </top>
      <bottom style="thin">
        <color theme="9" tint="0.59996337778862885"/>
      </bottom>
      <diagonal/>
    </border>
    <border>
      <left style="thin">
        <color theme="9" tint="0.59996337778862885"/>
      </left>
      <right/>
      <top style="thin">
        <color theme="9" tint="0.59996337778862885"/>
      </top>
      <bottom/>
      <diagonal/>
    </border>
    <border>
      <left/>
      <right style="thin">
        <color theme="9"/>
      </right>
      <top style="thin">
        <color theme="9" tint="0.59996337778862885"/>
      </top>
      <bottom style="thin">
        <color theme="9" tint="0.59996337778862885"/>
      </bottom>
      <diagonal/>
    </border>
    <border>
      <left/>
      <right/>
      <top style="thin">
        <color theme="8" tint="0.79998168889431442"/>
      </top>
      <bottom style="thin">
        <color theme="8" tint="0.79998168889431442"/>
      </bottom>
      <diagonal/>
    </border>
    <border>
      <left/>
      <right/>
      <top/>
      <bottom style="thin">
        <color theme="8" tint="0.79998168889431442"/>
      </bottom>
      <diagonal/>
    </border>
    <border>
      <left/>
      <right/>
      <top style="thin">
        <color theme="5" tint="0.79998168889431442"/>
      </top>
      <bottom style="thin">
        <color theme="5" tint="0.39997558519241921"/>
      </bottom>
      <diagonal/>
    </border>
    <border>
      <left/>
      <right/>
      <top/>
      <bottom style="thin">
        <color theme="6" tint="0.79998168889431442"/>
      </bottom>
      <diagonal/>
    </border>
    <border>
      <left/>
      <right/>
      <top style="thin">
        <color theme="6" tint="0.79998168889431442"/>
      </top>
      <bottom style="thin">
        <color theme="6" tint="0.39997558519241921"/>
      </bottom>
      <diagonal/>
    </border>
    <border>
      <left/>
      <right/>
      <top style="thin">
        <color theme="6" tint="0.79998168889431442"/>
      </top>
      <bottom style="thin">
        <color theme="6" tint="0.79998168889431442"/>
      </bottom>
      <diagonal/>
    </border>
    <border>
      <left/>
      <right/>
      <top style="thin">
        <color theme="6" tint="0.39997558519241921"/>
      </top>
      <bottom style="thin">
        <color theme="6" tint="0.39997558519241921"/>
      </bottom>
      <diagonal/>
    </border>
    <border>
      <left style="thin">
        <color theme="0"/>
      </left>
      <right style="thin">
        <color theme="0"/>
      </right>
      <top style="thin">
        <color theme="0"/>
      </top>
      <bottom/>
      <diagonal/>
    </border>
    <border>
      <left/>
      <right style="thin">
        <color theme="9"/>
      </right>
      <top style="thin">
        <color theme="9" tint="0.59996337778862885"/>
      </top>
      <bottom/>
      <diagonal/>
    </border>
    <border>
      <left style="medium">
        <color rgb="FFFFFFFF"/>
      </left>
      <right/>
      <top/>
      <bottom/>
      <diagonal/>
    </border>
    <border>
      <left style="thin">
        <color rgb="FF0070C0"/>
      </left>
      <right/>
      <top style="thin">
        <color rgb="FF0070C0"/>
      </top>
      <bottom style="thin">
        <color rgb="FF0070C0"/>
      </bottom>
      <diagonal/>
    </border>
    <border>
      <left/>
      <right/>
      <top/>
      <bottom style="thin">
        <color theme="5" tint="0.39997558519241921"/>
      </bottom>
      <diagonal/>
    </border>
    <border>
      <left/>
      <right/>
      <top style="thin">
        <color theme="0" tint="-0.249977111117893"/>
      </top>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0" tint="-0.249977111117893"/>
      </left>
      <right style="thin">
        <color theme="0" tint="-0.249977111117893"/>
      </right>
      <top style="thin">
        <color theme="8" tint="0.39997558519241921"/>
      </top>
      <bottom style="thin">
        <color theme="0" tint="-0.249977111117893"/>
      </bottom>
      <diagonal/>
    </border>
    <border>
      <left/>
      <right/>
      <top style="thin">
        <color theme="0" tint="-0.249977111117893"/>
      </top>
      <bottom style="thin">
        <color theme="0" tint="-0.249977111117893"/>
      </bottom>
      <diagonal/>
    </border>
    <border>
      <left style="thin">
        <color indexed="64"/>
      </left>
      <right style="thin">
        <color indexed="64"/>
      </right>
      <top style="thin">
        <color indexed="64"/>
      </top>
      <bottom/>
      <diagonal/>
    </border>
    <border>
      <left/>
      <right/>
      <top/>
      <bottom style="medium">
        <color rgb="FFFFFFFF"/>
      </bottom>
      <diagonal/>
    </border>
    <border>
      <left style="thin">
        <color rgb="FF0070C0"/>
      </left>
      <right/>
      <top style="medium">
        <color rgb="FF0070C0"/>
      </top>
      <bottom style="thin">
        <color rgb="FF0070C0"/>
      </bottom>
      <diagonal/>
    </border>
    <border>
      <left/>
      <right style="medium">
        <color rgb="FF0070C0"/>
      </right>
      <top style="medium">
        <color rgb="FF0070C0"/>
      </top>
      <bottom style="thin">
        <color rgb="FF0070C0"/>
      </bottom>
      <diagonal/>
    </border>
    <border>
      <left/>
      <right style="medium">
        <color rgb="FF0070C0"/>
      </right>
      <top style="thin">
        <color rgb="FF0070C0"/>
      </top>
      <bottom style="thin">
        <color rgb="FF0070C0"/>
      </bottom>
      <diagonal/>
    </border>
    <border>
      <left/>
      <right/>
      <top style="thin">
        <color rgb="FF0070C0"/>
      </top>
      <bottom style="thin">
        <color rgb="FF0070C0"/>
      </bottom>
      <diagonal/>
    </border>
    <border>
      <left style="thin">
        <color theme="5"/>
      </left>
      <right style="thin">
        <color theme="5"/>
      </right>
      <top/>
      <bottom style="thin">
        <color theme="5"/>
      </bottom>
      <diagonal/>
    </border>
    <border>
      <left style="thin">
        <color theme="5"/>
      </left>
      <right style="thin">
        <color theme="5"/>
      </right>
      <top style="thin">
        <color theme="5"/>
      </top>
      <bottom style="thin">
        <color theme="5"/>
      </bottom>
      <diagonal/>
    </border>
    <border>
      <left style="thin">
        <color theme="5"/>
      </left>
      <right style="thin">
        <color theme="5"/>
      </right>
      <top/>
      <bottom/>
      <diagonal/>
    </border>
    <border>
      <left/>
      <right style="thin">
        <color rgb="FF0070C0"/>
      </right>
      <top style="thin">
        <color rgb="FF0070C0"/>
      </top>
      <bottom style="thin">
        <color rgb="FF0070C0"/>
      </bottom>
      <diagonal/>
    </border>
    <border>
      <left style="double">
        <color rgb="FFFF0000"/>
      </left>
      <right style="thin">
        <color rgb="FF0070C0"/>
      </right>
      <top style="thin">
        <color rgb="FF0070C0"/>
      </top>
      <bottom style="thin">
        <color rgb="FF0070C0"/>
      </bottom>
      <diagonal/>
    </border>
    <border>
      <left/>
      <right/>
      <top style="thin">
        <color theme="6"/>
      </top>
      <bottom style="thin">
        <color theme="6"/>
      </bottom>
      <diagonal/>
    </border>
    <border>
      <left/>
      <right/>
      <top style="thin">
        <color theme="6"/>
      </top>
      <bottom/>
      <diagonal/>
    </border>
    <border>
      <left/>
      <right/>
      <top/>
      <bottom style="thin">
        <color theme="6"/>
      </bottom>
      <diagonal/>
    </border>
    <border>
      <left style="thin">
        <color rgb="FF0070C0"/>
      </left>
      <right style="double">
        <color rgb="FFFF0000"/>
      </right>
      <top style="thin">
        <color rgb="FF0070C0"/>
      </top>
      <bottom style="thin">
        <color rgb="FF0070C0"/>
      </bottom>
      <diagonal/>
    </border>
    <border>
      <left/>
      <right style="medium">
        <color rgb="FF0070C0"/>
      </right>
      <top style="double">
        <color rgb="FFFF0000"/>
      </top>
      <bottom style="thin">
        <color rgb="FF0070C0"/>
      </bottom>
      <diagonal/>
    </border>
    <border>
      <left/>
      <right style="medium">
        <color rgb="FF0070C0"/>
      </right>
      <top style="thin">
        <color rgb="FF0070C0"/>
      </top>
      <bottom style="double">
        <color rgb="FFFF0000"/>
      </bottom>
      <diagonal/>
    </border>
    <border>
      <left style="thin">
        <color rgb="FF0070C0"/>
      </left>
      <right style="thin">
        <color rgb="FF0070C0"/>
      </right>
      <top style="thin">
        <color rgb="FF0070C0"/>
      </top>
      <bottom style="double">
        <color rgb="FFFF0000"/>
      </bottom>
      <diagonal/>
    </border>
    <border>
      <left style="thin">
        <color rgb="FF0070C0"/>
      </left>
      <right style="double">
        <color rgb="FFFF0000"/>
      </right>
      <top style="thin">
        <color rgb="FF0070C0"/>
      </top>
      <bottom style="double">
        <color rgb="FFFF0000"/>
      </bottom>
      <diagonal/>
    </border>
    <border>
      <left style="double">
        <color rgb="FFFF0000"/>
      </left>
      <right style="thin">
        <color rgb="FF0070C0"/>
      </right>
      <top style="double">
        <color rgb="FFFF0000"/>
      </top>
      <bottom style="thin">
        <color rgb="FF0070C0"/>
      </bottom>
      <diagonal/>
    </border>
    <border>
      <left style="thin">
        <color rgb="FF0070C0"/>
      </left>
      <right style="thin">
        <color rgb="FF0070C0"/>
      </right>
      <top style="double">
        <color rgb="FFFF0000"/>
      </top>
      <bottom style="thin">
        <color rgb="FF0070C0"/>
      </bottom>
      <diagonal/>
    </border>
    <border>
      <left style="double">
        <color rgb="FFFF0000"/>
      </left>
      <right style="thin">
        <color rgb="FF0070C0"/>
      </right>
      <top style="thin">
        <color rgb="FF0070C0"/>
      </top>
      <bottom style="double">
        <color rgb="FFFF0000"/>
      </bottom>
      <diagonal/>
    </border>
    <border>
      <left/>
      <right style="double">
        <color rgb="FFFF0000"/>
      </right>
      <top style="double">
        <color rgb="FFFF0000"/>
      </top>
      <bottom style="thin">
        <color rgb="FF0070C0"/>
      </bottom>
      <diagonal/>
    </border>
    <border>
      <left style="double">
        <color rgb="FFFF0000"/>
      </left>
      <right style="thin">
        <color rgb="FF0070C0"/>
      </right>
      <top style="double">
        <color rgb="FFFF0000"/>
      </top>
      <bottom/>
      <diagonal/>
    </border>
    <border>
      <left style="thin">
        <color rgb="FF0070C0"/>
      </left>
      <right style="thin">
        <color rgb="FF0070C0"/>
      </right>
      <top style="double">
        <color rgb="FFFF0000"/>
      </top>
      <bottom/>
      <diagonal/>
    </border>
    <border>
      <left style="thin">
        <color rgb="FF0070C0"/>
      </left>
      <right style="double">
        <color rgb="FFFF0000"/>
      </right>
      <top style="double">
        <color rgb="FFFF0000"/>
      </top>
      <bottom/>
      <diagonal/>
    </border>
    <border>
      <left style="thin">
        <color rgb="FF0070C0"/>
      </left>
      <right style="thin">
        <color rgb="FF0070C0"/>
      </right>
      <top style="thin">
        <color rgb="FF0070C0"/>
      </top>
      <bottom/>
      <diagonal/>
    </border>
    <border>
      <left style="thin">
        <color rgb="FF0070C0"/>
      </left>
      <right style="thin">
        <color rgb="FF0070C0"/>
      </right>
      <top/>
      <bottom/>
      <diagonal/>
    </border>
    <border>
      <left style="thin">
        <color rgb="FF0070C0"/>
      </left>
      <right/>
      <top style="medium">
        <color rgb="FF0070C0"/>
      </top>
      <bottom/>
      <diagonal/>
    </border>
    <border>
      <left/>
      <right style="medium">
        <color rgb="FF0070C0"/>
      </right>
      <top style="double">
        <color rgb="FFFF0000"/>
      </top>
      <bottom/>
      <diagonal/>
    </border>
    <border>
      <left style="medium">
        <color rgb="FFFF0000"/>
      </left>
      <right style="thin">
        <color rgb="FF0070C0"/>
      </right>
      <top style="medium">
        <color rgb="FFFF0000"/>
      </top>
      <bottom/>
      <diagonal/>
    </border>
    <border>
      <left style="thin">
        <color rgb="FF0070C0"/>
      </left>
      <right style="thin">
        <color rgb="FF0070C0"/>
      </right>
      <top style="medium">
        <color rgb="FFFF0000"/>
      </top>
      <bottom/>
      <diagonal/>
    </border>
    <border>
      <left style="thin">
        <color rgb="FF0070C0"/>
      </left>
      <right style="thin">
        <color rgb="FF0070C0"/>
      </right>
      <top style="medium">
        <color rgb="FFFF0000"/>
      </top>
      <bottom style="thin">
        <color rgb="FF0070C0"/>
      </bottom>
      <diagonal/>
    </border>
    <border>
      <left style="thin">
        <color rgb="FF0070C0"/>
      </left>
      <right style="medium">
        <color rgb="FFFF0000"/>
      </right>
      <top style="medium">
        <color rgb="FFFF0000"/>
      </top>
      <bottom style="thin">
        <color rgb="FF0070C0"/>
      </bottom>
      <diagonal/>
    </border>
    <border>
      <left style="medium">
        <color rgb="FFFF0000"/>
      </left>
      <right style="thin">
        <color rgb="FF0070C0"/>
      </right>
      <top/>
      <bottom/>
      <diagonal/>
    </border>
    <border>
      <left style="thin">
        <color rgb="FF0070C0"/>
      </left>
      <right style="medium">
        <color rgb="FFFF0000"/>
      </right>
      <top style="thin">
        <color rgb="FF0070C0"/>
      </top>
      <bottom style="thin">
        <color rgb="FF0070C0"/>
      </bottom>
      <diagonal/>
    </border>
    <border>
      <left style="medium">
        <color rgb="FFFF0000"/>
      </left>
      <right style="thin">
        <color rgb="FF0070C0"/>
      </right>
      <top/>
      <bottom style="medium">
        <color rgb="FFFF0000"/>
      </bottom>
      <diagonal/>
    </border>
    <border>
      <left style="thin">
        <color rgb="FF0070C0"/>
      </left>
      <right style="thin">
        <color rgb="FF0070C0"/>
      </right>
      <top/>
      <bottom style="medium">
        <color rgb="FFFF0000"/>
      </bottom>
      <diagonal/>
    </border>
    <border>
      <left style="thin">
        <color rgb="FF0070C0"/>
      </left>
      <right style="thin">
        <color rgb="FF0070C0"/>
      </right>
      <top style="thin">
        <color rgb="FF0070C0"/>
      </top>
      <bottom style="medium">
        <color rgb="FFFF0000"/>
      </bottom>
      <diagonal/>
    </border>
    <border>
      <left style="thin">
        <color rgb="FF0070C0"/>
      </left>
      <right style="medium">
        <color rgb="FFFF0000"/>
      </right>
      <top style="thin">
        <color rgb="FF0070C0"/>
      </top>
      <bottom style="medium">
        <color rgb="FFFF0000"/>
      </bottom>
      <diagonal/>
    </border>
    <border>
      <left/>
      <right style="thin">
        <color rgb="FF0070C0"/>
      </right>
      <top style="thin">
        <color rgb="FF0070C0"/>
      </top>
      <bottom/>
      <diagonal/>
    </border>
    <border>
      <left style="thin">
        <color rgb="FF0070C0"/>
      </left>
      <right/>
      <top style="medium">
        <color rgb="FFFF0000"/>
      </top>
      <bottom style="thin">
        <color rgb="FF0070C0"/>
      </bottom>
      <diagonal/>
    </border>
    <border>
      <left style="thin">
        <color rgb="FF0070C0"/>
      </left>
      <right/>
      <top style="thin">
        <color rgb="FF0070C0"/>
      </top>
      <bottom style="medium">
        <color rgb="FFFF0000"/>
      </bottom>
      <diagonal/>
    </border>
    <border>
      <left style="thin">
        <color rgb="FF0070C0"/>
      </left>
      <right style="medium">
        <color rgb="FF0070C0"/>
      </right>
      <top style="double">
        <color rgb="FFFF0000"/>
      </top>
      <bottom style="thin">
        <color rgb="FF0070C0"/>
      </bottom>
      <diagonal/>
    </border>
  </borders>
  <cellStyleXfs count="43">
    <xf numFmtId="0" fontId="0" fillId="0" borderId="0"/>
    <xf numFmtId="9" fontId="22" fillId="0" borderId="0" applyFont="0" applyFill="0" applyBorder="0" applyAlignment="0" applyProtection="0"/>
    <xf numFmtId="0" fontId="23" fillId="0" borderId="0"/>
    <xf numFmtId="9" fontId="2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43" fontId="23" fillId="0" borderId="0" applyFont="0" applyFill="0" applyBorder="0" applyAlignment="0" applyProtection="0"/>
    <xf numFmtId="166" fontId="23" fillId="0" borderId="0"/>
    <xf numFmtId="0" fontId="49" fillId="0" borderId="0"/>
    <xf numFmtId="0" fontId="49" fillId="0" borderId="0"/>
    <xf numFmtId="0" fontId="21" fillId="0" borderId="0"/>
    <xf numFmtId="9" fontId="21" fillId="0" borderId="0" applyFont="0" applyFill="0" applyBorder="0" applyAlignment="0" applyProtection="0"/>
    <xf numFmtId="0" fontId="71" fillId="0" borderId="27" applyNumberFormat="0" applyFill="0" applyAlignment="0" applyProtection="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166" fontId="19" fillId="0" borderId="0"/>
    <xf numFmtId="0" fontId="20" fillId="0" borderId="0"/>
    <xf numFmtId="9" fontId="20" fillId="0" borderId="0" applyFont="0" applyFill="0" applyBorder="0" applyAlignment="0" applyProtection="0"/>
    <xf numFmtId="0" fontId="49" fillId="0" borderId="0"/>
    <xf numFmtId="0" fontId="22" fillId="0" borderId="0"/>
    <xf numFmtId="0" fontId="54" fillId="24" borderId="0" applyNumberFormat="0" applyBorder="0" applyAlignment="0" applyProtection="0"/>
    <xf numFmtId="0" fontId="55" fillId="25" borderId="0" applyNumberFormat="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166" fontId="18" fillId="0" borderId="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166" fontId="18"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166"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166" fontId="15" fillId="0" borderId="0"/>
  </cellStyleXfs>
  <cellXfs count="1141">
    <xf numFmtId="0" fontId="0" fillId="0" borderId="0" xfId="0"/>
    <xf numFmtId="0" fontId="26" fillId="2" borderId="1" xfId="0" applyFont="1" applyFill="1" applyBorder="1" applyAlignment="1">
      <alignment horizontal="left" vertical="center" readingOrder="1"/>
    </xf>
    <xf numFmtId="0" fontId="26" fillId="5" borderId="2" xfId="0" applyFont="1" applyFill="1" applyBorder="1" applyAlignment="1">
      <alignment horizontal="left" vertical="center" readingOrder="1"/>
    </xf>
    <xf numFmtId="0" fontId="26" fillId="8" borderId="2" xfId="0" applyFont="1" applyFill="1" applyBorder="1" applyAlignment="1">
      <alignment horizontal="left" vertical="center" readingOrder="1"/>
    </xf>
    <xf numFmtId="0" fontId="26" fillId="8" borderId="3" xfId="0" applyFont="1" applyFill="1" applyBorder="1" applyAlignment="1">
      <alignment horizontal="left" vertical="center" readingOrder="1"/>
    </xf>
    <xf numFmtId="0" fontId="26" fillId="9" borderId="2" xfId="0" applyFont="1" applyFill="1" applyBorder="1" applyAlignment="1">
      <alignment horizontal="left" vertical="center" readingOrder="1"/>
    </xf>
    <xf numFmtId="0" fontId="27" fillId="3" borderId="1" xfId="0" applyFont="1" applyFill="1" applyBorder="1" applyAlignment="1">
      <alignment horizontal="left" vertical="center" readingOrder="1"/>
    </xf>
    <xf numFmtId="0" fontId="27" fillId="4" borderId="2" xfId="0" applyFont="1" applyFill="1" applyBorder="1" applyAlignment="1">
      <alignment horizontal="left" vertical="center" readingOrder="1"/>
    </xf>
    <xf numFmtId="0" fontId="27" fillId="3" borderId="2" xfId="0" applyFont="1" applyFill="1" applyBorder="1" applyAlignment="1">
      <alignment horizontal="left" vertical="center" readingOrder="1"/>
    </xf>
    <xf numFmtId="0" fontId="27" fillId="3" borderId="3" xfId="0" applyFont="1" applyFill="1" applyBorder="1" applyAlignment="1">
      <alignment horizontal="left" vertical="center" readingOrder="1"/>
    </xf>
    <xf numFmtId="14" fontId="27" fillId="3" borderId="2" xfId="0" applyNumberFormat="1" applyFont="1" applyFill="1" applyBorder="1" applyAlignment="1">
      <alignment horizontal="left" vertical="center" readingOrder="1"/>
    </xf>
    <xf numFmtId="14" fontId="27" fillId="6" borderId="2" xfId="0" applyNumberFormat="1" applyFont="1" applyFill="1" applyBorder="1" applyAlignment="1">
      <alignment horizontal="left" vertical="center" readingOrder="1"/>
    </xf>
    <xf numFmtId="0" fontId="27" fillId="7" borderId="2" xfId="0" applyFont="1" applyFill="1" applyBorder="1" applyAlignment="1">
      <alignment horizontal="left" vertical="center" readingOrder="1"/>
    </xf>
    <xf numFmtId="0" fontId="30" fillId="7" borderId="2" xfId="0" applyFont="1" applyFill="1" applyBorder="1" applyAlignment="1">
      <alignment horizontal="left" vertical="top" wrapText="1" readingOrder="1"/>
    </xf>
    <xf numFmtId="14" fontId="30" fillId="6" borderId="1" xfId="0" applyNumberFormat="1" applyFont="1" applyFill="1" applyBorder="1" applyAlignment="1">
      <alignment horizontal="left" vertical="top" wrapText="1" readingOrder="1"/>
    </xf>
    <xf numFmtId="9" fontId="27" fillId="3" borderId="2" xfId="1" applyFont="1" applyFill="1" applyBorder="1" applyAlignment="1">
      <alignment horizontal="left" vertical="center" readingOrder="1"/>
    </xf>
    <xf numFmtId="9" fontId="27" fillId="6" borderId="1" xfId="1" applyFont="1" applyFill="1" applyBorder="1" applyAlignment="1">
      <alignment horizontal="left" vertical="top" wrapText="1" readingOrder="1"/>
    </xf>
    <xf numFmtId="0" fontId="35" fillId="0" borderId="0" xfId="0" applyFont="1"/>
    <xf numFmtId="0" fontId="33" fillId="0" borderId="0" xfId="0" applyFont="1"/>
    <xf numFmtId="0" fontId="38" fillId="0" borderId="0" xfId="0" applyFont="1" applyAlignment="1"/>
    <xf numFmtId="0" fontId="38" fillId="0" borderId="0" xfId="0" applyFont="1" applyFill="1" applyAlignment="1"/>
    <xf numFmtId="166" fontId="23" fillId="13" borderId="0" xfId="8" applyFill="1"/>
    <xf numFmtId="166" fontId="23" fillId="13" borderId="0" xfId="8" applyFill="1" applyAlignment="1">
      <alignment horizontal="center" vertical="center"/>
    </xf>
    <xf numFmtId="166" fontId="23" fillId="20" borderId="8" xfId="8" applyFill="1" applyBorder="1"/>
    <xf numFmtId="166" fontId="23" fillId="20" borderId="0" xfId="8" applyFill="1" applyBorder="1"/>
    <xf numFmtId="166" fontId="23" fillId="20" borderId="9" xfId="8" applyFill="1" applyBorder="1"/>
    <xf numFmtId="166" fontId="32" fillId="20" borderId="0" xfId="8" applyFont="1" applyFill="1" applyBorder="1"/>
    <xf numFmtId="166" fontId="23" fillId="20" borderId="10" xfId="8" applyFill="1" applyBorder="1"/>
    <xf numFmtId="166" fontId="23" fillId="20" borderId="11" xfId="8" applyFill="1" applyBorder="1"/>
    <xf numFmtId="166" fontId="23" fillId="20" borderId="12" xfId="8" applyFill="1" applyBorder="1"/>
    <xf numFmtId="0" fontId="27" fillId="0" borderId="0" xfId="0" applyFont="1" applyFill="1" applyBorder="1" applyAlignment="1">
      <alignment horizontal="left" vertical="center" readingOrder="1"/>
    </xf>
    <xf numFmtId="9" fontId="38" fillId="0" borderId="0" xfId="0" applyNumberFormat="1" applyFont="1" applyFill="1" applyAlignment="1"/>
    <xf numFmtId="9" fontId="38" fillId="0" borderId="0" xfId="1" applyFont="1" applyFill="1" applyAlignment="1"/>
    <xf numFmtId="1" fontId="38" fillId="0" borderId="0" xfId="0" applyNumberFormat="1" applyFont="1" applyFill="1" applyAlignment="1"/>
    <xf numFmtId="14" fontId="38" fillId="0" borderId="0" xfId="0" applyNumberFormat="1" applyFont="1" applyFill="1" applyAlignment="1"/>
    <xf numFmtId="1" fontId="38" fillId="0" borderId="0" xfId="1" applyNumberFormat="1" applyFont="1" applyFill="1" applyAlignment="1"/>
    <xf numFmtId="0" fontId="38" fillId="0" borderId="0" xfId="1" applyNumberFormat="1" applyFont="1" applyFill="1" applyAlignment="1"/>
    <xf numFmtId="0" fontId="38" fillId="0" borderId="0" xfId="0" applyNumberFormat="1" applyFont="1" applyFill="1" applyAlignment="1"/>
    <xf numFmtId="1" fontId="38" fillId="0" borderId="0" xfId="0" applyNumberFormat="1" applyFont="1" applyFill="1" applyAlignment="1">
      <alignment horizontal="left"/>
    </xf>
    <xf numFmtId="0" fontId="27" fillId="3" borderId="0" xfId="0" applyFont="1" applyFill="1" applyBorder="1" applyAlignment="1">
      <alignment horizontal="left" vertical="center" readingOrder="1"/>
    </xf>
    <xf numFmtId="0" fontId="27" fillId="0" borderId="1" xfId="0" applyFont="1" applyFill="1" applyBorder="1" applyAlignment="1">
      <alignment horizontal="left" vertical="center" readingOrder="1"/>
    </xf>
    <xf numFmtId="14" fontId="27" fillId="3" borderId="18" xfId="0" applyNumberFormat="1" applyFont="1" applyFill="1" applyBorder="1" applyAlignment="1">
      <alignment horizontal="left" vertical="center" readingOrder="1"/>
    </xf>
    <xf numFmtId="0" fontId="35" fillId="0" borderId="0" xfId="0" applyNumberFormat="1" applyFont="1"/>
    <xf numFmtId="1" fontId="35" fillId="0" borderId="0" xfId="0" applyNumberFormat="1" applyFont="1"/>
    <xf numFmtId="0" fontId="35" fillId="0" borderId="0" xfId="0" applyFont="1" applyAlignment="1">
      <alignment wrapText="1" readingOrder="1"/>
    </xf>
    <xf numFmtId="0" fontId="27" fillId="7" borderId="0" xfId="0" applyFont="1" applyFill="1" applyBorder="1" applyAlignment="1">
      <alignment horizontal="left" vertical="center" readingOrder="1"/>
    </xf>
    <xf numFmtId="0" fontId="26" fillId="9" borderId="15" xfId="0" applyFont="1" applyFill="1" applyBorder="1" applyAlignment="1">
      <alignment horizontal="left" vertical="center" readingOrder="1"/>
    </xf>
    <xf numFmtId="0" fontId="27" fillId="7" borderId="15" xfId="0" applyFont="1" applyFill="1" applyBorder="1" applyAlignment="1">
      <alignment horizontal="left" vertical="center" readingOrder="1"/>
    </xf>
    <xf numFmtId="0" fontId="52" fillId="2" borderId="1" xfId="0" applyFont="1" applyFill="1" applyBorder="1" applyAlignment="1">
      <alignment horizontal="left" vertical="center" readingOrder="1"/>
    </xf>
    <xf numFmtId="14" fontId="53" fillId="6" borderId="2" xfId="0" applyNumberFormat="1" applyFont="1" applyFill="1" applyBorder="1" applyAlignment="1">
      <alignment horizontal="left" vertical="center" readingOrder="1"/>
    </xf>
    <xf numFmtId="14" fontId="52" fillId="6" borderId="1" xfId="0" applyNumberFormat="1" applyFont="1" applyFill="1" applyBorder="1" applyAlignment="1">
      <alignment horizontal="left" vertical="top" wrapText="1" readingOrder="1"/>
    </xf>
    <xf numFmtId="0" fontId="53" fillId="3" borderId="2" xfId="0" applyFont="1" applyFill="1" applyBorder="1" applyAlignment="1">
      <alignment horizontal="left" vertical="center" readingOrder="1"/>
    </xf>
    <xf numFmtId="0" fontId="53" fillId="7" borderId="2" xfId="0" applyFont="1" applyFill="1" applyBorder="1" applyAlignment="1">
      <alignment horizontal="left" vertical="center" readingOrder="1"/>
    </xf>
    <xf numFmtId="0" fontId="53" fillId="7" borderId="2" xfId="0" applyFont="1" applyFill="1" applyBorder="1" applyAlignment="1">
      <alignment horizontal="left" vertical="top" wrapText="1" readingOrder="1"/>
    </xf>
    <xf numFmtId="0" fontId="27" fillId="3" borderId="16" xfId="0" applyFont="1" applyFill="1" applyBorder="1" applyAlignment="1">
      <alignment horizontal="left" vertical="center" readingOrder="1"/>
    </xf>
    <xf numFmtId="0" fontId="30" fillId="7" borderId="15" xfId="0" applyFont="1" applyFill="1" applyBorder="1" applyAlignment="1">
      <alignment horizontal="left" vertical="top" wrapText="1" readingOrder="1"/>
    </xf>
    <xf numFmtId="0" fontId="27" fillId="3" borderId="15" xfId="0" applyFont="1" applyFill="1" applyBorder="1" applyAlignment="1">
      <alignment horizontal="left" vertical="center" readingOrder="1"/>
    </xf>
    <xf numFmtId="0" fontId="69" fillId="0" borderId="0" xfId="0" applyFont="1"/>
    <xf numFmtId="0" fontId="69" fillId="0" borderId="0" xfId="0" applyFont="1" applyAlignment="1">
      <alignment wrapText="1"/>
    </xf>
    <xf numFmtId="164" fontId="69" fillId="0" borderId="0" xfId="0" applyNumberFormat="1" applyFont="1"/>
    <xf numFmtId="0" fontId="33" fillId="0" borderId="21" xfId="0" applyFont="1" applyFill="1" applyBorder="1"/>
    <xf numFmtId="0" fontId="33" fillId="0" borderId="26" xfId="0" applyFont="1" applyFill="1" applyBorder="1"/>
    <xf numFmtId="0" fontId="33" fillId="0" borderId="24" xfId="0" applyFont="1" applyFill="1" applyBorder="1"/>
    <xf numFmtId="0" fontId="33" fillId="0" borderId="0" xfId="0" applyFont="1" applyBorder="1"/>
    <xf numFmtId="0" fontId="53" fillId="0" borderId="0" xfId="0" applyFont="1"/>
    <xf numFmtId="0" fontId="53" fillId="0" borderId="0" xfId="0" applyFont="1" applyAlignment="1"/>
    <xf numFmtId="0" fontId="35" fillId="0" borderId="0" xfId="0" applyNumberFormat="1" applyFont="1" applyAlignment="1">
      <alignment wrapText="1"/>
    </xf>
    <xf numFmtId="0" fontId="35" fillId="0" borderId="0" xfId="0" applyFont="1" applyFill="1"/>
    <xf numFmtId="14" fontId="42" fillId="16" borderId="0" xfId="0" applyNumberFormat="1" applyFont="1" applyFill="1" applyBorder="1" applyAlignment="1">
      <alignment horizontal="left"/>
    </xf>
    <xf numFmtId="9" fontId="73" fillId="23" borderId="0" xfId="0" applyNumberFormat="1" applyFont="1" applyFill="1" applyBorder="1" applyAlignment="1">
      <alignment vertical="center"/>
    </xf>
    <xf numFmtId="0" fontId="35" fillId="0" borderId="0" xfId="0" applyFont="1" applyFill="1" applyBorder="1"/>
    <xf numFmtId="1" fontId="73" fillId="23" borderId="0" xfId="0" applyNumberFormat="1" applyFont="1" applyFill="1" applyBorder="1" applyAlignment="1">
      <alignment vertical="center"/>
    </xf>
    <xf numFmtId="0" fontId="70" fillId="0" borderId="30" xfId="0" applyFont="1" applyBorder="1" applyAlignment="1">
      <alignment horizontal="center" vertical="center"/>
    </xf>
    <xf numFmtId="0" fontId="77" fillId="13" borderId="32" xfId="0" applyFont="1" applyFill="1" applyBorder="1" applyAlignment="1">
      <alignment horizontal="center" vertical="center" wrapText="1"/>
    </xf>
    <xf numFmtId="0" fontId="75" fillId="8" borderId="23" xfId="0" applyFont="1" applyFill="1" applyBorder="1" applyAlignment="1">
      <alignment horizontal="center" vertical="center" wrapText="1"/>
    </xf>
    <xf numFmtId="0" fontId="75" fillId="36" borderId="23" xfId="0" applyFont="1" applyFill="1" applyBorder="1" applyAlignment="1">
      <alignment horizontal="center" vertical="center" wrapText="1"/>
    </xf>
    <xf numFmtId="0" fontId="0" fillId="0" borderId="23" xfId="0" applyBorder="1"/>
    <xf numFmtId="0" fontId="69" fillId="0" borderId="23" xfId="0" applyFont="1" applyBorder="1"/>
    <xf numFmtId="0" fontId="75" fillId="14" borderId="23" xfId="0" applyFont="1" applyFill="1" applyBorder="1" applyAlignment="1">
      <alignment horizontal="center" vertical="center" wrapText="1"/>
    </xf>
    <xf numFmtId="0" fontId="0" fillId="37" borderId="23" xfId="0" applyFill="1" applyBorder="1"/>
    <xf numFmtId="164" fontId="75" fillId="14" borderId="23" xfId="4" applyNumberFormat="1" applyFont="1" applyFill="1" applyBorder="1" applyAlignment="1">
      <alignment horizontal="right" vertical="center"/>
    </xf>
    <xf numFmtId="164" fontId="75" fillId="8" borderId="23" xfId="4" applyNumberFormat="1" applyFont="1" applyFill="1" applyBorder="1" applyAlignment="1">
      <alignment horizontal="right" vertical="center"/>
    </xf>
    <xf numFmtId="164" fontId="75" fillId="36" borderId="23" xfId="4" applyNumberFormat="1" applyFont="1" applyFill="1" applyBorder="1" applyAlignment="1">
      <alignment horizontal="right" vertical="center"/>
    </xf>
    <xf numFmtId="166" fontId="19" fillId="20" borderId="0" xfId="8" applyFont="1" applyFill="1" applyBorder="1"/>
    <xf numFmtId="0" fontId="69" fillId="0" borderId="0" xfId="0" applyFont="1" applyAlignment="1">
      <alignment horizontal="center" vertical="center" wrapText="1"/>
    </xf>
    <xf numFmtId="0" fontId="35" fillId="0" borderId="0" xfId="0" applyNumberFormat="1" applyFont="1" applyFill="1"/>
    <xf numFmtId="1" fontId="35" fillId="0" borderId="0" xfId="0" applyNumberFormat="1" applyFont="1" applyFill="1"/>
    <xf numFmtId="0" fontId="35" fillId="0" borderId="0" xfId="0" applyFont="1" applyFill="1" applyAlignment="1">
      <alignment wrapText="1" readingOrder="1"/>
    </xf>
    <xf numFmtId="0" fontId="0" fillId="0" borderId="0" xfId="0" applyFill="1"/>
    <xf numFmtId="14" fontId="35" fillId="0" borderId="0" xfId="0" applyNumberFormat="1" applyFont="1"/>
    <xf numFmtId="165" fontId="35" fillId="0" borderId="0" xfId="0" applyNumberFormat="1" applyFont="1"/>
    <xf numFmtId="165" fontId="35" fillId="0" borderId="0" xfId="0" applyNumberFormat="1" applyFont="1" applyFill="1"/>
    <xf numFmtId="0" fontId="80" fillId="8" borderId="0" xfId="0" applyFont="1" applyFill="1"/>
    <xf numFmtId="0" fontId="80" fillId="38" borderId="0" xfId="0" applyFont="1" applyFill="1"/>
    <xf numFmtId="0" fontId="19" fillId="0" borderId="0" xfId="0" applyFont="1"/>
    <xf numFmtId="0" fontId="32" fillId="0" borderId="0" xfId="0" applyFont="1"/>
    <xf numFmtId="0" fontId="19" fillId="0" borderId="0" xfId="0" applyFont="1" applyAlignment="1">
      <alignment horizontal="left"/>
    </xf>
    <xf numFmtId="9" fontId="19" fillId="0" borderId="0" xfId="0" applyNumberFormat="1" applyFont="1"/>
    <xf numFmtId="0" fontId="19" fillId="0" borderId="0" xfId="0" applyNumberFormat="1" applyFont="1"/>
    <xf numFmtId="0" fontId="19" fillId="0" borderId="0" xfId="0" applyFont="1" applyAlignment="1">
      <alignment wrapText="1"/>
    </xf>
    <xf numFmtId="164" fontId="19" fillId="0" borderId="0" xfId="0" applyNumberFormat="1" applyFont="1"/>
    <xf numFmtId="0" fontId="82" fillId="0" borderId="0" xfId="0" applyFont="1"/>
    <xf numFmtId="0" fontId="81" fillId="14" borderId="0" xfId="0" applyFont="1" applyFill="1"/>
    <xf numFmtId="1" fontId="19" fillId="0" borderId="0" xfId="0" applyNumberFormat="1" applyFont="1"/>
    <xf numFmtId="0" fontId="32" fillId="0" borderId="30" xfId="0" applyFont="1" applyBorder="1" applyAlignment="1">
      <alignment wrapText="1"/>
    </xf>
    <xf numFmtId="0" fontId="83" fillId="0" borderId="33" xfId="0" applyFont="1" applyBorder="1" applyAlignment="1">
      <alignment horizontal="left"/>
    </xf>
    <xf numFmtId="0" fontId="83" fillId="0" borderId="35" xfId="0" applyFont="1" applyBorder="1" applyAlignment="1">
      <alignment horizontal="left"/>
    </xf>
    <xf numFmtId="0" fontId="32" fillId="0" borderId="31" xfId="0" applyFont="1" applyBorder="1"/>
    <xf numFmtId="0" fontId="32" fillId="0" borderId="32" xfId="0" applyFont="1" applyBorder="1"/>
    <xf numFmtId="0" fontId="83" fillId="0" borderId="29" xfId="0" applyNumberFormat="1" applyFont="1" applyBorder="1"/>
    <xf numFmtId="0" fontId="83" fillId="0" borderId="34" xfId="0" applyNumberFormat="1" applyFont="1" applyBorder="1"/>
    <xf numFmtId="0" fontId="83" fillId="0" borderId="36" xfId="0" applyNumberFormat="1" applyFont="1" applyBorder="1"/>
    <xf numFmtId="0" fontId="83" fillId="0" borderId="37" xfId="0" applyNumberFormat="1" applyFont="1" applyBorder="1"/>
    <xf numFmtId="0" fontId="19" fillId="0" borderId="0" xfId="0" applyFont="1" applyFill="1"/>
    <xf numFmtId="0" fontId="19" fillId="0" borderId="0" xfId="0" applyFont="1" applyFill="1" applyBorder="1" applyAlignment="1">
      <alignment horizontal="left"/>
    </xf>
    <xf numFmtId="0" fontId="19" fillId="0" borderId="0" xfId="0" applyNumberFormat="1" applyFont="1" applyFill="1" applyBorder="1"/>
    <xf numFmtId="9" fontId="19" fillId="0" borderId="0" xfId="0" applyNumberFormat="1" applyFont="1" applyFill="1"/>
    <xf numFmtId="0" fontId="19" fillId="0" borderId="0" xfId="0" applyNumberFormat="1" applyFont="1" applyFill="1"/>
    <xf numFmtId="0" fontId="19" fillId="19" borderId="0" xfId="0" applyFont="1" applyFill="1"/>
    <xf numFmtId="164" fontId="19" fillId="0" borderId="0" xfId="4" applyNumberFormat="1" applyFont="1"/>
    <xf numFmtId="0" fontId="19" fillId="34" borderId="0" xfId="0" applyFont="1" applyFill="1"/>
    <xf numFmtId="0" fontId="32" fillId="10" borderId="0" xfId="0" applyFont="1" applyFill="1"/>
    <xf numFmtId="0" fontId="83" fillId="0" borderId="41" xfId="0" applyFont="1" applyBorder="1" applyAlignment="1">
      <alignment horizontal="left"/>
    </xf>
    <xf numFmtId="0" fontId="80" fillId="8" borderId="0" xfId="0" applyFont="1" applyFill="1" applyAlignment="1">
      <alignment horizontal="left"/>
    </xf>
    <xf numFmtId="9" fontId="80" fillId="8" borderId="0" xfId="0" applyNumberFormat="1" applyFont="1" applyFill="1"/>
    <xf numFmtId="0" fontId="80" fillId="8" borderId="0" xfId="0" applyNumberFormat="1" applyFont="1" applyFill="1"/>
    <xf numFmtId="0" fontId="78" fillId="0" borderId="0" xfId="0" applyFont="1"/>
    <xf numFmtId="0" fontId="72" fillId="0" borderId="0" xfId="0" applyFont="1"/>
    <xf numFmtId="0" fontId="81" fillId="29" borderId="44" xfId="0" applyFont="1" applyFill="1" applyBorder="1"/>
    <xf numFmtId="164" fontId="32" fillId="0" borderId="45" xfId="4" applyNumberFormat="1" applyFont="1" applyBorder="1"/>
    <xf numFmtId="164" fontId="84" fillId="0" borderId="46" xfId="4" applyNumberFormat="1" applyFont="1" applyBorder="1" applyAlignment="1">
      <alignment horizontal="left" wrapText="1"/>
    </xf>
    <xf numFmtId="164" fontId="84" fillId="0" borderId="43" xfId="4" applyNumberFormat="1" applyFont="1" applyBorder="1" applyAlignment="1">
      <alignment horizontal="left" wrapText="1"/>
    </xf>
    <xf numFmtId="0" fontId="84" fillId="0" borderId="47" xfId="0" applyFont="1" applyBorder="1" applyAlignment="1">
      <alignment horizontal="left"/>
    </xf>
    <xf numFmtId="0" fontId="84" fillId="0" borderId="0" xfId="0" applyFont="1" applyBorder="1" applyAlignment="1">
      <alignment horizontal="left"/>
    </xf>
    <xf numFmtId="0" fontId="84" fillId="0" borderId="0" xfId="0" applyNumberFormat="1" applyFont="1" applyBorder="1"/>
    <xf numFmtId="0" fontId="19" fillId="0" borderId="50" xfId="0" applyFont="1" applyBorder="1" applyAlignment="1">
      <alignment horizontal="left"/>
    </xf>
    <xf numFmtId="0" fontId="19" fillId="0" borderId="50" xfId="0" applyNumberFormat="1" applyFont="1" applyBorder="1"/>
    <xf numFmtId="0" fontId="19" fillId="0" borderId="55" xfId="0" applyNumberFormat="1" applyFont="1" applyBorder="1"/>
    <xf numFmtId="0" fontId="85" fillId="39" borderId="51" xfId="0" applyFont="1" applyFill="1" applyBorder="1"/>
    <xf numFmtId="0" fontId="85" fillId="9" borderId="0" xfId="0" applyFont="1" applyFill="1"/>
    <xf numFmtId="0" fontId="81" fillId="32" borderId="0" xfId="0" applyFont="1" applyFill="1"/>
    <xf numFmtId="0" fontId="80" fillId="14" borderId="0" xfId="0" applyFont="1" applyFill="1"/>
    <xf numFmtId="0" fontId="80" fillId="9" borderId="0" xfId="0" applyFont="1" applyFill="1"/>
    <xf numFmtId="0" fontId="78" fillId="34" borderId="0" xfId="0" applyFont="1" applyFill="1"/>
    <xf numFmtId="0" fontId="80" fillId="32" borderId="0" xfId="0" applyFont="1" applyFill="1"/>
    <xf numFmtId="0" fontId="78" fillId="10" borderId="0" xfId="0" applyFont="1" applyFill="1"/>
    <xf numFmtId="0" fontId="86" fillId="0" borderId="0" xfId="0" applyFont="1"/>
    <xf numFmtId="0" fontId="42" fillId="21" borderId="0" xfId="1" applyNumberFormat="1" applyFont="1" applyFill="1" applyBorder="1" applyAlignment="1">
      <alignment horizontal="center"/>
    </xf>
    <xf numFmtId="0" fontId="42" fillId="21" borderId="0" xfId="0" applyNumberFormat="1" applyFont="1" applyFill="1" applyBorder="1" applyAlignment="1">
      <alignment horizontal="center"/>
    </xf>
    <xf numFmtId="0" fontId="69" fillId="0" borderId="0" xfId="0" applyFont="1" applyFill="1"/>
    <xf numFmtId="0" fontId="87" fillId="26" borderId="56" xfId="0" applyFont="1" applyFill="1" applyBorder="1"/>
    <xf numFmtId="0" fontId="80" fillId="41" borderId="0" xfId="0" applyFont="1" applyFill="1" applyAlignment="1">
      <alignment vertical="center"/>
    </xf>
    <xf numFmtId="1" fontId="88" fillId="0" borderId="0" xfId="0" applyNumberFormat="1" applyFont="1" applyFill="1"/>
    <xf numFmtId="0" fontId="88" fillId="0" borderId="0" xfId="0" applyFont="1" applyFill="1"/>
    <xf numFmtId="0" fontId="88" fillId="0" borderId="0" xfId="0" applyNumberFormat="1" applyFont="1" applyFill="1" applyAlignment="1">
      <alignment wrapText="1" readingOrder="1"/>
    </xf>
    <xf numFmtId="165" fontId="88" fillId="0" borderId="0" xfId="0" applyNumberFormat="1" applyFont="1" applyFill="1"/>
    <xf numFmtId="0" fontId="88" fillId="0" borderId="0" xfId="0" applyFont="1" applyFill="1" applyAlignment="1">
      <alignment wrapText="1" readingOrder="1"/>
    </xf>
    <xf numFmtId="0" fontId="88" fillId="0" borderId="0" xfId="0" applyNumberFormat="1" applyFont="1" applyFill="1" applyBorder="1"/>
    <xf numFmtId="0" fontId="88" fillId="0" borderId="24" xfId="0" applyNumberFormat="1" applyFont="1" applyFill="1" applyBorder="1"/>
    <xf numFmtId="1" fontId="88" fillId="0" borderId="25" xfId="0" applyNumberFormat="1" applyFont="1" applyFill="1" applyBorder="1"/>
    <xf numFmtId="0" fontId="92" fillId="0" borderId="0" xfId="0" applyFont="1"/>
    <xf numFmtId="0" fontId="95" fillId="0" borderId="0" xfId="0" applyFont="1"/>
    <xf numFmtId="1" fontId="96" fillId="0" borderId="0" xfId="0" applyNumberFormat="1" applyFont="1" applyFill="1"/>
    <xf numFmtId="0" fontId="96" fillId="0" borderId="0" xfId="0" applyFont="1" applyFill="1"/>
    <xf numFmtId="0" fontId="96" fillId="0" borderId="0" xfId="0" applyNumberFormat="1" applyFont="1" applyFill="1" applyAlignment="1">
      <alignment wrapText="1" readingOrder="1"/>
    </xf>
    <xf numFmtId="165" fontId="96" fillId="0" borderId="0" xfId="0" applyNumberFormat="1" applyFont="1" applyFill="1"/>
    <xf numFmtId="0" fontId="96" fillId="0" borderId="0" xfId="0" applyFont="1" applyFill="1" applyAlignment="1">
      <alignment wrapText="1" readingOrder="1"/>
    </xf>
    <xf numFmtId="0" fontId="96" fillId="0" borderId="0" xfId="0" applyNumberFormat="1" applyFont="1" applyFill="1" applyBorder="1"/>
    <xf numFmtId="1" fontId="96" fillId="0" borderId="0" xfId="0" applyNumberFormat="1" applyFont="1" applyFill="1" applyBorder="1"/>
    <xf numFmtId="49" fontId="94" fillId="0" borderId="0" xfId="21" applyNumberFormat="1" applyFont="1" applyFill="1" applyBorder="1" applyAlignment="1">
      <alignment horizontal="left" vertical="center" wrapText="1"/>
    </xf>
    <xf numFmtId="1" fontId="97" fillId="0" borderId="0" xfId="0" applyNumberFormat="1" applyFont="1" applyFill="1"/>
    <xf numFmtId="0" fontId="97" fillId="0" borderId="0" xfId="0" applyFont="1" applyFill="1"/>
    <xf numFmtId="0" fontId="97" fillId="0" borderId="0" xfId="0" applyNumberFormat="1" applyFont="1" applyFill="1" applyAlignment="1">
      <alignment wrapText="1" readingOrder="1"/>
    </xf>
    <xf numFmtId="165" fontId="97" fillId="0" borderId="0" xfId="0" applyNumberFormat="1" applyFont="1" applyFill="1"/>
    <xf numFmtId="0" fontId="97" fillId="0" borderId="0" xfId="0" applyFont="1" applyFill="1" applyAlignment="1">
      <alignment wrapText="1" readingOrder="1"/>
    </xf>
    <xf numFmtId="0" fontId="97" fillId="0" borderId="0" xfId="0" applyNumberFormat="1" applyFont="1" applyFill="1" applyBorder="1"/>
    <xf numFmtId="1" fontId="97" fillId="0" borderId="0" xfId="0" applyNumberFormat="1" applyFont="1" applyFill="1" applyBorder="1"/>
    <xf numFmtId="0" fontId="92" fillId="31" borderId="26" xfId="0" applyFont="1" applyFill="1" applyBorder="1"/>
    <xf numFmtId="0" fontId="20" fillId="0" borderId="0" xfId="19" applyFont="1" applyAlignment="1">
      <alignment horizontal="left" vertical="center"/>
    </xf>
    <xf numFmtId="0" fontId="33" fillId="0" borderId="0" xfId="22" applyFont="1" applyAlignment="1">
      <alignment horizontal="left" vertical="center"/>
    </xf>
    <xf numFmtId="0" fontId="20" fillId="0" borderId="0" xfId="19" applyAlignment="1">
      <alignment horizontal="left" vertical="center"/>
    </xf>
    <xf numFmtId="0" fontId="56" fillId="24" borderId="66" xfId="23" applyFont="1" applyBorder="1" applyAlignment="1">
      <alignment horizontal="center" vertical="center" wrapText="1"/>
    </xf>
    <xf numFmtId="0" fontId="57" fillId="25" borderId="66" xfId="24" applyFont="1" applyBorder="1" applyAlignment="1">
      <alignment horizontal="center" vertical="center" wrapText="1"/>
    </xf>
    <xf numFmtId="0" fontId="58" fillId="26" borderId="66" xfId="22" applyFont="1" applyFill="1" applyBorder="1" applyAlignment="1">
      <alignment horizontal="center" vertical="center"/>
    </xf>
    <xf numFmtId="0" fontId="54" fillId="24" borderId="66" xfId="23" applyBorder="1" applyAlignment="1">
      <alignment horizontal="left" vertical="center"/>
    </xf>
    <xf numFmtId="0" fontId="55" fillId="25" borderId="66" xfId="24" applyBorder="1" applyAlignment="1">
      <alignment horizontal="left" vertical="center"/>
    </xf>
    <xf numFmtId="0" fontId="33" fillId="43" borderId="66" xfId="22" applyFont="1" applyFill="1" applyBorder="1" applyAlignment="1">
      <alignment horizontal="left" vertical="center"/>
    </xf>
    <xf numFmtId="0" fontId="34" fillId="18" borderId="66" xfId="19" applyFont="1" applyFill="1" applyBorder="1" applyAlignment="1">
      <alignment horizontal="left" vertical="center" wrapText="1" readingOrder="1"/>
    </xf>
    <xf numFmtId="0" fontId="62" fillId="5" borderId="66" xfId="23" applyFont="1" applyFill="1" applyBorder="1" applyAlignment="1">
      <alignment horizontal="left" vertical="center"/>
    </xf>
    <xf numFmtId="0" fontId="62" fillId="5" borderId="66" xfId="24" applyFont="1" applyFill="1" applyBorder="1" applyAlignment="1">
      <alignment horizontal="left" vertical="center"/>
    </xf>
    <xf numFmtId="0" fontId="59" fillId="26" borderId="66" xfId="22" applyFont="1" applyFill="1" applyBorder="1" applyAlignment="1">
      <alignment horizontal="left" vertical="center" wrapText="1"/>
    </xf>
    <xf numFmtId="1" fontId="34" fillId="18" borderId="66" xfId="19" applyNumberFormat="1" applyFont="1" applyFill="1" applyBorder="1" applyAlignment="1">
      <alignment horizontal="left" vertical="center" wrapText="1" readingOrder="1"/>
    </xf>
    <xf numFmtId="0" fontId="54" fillId="24" borderId="69" xfId="23" applyBorder="1" applyAlignment="1">
      <alignment horizontal="left" vertical="center"/>
    </xf>
    <xf numFmtId="0" fontId="55" fillId="25" borderId="69" xfId="24" applyBorder="1" applyAlignment="1">
      <alignment horizontal="left" vertical="center"/>
    </xf>
    <xf numFmtId="9" fontId="34" fillId="18" borderId="66" xfId="19" applyNumberFormat="1" applyFont="1" applyFill="1" applyBorder="1" applyAlignment="1">
      <alignment horizontal="left" vertical="center" wrapText="1" readingOrder="1"/>
    </xf>
    <xf numFmtId="9" fontId="34" fillId="18" borderId="66" xfId="20" applyNumberFormat="1" applyFont="1" applyFill="1" applyBorder="1" applyAlignment="1">
      <alignment horizontal="left" vertical="center" wrapText="1" readingOrder="1"/>
    </xf>
    <xf numFmtId="0" fontId="64" fillId="8" borderId="66" xfId="23" applyFont="1" applyFill="1" applyBorder="1" applyAlignment="1">
      <alignment horizontal="left" vertical="center"/>
    </xf>
    <xf numFmtId="0" fontId="64" fillId="8" borderId="66" xfId="24" applyFont="1" applyFill="1" applyBorder="1" applyAlignment="1">
      <alignment horizontal="left" vertical="center"/>
    </xf>
    <xf numFmtId="0" fontId="60" fillId="26" borderId="66" xfId="22" applyFont="1" applyFill="1" applyBorder="1" applyAlignment="1">
      <alignment horizontal="left" vertical="center" wrapText="1"/>
    </xf>
    <xf numFmtId="1" fontId="34" fillId="7" borderId="66" xfId="19" applyNumberFormat="1" applyFont="1" applyFill="1" applyBorder="1" applyAlignment="1">
      <alignment horizontal="left" vertical="center" wrapText="1" readingOrder="1"/>
    </xf>
    <xf numFmtId="0" fontId="65" fillId="36" borderId="66" xfId="23" applyFont="1" applyFill="1" applyBorder="1" applyAlignment="1">
      <alignment horizontal="left" vertical="center"/>
    </xf>
    <xf numFmtId="0" fontId="65" fillId="36" borderId="66" xfId="24" applyFont="1" applyFill="1" applyBorder="1" applyAlignment="1">
      <alignment horizontal="left" vertical="center"/>
    </xf>
    <xf numFmtId="0" fontId="61" fillId="26" borderId="66" xfId="22" applyFont="1" applyFill="1" applyBorder="1" applyAlignment="1">
      <alignment horizontal="left" vertical="center" wrapText="1"/>
    </xf>
    <xf numFmtId="0" fontId="85" fillId="36" borderId="66" xfId="23" applyFont="1" applyFill="1" applyBorder="1" applyAlignment="1">
      <alignment horizontal="left" vertical="center" wrapText="1"/>
    </xf>
    <xf numFmtId="0" fontId="33" fillId="43" borderId="69" xfId="22" applyFont="1" applyFill="1" applyBorder="1" applyAlignment="1">
      <alignment horizontal="left" vertical="center"/>
    </xf>
    <xf numFmtId="0" fontId="22" fillId="0" borderId="0" xfId="22" applyAlignment="1">
      <alignment vertical="top" wrapText="1"/>
    </xf>
    <xf numFmtId="0" fontId="47" fillId="0" borderId="0" xfId="22" applyFont="1" applyAlignment="1">
      <alignment vertical="top" wrapText="1"/>
    </xf>
    <xf numFmtId="0" fontId="22" fillId="0" borderId="0" xfId="22" applyAlignment="1">
      <alignment wrapText="1"/>
    </xf>
    <xf numFmtId="0" fontId="28" fillId="12" borderId="4" xfId="22" applyFont="1" applyFill="1" applyBorder="1" applyAlignment="1">
      <alignment vertical="top" wrapText="1"/>
    </xf>
    <xf numFmtId="0" fontId="31" fillId="10" borderId="4" xfId="22" applyFont="1" applyFill="1" applyBorder="1" applyAlignment="1">
      <alignment horizontal="left" vertical="top" wrapText="1"/>
    </xf>
    <xf numFmtId="0" fontId="31" fillId="10" borderId="4" xfId="22" applyFont="1" applyFill="1" applyBorder="1" applyAlignment="1">
      <alignment horizontal="left" vertical="center" wrapText="1"/>
    </xf>
    <xf numFmtId="0" fontId="29" fillId="7" borderId="4" xfId="22" applyFont="1" applyFill="1" applyBorder="1" applyAlignment="1">
      <alignment vertical="top" wrapText="1"/>
    </xf>
    <xf numFmtId="0" fontId="29" fillId="11" borderId="4" xfId="22" applyFont="1" applyFill="1" applyBorder="1" applyAlignment="1">
      <alignment vertical="top" wrapText="1"/>
    </xf>
    <xf numFmtId="0" fontId="26" fillId="44" borderId="66" xfId="22" applyNumberFormat="1" applyFont="1" applyFill="1" applyBorder="1" applyAlignment="1">
      <alignment horizontal="center" vertical="center"/>
    </xf>
    <xf numFmtId="0" fontId="26" fillId="2" borderId="66" xfId="22" applyNumberFormat="1" applyFont="1" applyFill="1" applyBorder="1" applyAlignment="1">
      <alignment horizontal="center" vertical="center"/>
    </xf>
    <xf numFmtId="0" fontId="26" fillId="37" borderId="66" xfId="22" applyNumberFormat="1" applyFont="1" applyFill="1" applyBorder="1" applyAlignment="1">
      <alignment horizontal="center" vertical="center"/>
    </xf>
    <xf numFmtId="1" fontId="68" fillId="18" borderId="14" xfId="0" applyNumberFormat="1" applyFont="1" applyFill="1" applyBorder="1" applyAlignment="1">
      <alignment horizontal="left" vertical="top" wrapText="1" readingOrder="1"/>
    </xf>
    <xf numFmtId="0" fontId="68" fillId="27" borderId="66" xfId="22" applyNumberFormat="1" applyFont="1" applyFill="1" applyBorder="1" applyAlignment="1">
      <alignment horizontal="center" vertical="center" wrapText="1"/>
    </xf>
    <xf numFmtId="14" fontId="67" fillId="12" borderId="66" xfId="19" applyNumberFormat="1" applyFont="1" applyFill="1" applyBorder="1" applyAlignment="1">
      <alignment horizontal="center" vertical="center" wrapText="1"/>
    </xf>
    <xf numFmtId="14" fontId="67" fillId="22" borderId="66" xfId="19" applyNumberFormat="1" applyFont="1" applyFill="1" applyBorder="1" applyAlignment="1">
      <alignment horizontal="center" vertical="center" wrapText="1"/>
    </xf>
    <xf numFmtId="14" fontId="27" fillId="17" borderId="66" xfId="19" applyNumberFormat="1" applyFont="1" applyFill="1" applyBorder="1" applyAlignment="1">
      <alignment horizontal="center" vertical="center" wrapText="1" readingOrder="1"/>
    </xf>
    <xf numFmtId="0" fontId="42" fillId="14" borderId="0" xfId="0" applyFont="1" applyFill="1" applyBorder="1" applyAlignment="1"/>
    <xf numFmtId="1" fontId="42" fillId="8" borderId="0" xfId="0" applyNumberFormat="1" applyFont="1" applyFill="1" applyBorder="1" applyAlignment="1"/>
    <xf numFmtId="0" fontId="26" fillId="9" borderId="70" xfId="22" applyNumberFormat="1" applyFont="1" applyFill="1" applyBorder="1" applyAlignment="1">
      <alignment horizontal="center" vertical="center"/>
    </xf>
    <xf numFmtId="0" fontId="26" fillId="6" borderId="66" xfId="22" applyNumberFormat="1" applyFont="1" applyFill="1" applyBorder="1" applyAlignment="1">
      <alignment horizontal="center" vertical="center"/>
    </xf>
    <xf numFmtId="14" fontId="67" fillId="17" borderId="14" xfId="0" applyNumberFormat="1" applyFont="1" applyFill="1" applyBorder="1" applyAlignment="1">
      <alignment horizontal="left" vertical="top" wrapText="1" readingOrder="1"/>
    </xf>
    <xf numFmtId="0" fontId="68" fillId="18" borderId="14" xfId="0" applyFont="1" applyFill="1" applyBorder="1" applyAlignment="1">
      <alignment horizontal="left" vertical="top" wrapText="1" readingOrder="1"/>
    </xf>
    <xf numFmtId="0" fontId="68" fillId="22" borderId="19" xfId="0" applyNumberFormat="1" applyFont="1" applyFill="1" applyBorder="1" applyAlignment="1">
      <alignment horizontal="left" vertical="top" wrapText="1" readingOrder="1"/>
    </xf>
    <xf numFmtId="0" fontId="68" fillId="22" borderId="20" xfId="0" applyNumberFormat="1" applyFont="1" applyFill="1" applyBorder="1" applyAlignment="1">
      <alignment horizontal="left" vertical="top" wrapText="1" readingOrder="1"/>
    </xf>
    <xf numFmtId="0" fontId="68" fillId="22" borderId="2" xfId="0" applyNumberFormat="1" applyFont="1" applyFill="1" applyBorder="1" applyAlignment="1">
      <alignment horizontal="left" vertical="center" wrapText="1" readingOrder="1"/>
    </xf>
    <xf numFmtId="0" fontId="66" fillId="0" borderId="0" xfId="0" applyFont="1" applyAlignment="1">
      <alignment vertical="top" wrapText="1"/>
    </xf>
    <xf numFmtId="0" fontId="102" fillId="18" borderId="66" xfId="19" applyFont="1" applyFill="1" applyBorder="1" applyAlignment="1">
      <alignment horizontal="left" vertical="center" wrapText="1" readingOrder="1"/>
    </xf>
    <xf numFmtId="1" fontId="102" fillId="18" borderId="66" xfId="19" applyNumberFormat="1" applyFont="1" applyFill="1" applyBorder="1" applyAlignment="1">
      <alignment horizontal="left" vertical="center" wrapText="1" readingOrder="1"/>
    </xf>
    <xf numFmtId="0" fontId="103" fillId="18" borderId="66" xfId="19" applyFont="1" applyFill="1" applyBorder="1" applyAlignment="1">
      <alignment horizontal="left" vertical="center" wrapText="1" readingOrder="1"/>
    </xf>
    <xf numFmtId="0" fontId="102" fillId="18" borderId="66" xfId="19" applyFont="1" applyFill="1" applyBorder="1" applyAlignment="1">
      <alignment horizontal="left" vertical="center" wrapText="1"/>
    </xf>
    <xf numFmtId="1" fontId="103" fillId="18" borderId="66" xfId="19" applyNumberFormat="1" applyFont="1" applyFill="1" applyBorder="1" applyAlignment="1">
      <alignment horizontal="left" vertical="center" wrapText="1" readingOrder="1"/>
    </xf>
    <xf numFmtId="1" fontId="103" fillId="7" borderId="66" xfId="19" applyNumberFormat="1" applyFont="1" applyFill="1" applyBorder="1" applyAlignment="1">
      <alignment horizontal="left" vertical="center" wrapText="1" readingOrder="1"/>
    </xf>
    <xf numFmtId="0" fontId="102" fillId="28" borderId="66" xfId="19" applyFont="1" applyFill="1" applyBorder="1" applyAlignment="1">
      <alignment horizontal="left" vertical="center" wrapText="1"/>
    </xf>
    <xf numFmtId="14" fontId="103" fillId="7" borderId="66" xfId="19" applyNumberFormat="1" applyFont="1" applyFill="1" applyBorder="1" applyAlignment="1">
      <alignment horizontal="left" vertical="center" wrapText="1" readingOrder="1"/>
    </xf>
    <xf numFmtId="0" fontId="103" fillId="11" borderId="66" xfId="20" applyNumberFormat="1" applyFont="1" applyFill="1" applyBorder="1" applyAlignment="1">
      <alignment horizontal="left" vertical="center" wrapText="1" readingOrder="1"/>
    </xf>
    <xf numFmtId="1" fontId="103" fillId="11" borderId="66" xfId="19" applyNumberFormat="1" applyFont="1" applyFill="1" applyBorder="1" applyAlignment="1">
      <alignment horizontal="left" vertical="center" wrapText="1" readingOrder="1"/>
    </xf>
    <xf numFmtId="0" fontId="102" fillId="0" borderId="66" xfId="19" applyFont="1" applyFill="1" applyBorder="1" applyAlignment="1">
      <alignment horizontal="left" vertical="center" wrapText="1"/>
    </xf>
    <xf numFmtId="0" fontId="102" fillId="30" borderId="66" xfId="20" applyNumberFormat="1" applyFont="1" applyFill="1" applyBorder="1" applyAlignment="1">
      <alignment horizontal="left" vertical="center" wrapText="1" readingOrder="1"/>
    </xf>
    <xf numFmtId="14" fontId="103" fillId="17" borderId="66" xfId="19" applyNumberFormat="1" applyFont="1" applyFill="1" applyBorder="1" applyAlignment="1">
      <alignment horizontal="left" vertical="center" wrapText="1" readingOrder="1"/>
    </xf>
    <xf numFmtId="0" fontId="105" fillId="16" borderId="66" xfId="19" applyFont="1" applyFill="1" applyBorder="1" applyAlignment="1">
      <alignment horizontal="center" vertical="center" wrapText="1"/>
    </xf>
    <xf numFmtId="0" fontId="108" fillId="22" borderId="13" xfId="0" applyNumberFormat="1" applyFont="1" applyFill="1" applyBorder="1" applyAlignment="1">
      <alignment horizontal="left" vertical="center" wrapText="1" readingOrder="1"/>
    </xf>
    <xf numFmtId="0" fontId="108" fillId="22" borderId="2" xfId="0" applyNumberFormat="1" applyFont="1" applyFill="1" applyBorder="1" applyAlignment="1">
      <alignment horizontal="left" vertical="center" wrapText="1" readingOrder="1"/>
    </xf>
    <xf numFmtId="0" fontId="106" fillId="0" borderId="0" xfId="0" applyFont="1" applyAlignment="1"/>
    <xf numFmtId="0" fontId="55" fillId="25" borderId="67" xfId="24" applyBorder="1" applyAlignment="1">
      <alignment horizontal="left" vertical="center"/>
    </xf>
    <xf numFmtId="0" fontId="33" fillId="43" borderId="67" xfId="22" applyFont="1" applyFill="1" applyBorder="1" applyAlignment="1">
      <alignment horizontal="left" vertical="center"/>
    </xf>
    <xf numFmtId="0" fontId="62" fillId="5" borderId="0" xfId="23" applyFont="1" applyFill="1" applyBorder="1" applyAlignment="1">
      <alignment horizontal="left" vertical="center"/>
    </xf>
    <xf numFmtId="0" fontId="62" fillId="5" borderId="0" xfId="24" applyFont="1" applyFill="1" applyBorder="1" applyAlignment="1">
      <alignment horizontal="left" vertical="center"/>
    </xf>
    <xf numFmtId="0" fontId="59" fillId="26" borderId="0" xfId="22" applyFont="1" applyFill="1" applyBorder="1" applyAlignment="1">
      <alignment horizontal="left" vertical="center" wrapText="1"/>
    </xf>
    <xf numFmtId="14" fontId="34" fillId="18" borderId="66" xfId="19" applyNumberFormat="1" applyFont="1" applyFill="1" applyBorder="1" applyAlignment="1">
      <alignment horizontal="left" vertical="center" wrapText="1" readingOrder="1"/>
    </xf>
    <xf numFmtId="0" fontId="34" fillId="10" borderId="66" xfId="19" applyFont="1" applyFill="1" applyBorder="1" applyAlignment="1">
      <alignment horizontal="left" vertical="center" wrapText="1"/>
    </xf>
    <xf numFmtId="14" fontId="102" fillId="18" borderId="66" xfId="19" applyNumberFormat="1" applyFont="1" applyFill="1" applyBorder="1" applyAlignment="1">
      <alignment horizontal="left" vertical="center" wrapText="1" readingOrder="1"/>
    </xf>
    <xf numFmtId="9" fontId="34" fillId="11" borderId="66" xfId="19" applyNumberFormat="1" applyFont="1" applyFill="1" applyBorder="1" applyAlignment="1">
      <alignment horizontal="left" vertical="center" wrapText="1" readingOrder="1"/>
    </xf>
    <xf numFmtId="0" fontId="54" fillId="24" borderId="68" xfId="23" applyBorder="1" applyAlignment="1">
      <alignment horizontal="left" vertical="center"/>
    </xf>
    <xf numFmtId="0" fontId="54" fillId="24" borderId="72" xfId="23" applyBorder="1" applyAlignment="1">
      <alignment horizontal="left" vertical="center"/>
    </xf>
    <xf numFmtId="1" fontId="34" fillId="18" borderId="66" xfId="20" applyNumberFormat="1" applyFont="1" applyFill="1" applyBorder="1" applyAlignment="1">
      <alignment horizontal="left" vertical="center" wrapText="1" readingOrder="1"/>
    </xf>
    <xf numFmtId="0" fontId="26" fillId="2" borderId="66" xfId="22" applyNumberFormat="1" applyFont="1" applyFill="1" applyBorder="1" applyAlignment="1">
      <alignment horizontal="center" vertical="center" wrapText="1"/>
    </xf>
    <xf numFmtId="0" fontId="26" fillId="6" borderId="66" xfId="22" applyNumberFormat="1" applyFont="1" applyFill="1" applyBorder="1" applyAlignment="1">
      <alignment horizontal="center" vertical="center" wrapText="1"/>
    </xf>
    <xf numFmtId="0" fontId="26" fillId="37" borderId="66" xfId="22" applyNumberFormat="1" applyFont="1" applyFill="1" applyBorder="1" applyAlignment="1">
      <alignment horizontal="center" vertical="center" wrapText="1"/>
    </xf>
    <xf numFmtId="0" fontId="26" fillId="44" borderId="66" xfId="22" applyNumberFormat="1" applyFont="1" applyFill="1" applyBorder="1" applyAlignment="1">
      <alignment horizontal="center" vertical="center" wrapText="1"/>
    </xf>
    <xf numFmtId="0" fontId="36" fillId="22" borderId="13" xfId="0" applyNumberFormat="1" applyFont="1" applyFill="1" applyBorder="1" applyAlignment="1">
      <alignment horizontal="left" vertical="center" wrapText="1" readingOrder="1"/>
    </xf>
    <xf numFmtId="0" fontId="36" fillId="22" borderId="2" xfId="0" applyNumberFormat="1" applyFont="1" applyFill="1" applyBorder="1" applyAlignment="1">
      <alignment horizontal="left" vertical="center" wrapText="1" readingOrder="1"/>
    </xf>
    <xf numFmtId="0" fontId="38" fillId="0" borderId="0" xfId="0" applyFont="1" applyAlignment="1">
      <alignment wrapText="1"/>
    </xf>
    <xf numFmtId="0" fontId="110" fillId="0" borderId="0" xfId="19" applyFont="1" applyAlignment="1">
      <alignment horizontal="left" vertical="center"/>
    </xf>
    <xf numFmtId="0" fontId="34" fillId="0" borderId="0" xfId="22" applyFont="1" applyAlignment="1">
      <alignment horizontal="left" vertical="center"/>
    </xf>
    <xf numFmtId="0" fontId="36" fillId="16" borderId="66" xfId="22" applyFont="1" applyFill="1" applyBorder="1" applyAlignment="1">
      <alignment horizontal="center" vertical="center" wrapText="1"/>
    </xf>
    <xf numFmtId="0" fontId="36" fillId="16" borderId="66" xfId="19" applyFont="1" applyFill="1" applyBorder="1" applyAlignment="1">
      <alignment horizontal="center" vertical="center" wrapText="1"/>
    </xf>
    <xf numFmtId="0" fontId="110" fillId="0" borderId="0" xfId="19" applyFont="1" applyAlignment="1">
      <alignment horizontal="center" vertical="center"/>
    </xf>
    <xf numFmtId="0" fontId="36" fillId="2" borderId="66" xfId="22" applyNumberFormat="1" applyFont="1" applyFill="1" applyBorder="1" applyAlignment="1">
      <alignment horizontal="left" vertical="center" indent="1" readingOrder="1"/>
    </xf>
    <xf numFmtId="14" fontId="34" fillId="17" borderId="66" xfId="19" applyNumberFormat="1" applyFont="1" applyFill="1" applyBorder="1" applyAlignment="1">
      <alignment horizontal="left" vertical="center" wrapText="1" readingOrder="1"/>
    </xf>
    <xf numFmtId="0" fontId="36" fillId="14" borderId="66" xfId="22" applyNumberFormat="1" applyFont="1" applyFill="1" applyBorder="1" applyAlignment="1">
      <alignment horizontal="left" vertical="center" indent="1" readingOrder="1"/>
    </xf>
    <xf numFmtId="1" fontId="34" fillId="18" borderId="69" xfId="20" applyNumberFormat="1" applyFont="1" applyFill="1" applyBorder="1" applyAlignment="1">
      <alignment horizontal="left" vertical="center" wrapText="1" readingOrder="1"/>
    </xf>
    <xf numFmtId="0" fontId="34" fillId="18" borderId="69" xfId="19" applyFont="1" applyFill="1" applyBorder="1" applyAlignment="1">
      <alignment horizontal="left" vertical="center" wrapText="1" readingOrder="1"/>
    </xf>
    <xf numFmtId="1" fontId="34" fillId="18" borderId="69" xfId="19" applyNumberFormat="1" applyFont="1" applyFill="1" applyBorder="1" applyAlignment="1">
      <alignment horizontal="left" vertical="center" wrapText="1" readingOrder="1"/>
    </xf>
    <xf numFmtId="0" fontId="36" fillId="38" borderId="66" xfId="22" applyNumberFormat="1" applyFont="1" applyFill="1" applyBorder="1" applyAlignment="1">
      <alignment horizontal="left" vertical="center" indent="1" readingOrder="1"/>
    </xf>
    <xf numFmtId="0" fontId="34" fillId="28" borderId="66" xfId="19" applyFont="1" applyFill="1" applyBorder="1" applyAlignment="1">
      <alignment horizontal="left" vertical="center" wrapText="1"/>
    </xf>
    <xf numFmtId="1" fontId="34" fillId="7" borderId="66" xfId="20" applyNumberFormat="1" applyFont="1" applyFill="1" applyBorder="1" applyAlignment="1">
      <alignment horizontal="left" vertical="center" wrapText="1" readingOrder="1"/>
    </xf>
    <xf numFmtId="14" fontId="34" fillId="7" borderId="66" xfId="19" applyNumberFormat="1" applyFont="1" applyFill="1" applyBorder="1" applyAlignment="1">
      <alignment horizontal="left" vertical="center" wrapText="1" readingOrder="1"/>
    </xf>
    <xf numFmtId="0" fontId="34" fillId="7" borderId="66" xfId="19" applyFont="1" applyFill="1" applyBorder="1" applyAlignment="1">
      <alignment horizontal="left" vertical="center" wrapText="1" readingOrder="1"/>
    </xf>
    <xf numFmtId="0" fontId="36" fillId="9" borderId="66" xfId="22" applyNumberFormat="1" applyFont="1" applyFill="1" applyBorder="1" applyAlignment="1">
      <alignment horizontal="left" vertical="center" indent="1" readingOrder="1"/>
    </xf>
    <xf numFmtId="0" fontId="34" fillId="11" borderId="66" xfId="20" applyNumberFormat="1" applyFont="1" applyFill="1" applyBorder="1" applyAlignment="1">
      <alignment horizontal="left" vertical="center" wrapText="1" readingOrder="1"/>
    </xf>
    <xf numFmtId="1" fontId="34" fillId="11" borderId="66" xfId="19" applyNumberFormat="1" applyFont="1" applyFill="1" applyBorder="1" applyAlignment="1">
      <alignment horizontal="left" vertical="center" wrapText="1" readingOrder="1"/>
    </xf>
    <xf numFmtId="0" fontId="34" fillId="30" borderId="66" xfId="19" applyFont="1" applyFill="1" applyBorder="1" applyAlignment="1">
      <alignment horizontal="left" vertical="center" wrapText="1"/>
    </xf>
    <xf numFmtId="9" fontId="34" fillId="11" borderId="69" xfId="19" applyNumberFormat="1" applyFont="1" applyFill="1" applyBorder="1" applyAlignment="1">
      <alignment horizontal="left" vertical="center" wrapText="1" readingOrder="1"/>
    </xf>
    <xf numFmtId="0" fontId="34" fillId="30" borderId="69" xfId="19" applyFont="1" applyFill="1" applyBorder="1" applyAlignment="1">
      <alignment horizontal="left" vertical="center" wrapText="1"/>
    </xf>
    <xf numFmtId="0" fontId="34" fillId="0" borderId="0" xfId="19" applyFont="1" applyAlignment="1">
      <alignment horizontal="left" vertical="center"/>
    </xf>
    <xf numFmtId="0" fontId="112" fillId="0" borderId="0" xfId="19" applyFont="1" applyAlignment="1">
      <alignment horizontal="left" vertical="center"/>
    </xf>
    <xf numFmtId="0" fontId="112" fillId="0" borderId="0" xfId="19" applyFont="1" applyAlignment="1">
      <alignment horizontal="center" vertical="center"/>
    </xf>
    <xf numFmtId="0" fontId="36" fillId="14" borderId="68" xfId="22" applyNumberFormat="1" applyFont="1" applyFill="1" applyBorder="1" applyAlignment="1">
      <alignment horizontal="left" vertical="center" indent="1" readingOrder="1"/>
    </xf>
    <xf numFmtId="0" fontId="112" fillId="0" borderId="0" xfId="19" applyFont="1" applyBorder="1" applyAlignment="1">
      <alignment horizontal="left" vertical="center"/>
    </xf>
    <xf numFmtId="0" fontId="104" fillId="0" borderId="0" xfId="19" applyFont="1" applyAlignment="1">
      <alignment horizontal="left" vertical="center"/>
    </xf>
    <xf numFmtId="0" fontId="102" fillId="0" borderId="0" xfId="19" applyFont="1" applyAlignment="1">
      <alignment horizontal="left" vertical="center"/>
    </xf>
    <xf numFmtId="0" fontId="103" fillId="0" borderId="0" xfId="19" applyFont="1" applyAlignment="1">
      <alignment horizontal="left" vertical="center"/>
    </xf>
    <xf numFmtId="14" fontId="27" fillId="17" borderId="66" xfId="19" applyNumberFormat="1" applyFont="1" applyFill="1" applyBorder="1" applyAlignment="1">
      <alignment horizontal="center" vertical="center" wrapText="1"/>
    </xf>
    <xf numFmtId="14" fontId="27" fillId="7" borderId="66" xfId="19" applyNumberFormat="1" applyFont="1" applyFill="1" applyBorder="1" applyAlignment="1">
      <alignment horizontal="center" vertical="center" wrapText="1"/>
    </xf>
    <xf numFmtId="14" fontId="27" fillId="27" borderId="66" xfId="19" applyNumberFormat="1" applyFont="1" applyFill="1" applyBorder="1" applyAlignment="1">
      <alignment horizontal="center" vertical="center" wrapText="1"/>
    </xf>
    <xf numFmtId="14" fontId="27" fillId="22" borderId="66" xfId="19" applyNumberFormat="1" applyFont="1" applyFill="1" applyBorder="1" applyAlignment="1">
      <alignment horizontal="center" vertical="center" wrapText="1"/>
    </xf>
    <xf numFmtId="14" fontId="113" fillId="17" borderId="66" xfId="19" applyNumberFormat="1" applyFont="1" applyFill="1" applyBorder="1" applyAlignment="1">
      <alignment horizontal="center" vertical="center" wrapText="1"/>
    </xf>
    <xf numFmtId="14" fontId="113" fillId="7" borderId="66" xfId="19" applyNumberFormat="1" applyFont="1" applyFill="1" applyBorder="1" applyAlignment="1">
      <alignment horizontal="center" vertical="center" wrapText="1"/>
    </xf>
    <xf numFmtId="14" fontId="113" fillId="27" borderId="66" xfId="19" applyNumberFormat="1" applyFont="1" applyFill="1" applyBorder="1" applyAlignment="1">
      <alignment horizontal="center" vertical="center" wrapText="1"/>
    </xf>
    <xf numFmtId="14" fontId="113" fillId="22" borderId="66" xfId="19" applyNumberFormat="1" applyFont="1" applyFill="1" applyBorder="1" applyAlignment="1">
      <alignment horizontal="center" vertical="center" wrapText="1"/>
    </xf>
    <xf numFmtId="0" fontId="114" fillId="5" borderId="73" xfId="0" applyFont="1" applyFill="1" applyBorder="1" applyAlignment="1">
      <alignment horizontal="center" vertical="center" wrapText="1"/>
    </xf>
    <xf numFmtId="0" fontId="100" fillId="18" borderId="77" xfId="0" applyFont="1" applyFill="1" applyBorder="1" applyAlignment="1">
      <alignment vertical="top" wrapText="1"/>
    </xf>
    <xf numFmtId="0" fontId="100" fillId="18" borderId="78" xfId="0" applyFont="1" applyFill="1" applyBorder="1" applyAlignment="1">
      <alignment vertical="top" wrapText="1"/>
    </xf>
    <xf numFmtId="1" fontId="100" fillId="18" borderId="79" xfId="0" applyNumberFormat="1" applyFont="1" applyFill="1" applyBorder="1" applyAlignment="1">
      <alignment vertical="top" wrapText="1"/>
    </xf>
    <xf numFmtId="0" fontId="114" fillId="5" borderId="80" xfId="0" applyFont="1" applyFill="1" applyBorder="1" applyAlignment="1">
      <alignment horizontal="center" vertical="center" wrapText="1"/>
    </xf>
    <xf numFmtId="9" fontId="100" fillId="18" borderId="73" xfId="0" applyNumberFormat="1" applyFont="1" applyFill="1" applyBorder="1" applyAlignment="1">
      <alignment vertical="top" wrapText="1"/>
    </xf>
    <xf numFmtId="0" fontId="37" fillId="5" borderId="80" xfId="0" applyFont="1" applyFill="1" applyBorder="1" applyAlignment="1">
      <alignment vertical="center" wrapText="1"/>
    </xf>
    <xf numFmtId="1" fontId="100" fillId="18" borderId="80" xfId="0" applyNumberFormat="1" applyFont="1" applyFill="1" applyBorder="1" applyAlignment="1">
      <alignment vertical="top" wrapText="1"/>
    </xf>
    <xf numFmtId="1" fontId="100" fillId="6" borderId="80" xfId="0" applyNumberFormat="1" applyFont="1" applyFill="1" applyBorder="1" applyAlignment="1">
      <alignment vertical="top" wrapText="1"/>
    </xf>
    <xf numFmtId="0" fontId="37" fillId="8" borderId="74" xfId="0" applyFont="1" applyFill="1" applyBorder="1" applyAlignment="1">
      <alignment vertical="center" wrapText="1"/>
    </xf>
    <xf numFmtId="0" fontId="100" fillId="6" borderId="74" xfId="0" applyFont="1" applyFill="1" applyBorder="1" applyAlignment="1">
      <alignment vertical="top" wrapText="1"/>
    </xf>
    <xf numFmtId="1" fontId="100" fillId="6" borderId="77" xfId="0" applyNumberFormat="1" applyFont="1" applyFill="1" applyBorder="1" applyAlignment="1">
      <alignment vertical="top" wrapText="1"/>
    </xf>
    <xf numFmtId="0" fontId="100" fillId="6" borderId="79" xfId="0" applyFont="1" applyFill="1" applyBorder="1" applyAlignment="1">
      <alignment vertical="top" wrapText="1"/>
    </xf>
    <xf numFmtId="1" fontId="107" fillId="9" borderId="73" xfId="0" applyNumberFormat="1" applyFont="1" applyFill="1" applyBorder="1" applyAlignment="1">
      <alignment vertical="top" wrapText="1"/>
    </xf>
    <xf numFmtId="1" fontId="115" fillId="9" borderId="73" xfId="0" applyNumberFormat="1" applyFont="1" applyFill="1" applyBorder="1" applyAlignment="1">
      <alignment horizontal="center" vertical="center"/>
    </xf>
    <xf numFmtId="1" fontId="43" fillId="9" borderId="73" xfId="1" applyNumberFormat="1" applyFont="1" applyFill="1" applyBorder="1" applyAlignment="1">
      <alignment vertical="center" wrapText="1"/>
    </xf>
    <xf numFmtId="1" fontId="45" fillId="9" borderId="73" xfId="0" applyNumberFormat="1" applyFont="1" applyFill="1" applyBorder="1" applyAlignment="1">
      <alignment horizontal="center" vertical="center" wrapText="1"/>
    </xf>
    <xf numFmtId="1" fontId="100" fillId="9" borderId="73" xfId="0" applyNumberFormat="1" applyFont="1" applyFill="1" applyBorder="1" applyAlignment="1">
      <alignment vertical="top" wrapText="1"/>
    </xf>
    <xf numFmtId="1" fontId="100" fillId="19" borderId="73" xfId="0" applyNumberFormat="1" applyFont="1" applyFill="1" applyBorder="1" applyAlignment="1">
      <alignment vertical="top" wrapText="1"/>
    </xf>
    <xf numFmtId="1" fontId="116" fillId="9" borderId="73" xfId="0" applyNumberFormat="1" applyFont="1" applyFill="1" applyBorder="1" applyAlignment="1">
      <alignment horizontal="center" vertical="center"/>
    </xf>
    <xf numFmtId="9" fontId="107" fillId="9" borderId="80" xfId="1" applyNumberFormat="1" applyFont="1" applyFill="1" applyBorder="1" applyAlignment="1">
      <alignment vertical="top" wrapText="1"/>
    </xf>
    <xf numFmtId="1" fontId="45" fillId="9" borderId="80" xfId="0" applyNumberFormat="1" applyFont="1" applyFill="1" applyBorder="1" applyAlignment="1">
      <alignment horizontal="center" vertical="center" wrapText="1"/>
    </xf>
    <xf numFmtId="1" fontId="100" fillId="19" borderId="80" xfId="0" applyNumberFormat="1" applyFont="1" applyFill="1" applyBorder="1" applyAlignment="1">
      <alignment vertical="top" wrapText="1"/>
    </xf>
    <xf numFmtId="1" fontId="107" fillId="9" borderId="74" xfId="0" applyNumberFormat="1" applyFont="1" applyFill="1" applyBorder="1" applyAlignment="1">
      <alignment vertical="top" wrapText="1"/>
    </xf>
    <xf numFmtId="1" fontId="45" fillId="9" borderId="74" xfId="0" applyNumberFormat="1" applyFont="1" applyFill="1" applyBorder="1" applyAlignment="1">
      <alignment horizontal="center" vertical="center" wrapText="1"/>
    </xf>
    <xf numFmtId="1" fontId="100" fillId="19" borderId="74" xfId="0" applyNumberFormat="1" applyFont="1" applyFill="1" applyBorder="1" applyAlignment="1">
      <alignment vertical="top" wrapText="1"/>
    </xf>
    <xf numFmtId="9" fontId="107" fillId="9" borderId="89" xfId="1" applyNumberFormat="1" applyFont="1" applyFill="1" applyBorder="1" applyAlignment="1">
      <alignment vertical="top" wrapText="1"/>
    </xf>
    <xf numFmtId="1" fontId="45" fillId="9" borderId="89" xfId="0" applyNumberFormat="1" applyFont="1" applyFill="1" applyBorder="1" applyAlignment="1">
      <alignment horizontal="center" vertical="center" wrapText="1"/>
    </xf>
    <xf numFmtId="9" fontId="100" fillId="9" borderId="90" xfId="0" applyNumberFormat="1" applyFont="1" applyFill="1" applyBorder="1" applyAlignment="1">
      <alignment vertical="top" wrapText="1"/>
    </xf>
    <xf numFmtId="1" fontId="100" fillId="5" borderId="73" xfId="0" applyNumberFormat="1" applyFont="1" applyFill="1" applyBorder="1" applyAlignment="1">
      <alignment horizontal="center" vertical="center" wrapText="1"/>
    </xf>
    <xf numFmtId="0" fontId="100" fillId="8" borderId="73" xfId="0" applyFont="1" applyFill="1" applyBorder="1" applyAlignment="1">
      <alignment horizontal="center" vertical="center" wrapText="1"/>
    </xf>
    <xf numFmtId="1" fontId="100" fillId="9" borderId="73" xfId="0" applyNumberFormat="1" applyFont="1" applyFill="1" applyBorder="1" applyAlignment="1">
      <alignment horizontal="center" vertical="center" wrapText="1"/>
    </xf>
    <xf numFmtId="0" fontId="69" fillId="45" borderId="0" xfId="0" applyFont="1" applyFill="1"/>
    <xf numFmtId="0" fontId="0" fillId="45" borderId="0" xfId="0" applyFill="1"/>
    <xf numFmtId="0" fontId="39" fillId="45" borderId="0" xfId="0" applyFont="1" applyFill="1"/>
    <xf numFmtId="0" fontId="35" fillId="0" borderId="0" xfId="0" applyFont="1" applyFill="1"/>
    <xf numFmtId="1" fontId="35" fillId="0" borderId="0" xfId="0" applyNumberFormat="1" applyFont="1" applyFill="1"/>
    <xf numFmtId="0" fontId="35" fillId="0" borderId="0" xfId="0" applyFont="1" applyFill="1" applyAlignment="1">
      <alignment wrapText="1" readingOrder="1"/>
    </xf>
    <xf numFmtId="165" fontId="35" fillId="0" borderId="0" xfId="0" applyNumberFormat="1" applyFont="1" applyFill="1"/>
    <xf numFmtId="1" fontId="35" fillId="0" borderId="0" xfId="0" applyNumberFormat="1" applyFont="1" applyFill="1" applyBorder="1" applyAlignment="1">
      <alignment wrapText="1"/>
    </xf>
    <xf numFmtId="0" fontId="35" fillId="0" borderId="0" xfId="0" applyFont="1" applyFill="1" applyAlignment="1">
      <alignment wrapText="1"/>
    </xf>
    <xf numFmtId="0" fontId="35" fillId="0" borderId="0" xfId="0" applyNumberFormat="1" applyFont="1" applyFill="1" applyAlignment="1">
      <alignment wrapText="1"/>
    </xf>
    <xf numFmtId="0" fontId="0" fillId="0" borderId="0" xfId="0"/>
    <xf numFmtId="14" fontId="27" fillId="3" borderId="2" xfId="0" applyNumberFormat="1" applyFont="1" applyFill="1" applyBorder="1" applyAlignment="1">
      <alignment horizontal="left" vertical="center" readingOrder="1"/>
    </xf>
    <xf numFmtId="0" fontId="51" fillId="0" borderId="0" xfId="9" applyFont="1" applyFill="1" applyBorder="1" applyAlignment="1">
      <alignment horizontal="right"/>
    </xf>
    <xf numFmtId="0" fontId="35" fillId="0" borderId="0" xfId="0" applyFont="1" applyFill="1"/>
    <xf numFmtId="0" fontId="35" fillId="0" borderId="0" xfId="0" applyFont="1" applyFill="1" applyBorder="1"/>
    <xf numFmtId="0" fontId="74" fillId="0" borderId="0" xfId="0" applyNumberFormat="1" applyFont="1" applyFill="1"/>
    <xf numFmtId="0" fontId="35" fillId="0" borderId="0" xfId="0" applyNumberFormat="1" applyFont="1" applyFill="1"/>
    <xf numFmtId="1" fontId="35" fillId="0" borderId="0" xfId="0" applyNumberFormat="1" applyFont="1" applyFill="1"/>
    <xf numFmtId="0" fontId="35" fillId="0" borderId="0" xfId="0" applyFont="1" applyFill="1" applyAlignment="1">
      <alignment wrapText="1" readingOrder="1"/>
    </xf>
    <xf numFmtId="0" fontId="35" fillId="0" borderId="17" xfId="0" applyFont="1" applyFill="1" applyBorder="1"/>
    <xf numFmtId="0" fontId="35" fillId="0" borderId="0" xfId="0" applyNumberFormat="1" applyFont="1" applyFill="1" applyBorder="1"/>
    <xf numFmtId="1" fontId="35" fillId="0" borderId="0" xfId="0" applyNumberFormat="1" applyFont="1" applyFill="1" applyBorder="1"/>
    <xf numFmtId="0" fontId="35" fillId="0" borderId="0" xfId="0" applyFont="1" applyFill="1" applyBorder="1" applyAlignment="1">
      <alignment wrapText="1" readingOrder="1"/>
    </xf>
    <xf numFmtId="0" fontId="0" fillId="0" borderId="0" xfId="0" applyFill="1"/>
    <xf numFmtId="0" fontId="35" fillId="0" borderId="0" xfId="0" applyNumberFormat="1" applyFont="1" applyFill="1" applyAlignment="1">
      <alignment wrapText="1" readingOrder="1"/>
    </xf>
    <xf numFmtId="0" fontId="35" fillId="0" borderId="0" xfId="0" applyNumberFormat="1" applyFont="1" applyFill="1" applyBorder="1" applyAlignment="1">
      <alignment wrapText="1" readingOrder="1"/>
    </xf>
    <xf numFmtId="0" fontId="50" fillId="0" borderId="0" xfId="0" applyFont="1" applyFill="1" applyBorder="1" applyAlignment="1">
      <alignment horizontal="left" vertical="center" readingOrder="1"/>
    </xf>
    <xf numFmtId="0" fontId="50" fillId="0" borderId="0" xfId="0" applyNumberFormat="1" applyFont="1" applyFill="1" applyBorder="1" applyAlignment="1">
      <alignment horizontal="left" vertical="center" readingOrder="1"/>
    </xf>
    <xf numFmtId="0" fontId="51" fillId="0" borderId="0" xfId="9" applyFont="1" applyFill="1" applyAlignment="1"/>
    <xf numFmtId="0" fontId="51" fillId="0" borderId="0" xfId="0" applyNumberFormat="1" applyFont="1" applyFill="1" applyBorder="1" applyAlignment="1"/>
    <xf numFmtId="0" fontId="35" fillId="0" borderId="22" xfId="0" applyFont="1" applyFill="1" applyBorder="1"/>
    <xf numFmtId="0" fontId="35" fillId="0" borderId="21" xfId="0" applyFont="1" applyFill="1" applyBorder="1"/>
    <xf numFmtId="0" fontId="35" fillId="0" borderId="21" xfId="0" applyNumberFormat="1" applyFont="1" applyFill="1" applyBorder="1"/>
    <xf numFmtId="1" fontId="35" fillId="0" borderId="21" xfId="0" applyNumberFormat="1" applyFont="1" applyFill="1" applyBorder="1"/>
    <xf numFmtId="0" fontId="35" fillId="0" borderId="25" xfId="0" applyFont="1" applyFill="1" applyBorder="1"/>
    <xf numFmtId="0" fontId="35" fillId="0" borderId="24" xfId="0" applyFont="1" applyFill="1" applyBorder="1"/>
    <xf numFmtId="165" fontId="35" fillId="0" borderId="0" xfId="0" applyNumberFormat="1" applyFont="1" applyFill="1"/>
    <xf numFmtId="165" fontId="35" fillId="0" borderId="0" xfId="0" applyNumberFormat="1" applyFont="1" applyFill="1" applyBorder="1"/>
    <xf numFmtId="0" fontId="35" fillId="0" borderId="49" xfId="0" applyFont="1" applyFill="1" applyBorder="1"/>
    <xf numFmtId="0" fontId="89" fillId="0" borderId="0" xfId="9" applyFont="1" applyFill="1" applyBorder="1" applyAlignment="1"/>
    <xf numFmtId="0" fontId="35" fillId="0" borderId="24" xfId="0" applyNumberFormat="1" applyFont="1" applyFill="1" applyBorder="1"/>
    <xf numFmtId="1" fontId="35" fillId="0" borderId="25" xfId="0" applyNumberFormat="1" applyFont="1" applyFill="1" applyBorder="1"/>
    <xf numFmtId="1" fontId="50" fillId="0" borderId="0" xfId="0" applyNumberFormat="1" applyFont="1" applyFill="1" applyBorder="1" applyAlignment="1">
      <alignment horizontal="left" vertical="center" readingOrder="1"/>
    </xf>
    <xf numFmtId="49" fontId="94" fillId="0" borderId="0" xfId="0" applyNumberFormat="1" applyFont="1" applyFill="1" applyBorder="1" applyAlignment="1">
      <alignment horizontal="left" vertical="center"/>
    </xf>
    <xf numFmtId="0" fontId="89" fillId="0" borderId="0" xfId="9" applyFont="1" applyFill="1" applyBorder="1" applyAlignment="1">
      <alignment horizontal="right"/>
    </xf>
    <xf numFmtId="1" fontId="35" fillId="0" borderId="22" xfId="0" applyNumberFormat="1" applyFont="1" applyFill="1" applyBorder="1"/>
    <xf numFmtId="0" fontId="0" fillId="0" borderId="0" xfId="0" applyFill="1" applyBorder="1"/>
    <xf numFmtId="0" fontId="69" fillId="0" borderId="0" xfId="0" pivotButton="1" applyFont="1"/>
    <xf numFmtId="0" fontId="81" fillId="40" borderId="0" xfId="0" applyFont="1" applyFill="1" applyAlignment="1">
      <alignment wrapText="1"/>
    </xf>
    <xf numFmtId="0" fontId="117" fillId="26" borderId="0" xfId="0" applyFont="1" applyFill="1"/>
    <xf numFmtId="164" fontId="118" fillId="0" borderId="0" xfId="0" applyNumberFormat="1" applyFont="1" applyFill="1"/>
    <xf numFmtId="164" fontId="69" fillId="0" borderId="0" xfId="0" applyNumberFormat="1" applyFont="1" applyFill="1"/>
    <xf numFmtId="1" fontId="100" fillId="19" borderId="0" xfId="0" applyNumberFormat="1" applyFont="1" applyFill="1" applyBorder="1" applyAlignment="1">
      <alignment vertical="top" wrapText="1"/>
    </xf>
    <xf numFmtId="0" fontId="19" fillId="0" borderId="0" xfId="0" pivotButton="1" applyFont="1"/>
    <xf numFmtId="0" fontId="119" fillId="40" borderId="0" xfId="0" applyFont="1" applyFill="1" applyAlignment="1"/>
    <xf numFmtId="0" fontId="85" fillId="0" borderId="0" xfId="0" applyFont="1"/>
    <xf numFmtId="0" fontId="37" fillId="8" borderId="73" xfId="0" applyFont="1" applyFill="1" applyBorder="1" applyAlignment="1">
      <alignment horizontal="center" vertical="center" wrapText="1"/>
    </xf>
    <xf numFmtId="164" fontId="84" fillId="0" borderId="48" xfId="4" applyNumberFormat="1" applyFont="1" applyBorder="1"/>
    <xf numFmtId="0" fontId="35" fillId="0" borderId="25" xfId="0" applyFont="1" applyFill="1" applyBorder="1" applyAlignment="1">
      <alignment wrapText="1"/>
    </xf>
    <xf numFmtId="0" fontId="120" fillId="39" borderId="52" xfId="0" applyFont="1" applyFill="1" applyBorder="1"/>
    <xf numFmtId="0" fontId="94" fillId="0" borderId="0" xfId="0" applyFont="1" applyFill="1" applyAlignment="1">
      <alignment vertical="center"/>
    </xf>
    <xf numFmtId="0" fontId="35" fillId="9" borderId="0" xfId="0" applyFont="1" applyFill="1"/>
    <xf numFmtId="0" fontId="74" fillId="0" borderId="0" xfId="0" applyFont="1" applyFill="1"/>
    <xf numFmtId="0" fontId="74" fillId="0" borderId="0" xfId="0" applyNumberFormat="1" applyFont="1" applyFill="1" applyBorder="1"/>
    <xf numFmtId="0" fontId="74" fillId="0" borderId="0" xfId="0" applyFont="1" applyFill="1" applyBorder="1"/>
    <xf numFmtId="1" fontId="88" fillId="0" borderId="0" xfId="0" applyNumberFormat="1" applyFont="1" applyFill="1" applyBorder="1"/>
    <xf numFmtId="0" fontId="88" fillId="0" borderId="0" xfId="0" applyNumberFormat="1" applyFont="1" applyFill="1" applyBorder="1" applyAlignment="1">
      <alignment wrapText="1" readingOrder="1"/>
    </xf>
    <xf numFmtId="0" fontId="19" fillId="0" borderId="0" xfId="0" applyFont="1" applyAlignment="1">
      <alignment horizontal="center" vertical="center" wrapText="1"/>
    </xf>
    <xf numFmtId="0" fontId="82" fillId="0" borderId="0" xfId="0" applyFont="1" applyAlignment="1">
      <alignment horizontal="center" vertical="center" wrapText="1"/>
    </xf>
    <xf numFmtId="1" fontId="121" fillId="0" borderId="0" xfId="0" applyNumberFormat="1" applyFont="1" applyFill="1"/>
    <xf numFmtId="0" fontId="121" fillId="0" borderId="24" xfId="0" applyNumberFormat="1" applyFont="1" applyFill="1" applyBorder="1"/>
    <xf numFmtId="0" fontId="121" fillId="0" borderId="0" xfId="0" applyFont="1" applyFill="1"/>
    <xf numFmtId="0" fontId="121" fillId="0" borderId="0" xfId="0" applyNumberFormat="1" applyFont="1" applyFill="1" applyAlignment="1">
      <alignment wrapText="1" readingOrder="1"/>
    </xf>
    <xf numFmtId="165" fontId="121" fillId="0" borderId="0" xfId="0" applyNumberFormat="1" applyFont="1" applyFill="1"/>
    <xf numFmtId="165" fontId="121" fillId="0" borderId="0" xfId="0" applyNumberFormat="1" applyFont="1" applyFill="1" applyAlignment="1">
      <alignment wrapText="1" readingOrder="1"/>
    </xf>
    <xf numFmtId="0" fontId="121" fillId="0" borderId="0" xfId="0" applyFont="1" applyFill="1" applyAlignment="1">
      <alignment wrapText="1" readingOrder="1"/>
    </xf>
    <xf numFmtId="14" fontId="27" fillId="3" borderId="0" xfId="0" applyNumberFormat="1" applyFont="1" applyFill="1" applyBorder="1" applyAlignment="1">
      <alignment horizontal="left" vertical="center" readingOrder="1"/>
    </xf>
    <xf numFmtId="0" fontId="121" fillId="0" borderId="0" xfId="0" applyNumberFormat="1" applyFont="1" applyFill="1" applyBorder="1"/>
    <xf numFmtId="0" fontId="121" fillId="0" borderId="21" xfId="0" applyNumberFormat="1" applyFont="1" applyFill="1" applyBorder="1"/>
    <xf numFmtId="1" fontId="121" fillId="0" borderId="25" xfId="0" applyNumberFormat="1" applyFont="1" applyFill="1" applyBorder="1"/>
    <xf numFmtId="1" fontId="35" fillId="0" borderId="24" xfId="0" applyNumberFormat="1" applyFont="1" applyFill="1" applyBorder="1"/>
    <xf numFmtId="1" fontId="121" fillId="0" borderId="0" xfId="0" applyNumberFormat="1" applyFont="1" applyFill="1" applyBorder="1"/>
    <xf numFmtId="1" fontId="121" fillId="0" borderId="22" xfId="0" applyNumberFormat="1" applyFont="1" applyFill="1" applyBorder="1"/>
    <xf numFmtId="0" fontId="121" fillId="0" borderId="0" xfId="0" applyFont="1" applyFill="1" applyBorder="1"/>
    <xf numFmtId="0" fontId="121" fillId="0" borderId="0" xfId="0" applyNumberFormat="1" applyFont="1" applyFill="1" applyBorder="1" applyAlignment="1">
      <alignment wrapText="1" readingOrder="1"/>
    </xf>
    <xf numFmtId="1" fontId="45" fillId="9" borderId="0" xfId="0" applyNumberFormat="1" applyFont="1" applyFill="1" applyBorder="1" applyAlignment="1">
      <alignment horizontal="center" vertical="center" wrapText="1"/>
    </xf>
    <xf numFmtId="166" fontId="17" fillId="20" borderId="0" xfId="8" applyFont="1" applyFill="1" applyBorder="1"/>
    <xf numFmtId="0" fontId="80" fillId="0" borderId="0" xfId="0" applyFont="1" applyFill="1" applyAlignment="1">
      <alignment vertical="center"/>
    </xf>
    <xf numFmtId="0" fontId="122" fillId="0" borderId="0" xfId="0" applyFont="1" applyAlignment="1">
      <alignment horizontal="left"/>
    </xf>
    <xf numFmtId="9" fontId="122" fillId="0" borderId="0" xfId="0" applyNumberFormat="1" applyFont="1"/>
    <xf numFmtId="0" fontId="16" fillId="0" borderId="0" xfId="0" applyFont="1"/>
    <xf numFmtId="0" fontId="16" fillId="0" borderId="0" xfId="0" applyNumberFormat="1" applyFont="1"/>
    <xf numFmtId="164" fontId="16" fillId="0" borderId="0" xfId="0" applyNumberFormat="1" applyFont="1"/>
    <xf numFmtId="9" fontId="16" fillId="0" borderId="0" xfId="0" applyNumberFormat="1" applyFont="1"/>
    <xf numFmtId="0" fontId="97" fillId="0" borderId="21" xfId="0" applyNumberFormat="1" applyFont="1" applyFill="1" applyBorder="1"/>
    <xf numFmtId="1" fontId="121" fillId="0" borderId="49" xfId="0" applyNumberFormat="1" applyFont="1" applyFill="1" applyBorder="1"/>
    <xf numFmtId="1" fontId="97" fillId="0" borderId="22" xfId="0" applyNumberFormat="1" applyFont="1" applyFill="1" applyBorder="1"/>
    <xf numFmtId="0" fontId="89" fillId="0" borderId="17" xfId="9" applyFont="1" applyFill="1" applyBorder="1" applyAlignment="1"/>
    <xf numFmtId="0" fontId="32" fillId="0" borderId="39" xfId="0" applyFont="1" applyBorder="1" applyAlignment="1">
      <alignment wrapText="1"/>
    </xf>
    <xf numFmtId="0" fontId="32" fillId="0" borderId="39" xfId="0" applyFont="1" applyBorder="1"/>
    <xf numFmtId="0" fontId="32" fillId="0" borderId="40" xfId="0" applyFont="1" applyBorder="1"/>
    <xf numFmtId="0" fontId="83" fillId="0" borderId="42" xfId="0" applyNumberFormat="1" applyFont="1" applyBorder="1"/>
    <xf numFmtId="0" fontId="15" fillId="14" borderId="0" xfId="0" applyFont="1" applyFill="1" applyAlignment="1">
      <alignment horizontal="left"/>
    </xf>
    <xf numFmtId="164" fontId="15" fillId="14" borderId="0" xfId="0" applyNumberFormat="1" applyFont="1" applyFill="1"/>
    <xf numFmtId="9" fontId="15" fillId="14" borderId="0" xfId="0" applyNumberFormat="1" applyFont="1" applyFill="1"/>
    <xf numFmtId="0" fontId="80" fillId="0" borderId="0" xfId="0" applyFont="1" applyFill="1"/>
    <xf numFmtId="0" fontId="81" fillId="0" borderId="0" xfId="0" applyFont="1" applyFill="1"/>
    <xf numFmtId="0" fontId="15" fillId="0" borderId="0" xfId="0" applyFont="1" applyFill="1" applyAlignment="1">
      <alignment horizontal="left"/>
    </xf>
    <xf numFmtId="164" fontId="15" fillId="0" borderId="0" xfId="0" applyNumberFormat="1" applyFont="1" applyFill="1"/>
    <xf numFmtId="9" fontId="15" fillId="0" borderId="0" xfId="0" applyNumberFormat="1" applyFont="1" applyFill="1"/>
    <xf numFmtId="0" fontId="0" fillId="0" borderId="0" xfId="0" applyNumberFormat="1"/>
    <xf numFmtId="0" fontId="0" fillId="0" borderId="0" xfId="0"/>
    <xf numFmtId="14" fontId="27" fillId="3" borderId="2" xfId="0" applyNumberFormat="1" applyFont="1" applyFill="1" applyBorder="1" applyAlignment="1">
      <alignment horizontal="left" vertical="center" readingOrder="1"/>
    </xf>
    <xf numFmtId="9" fontId="27" fillId="0" borderId="0" xfId="1" applyFont="1" applyFill="1" applyAlignment="1">
      <alignment horizontal="left" vertical="center" readingOrder="1"/>
    </xf>
    <xf numFmtId="1" fontId="27" fillId="0" borderId="0" xfId="1" applyNumberFormat="1" applyFont="1" applyFill="1" applyAlignment="1">
      <alignment horizontal="left" vertical="center" readingOrder="1"/>
    </xf>
    <xf numFmtId="9" fontId="27" fillId="0" borderId="0" xfId="1" applyNumberFormat="1" applyFont="1" applyFill="1" applyAlignment="1">
      <alignment horizontal="left" vertical="center" readingOrder="1"/>
    </xf>
    <xf numFmtId="0" fontId="0" fillId="0" borderId="0" xfId="0" pivotButton="1"/>
    <xf numFmtId="0" fontId="35" fillId="0" borderId="0" xfId="0" applyFont="1" applyFill="1"/>
    <xf numFmtId="1" fontId="27" fillId="0" borderId="0" xfId="0" applyNumberFormat="1" applyFont="1" applyFill="1" applyAlignment="1">
      <alignment horizontal="left" vertical="center" readingOrder="1"/>
    </xf>
    <xf numFmtId="0" fontId="35" fillId="0" borderId="0" xfId="0" applyFont="1" applyFill="1" applyBorder="1"/>
    <xf numFmtId="0" fontId="74" fillId="0" borderId="0" xfId="0" applyNumberFormat="1" applyFont="1" applyFill="1"/>
    <xf numFmtId="0" fontId="35" fillId="0" borderId="0" xfId="0" applyNumberFormat="1" applyFont="1" applyFill="1"/>
    <xf numFmtId="1" fontId="35" fillId="0" borderId="0" xfId="0" applyNumberFormat="1" applyFont="1" applyFill="1"/>
    <xf numFmtId="0" fontId="35" fillId="0" borderId="0" xfId="0" applyFont="1" applyFill="1" applyAlignment="1">
      <alignment wrapText="1" readingOrder="1"/>
    </xf>
    <xf numFmtId="0" fontId="35" fillId="0" borderId="17" xfId="0" applyFont="1" applyFill="1" applyBorder="1"/>
    <xf numFmtId="0" fontId="35" fillId="0" borderId="0" xfId="0" applyNumberFormat="1" applyFont="1" applyFill="1" applyBorder="1"/>
    <xf numFmtId="1" fontId="35" fillId="0" borderId="0" xfId="0" applyNumberFormat="1" applyFont="1" applyFill="1" applyBorder="1"/>
    <xf numFmtId="0" fontId="35" fillId="0" borderId="0" xfId="0" applyFont="1" applyFill="1" applyBorder="1" applyAlignment="1">
      <alignment wrapText="1" readingOrder="1"/>
    </xf>
    <xf numFmtId="0" fontId="0" fillId="0" borderId="0" xfId="0" applyFill="1"/>
    <xf numFmtId="0" fontId="35" fillId="0" borderId="0" xfId="0" applyNumberFormat="1" applyFont="1" applyFill="1" applyAlignment="1">
      <alignment wrapText="1" readingOrder="1"/>
    </xf>
    <xf numFmtId="0" fontId="35" fillId="0" borderId="0" xfId="0" applyNumberFormat="1" applyFont="1" applyFill="1" applyBorder="1" applyAlignment="1">
      <alignment wrapText="1" readingOrder="1"/>
    </xf>
    <xf numFmtId="0" fontId="50" fillId="0" borderId="0" xfId="0" applyFont="1" applyFill="1" applyBorder="1" applyAlignment="1">
      <alignment horizontal="left" vertical="center" readingOrder="1"/>
    </xf>
    <xf numFmtId="0" fontId="50" fillId="0" borderId="0" xfId="0" applyNumberFormat="1" applyFont="1" applyFill="1" applyBorder="1" applyAlignment="1">
      <alignment horizontal="left" vertical="center" readingOrder="1"/>
    </xf>
    <xf numFmtId="0" fontId="51" fillId="0" borderId="0" xfId="9" applyFont="1" applyFill="1" applyAlignment="1"/>
    <xf numFmtId="0" fontId="35" fillId="0" borderId="22" xfId="0" applyFont="1" applyFill="1" applyBorder="1"/>
    <xf numFmtId="0" fontId="35" fillId="0" borderId="21" xfId="0" applyFont="1" applyFill="1" applyBorder="1"/>
    <xf numFmtId="0" fontId="35" fillId="0" borderId="21" xfId="0" applyNumberFormat="1" applyFont="1" applyFill="1" applyBorder="1"/>
    <xf numFmtId="1" fontId="35" fillId="0" borderId="21" xfId="0" applyNumberFormat="1" applyFont="1" applyFill="1" applyBorder="1"/>
    <xf numFmtId="0" fontId="35" fillId="0" borderId="25" xfId="0" applyFont="1" applyFill="1" applyBorder="1"/>
    <xf numFmtId="0" fontId="35" fillId="0" borderId="24" xfId="0" applyFont="1" applyFill="1" applyBorder="1"/>
    <xf numFmtId="0" fontId="27" fillId="0" borderId="0" xfId="0" applyNumberFormat="1" applyFont="1" applyFill="1" applyAlignment="1">
      <alignment horizontal="left" vertical="center" readingOrder="1"/>
    </xf>
    <xf numFmtId="165" fontId="35" fillId="0" borderId="0" xfId="0" applyNumberFormat="1" applyFont="1" applyFill="1"/>
    <xf numFmtId="165" fontId="35" fillId="0" borderId="0" xfId="0" applyNumberFormat="1" applyFont="1" applyFill="1" applyBorder="1"/>
    <xf numFmtId="165" fontId="50" fillId="0" borderId="0" xfId="0" applyNumberFormat="1" applyFont="1" applyFill="1" applyBorder="1" applyAlignment="1">
      <alignment horizontal="left" vertical="center" wrapText="1" readingOrder="1"/>
    </xf>
    <xf numFmtId="0" fontId="35" fillId="0" borderId="49" xfId="0" applyFont="1" applyFill="1" applyBorder="1"/>
    <xf numFmtId="0" fontId="89" fillId="0" borderId="0" xfId="9" applyFont="1" applyAlignment="1"/>
    <xf numFmtId="0" fontId="50" fillId="0" borderId="24" xfId="0" applyFont="1" applyFill="1" applyBorder="1" applyAlignment="1">
      <alignment horizontal="left" vertical="center" readingOrder="1"/>
    </xf>
    <xf numFmtId="0" fontId="89" fillId="0" borderId="0" xfId="9" applyFont="1" applyFill="1" applyBorder="1" applyAlignment="1"/>
    <xf numFmtId="0" fontId="35" fillId="0" borderId="0" xfId="0" applyFont="1" applyBorder="1"/>
    <xf numFmtId="0" fontId="35" fillId="0" borderId="24" xfId="0" applyNumberFormat="1" applyFont="1" applyFill="1" applyBorder="1"/>
    <xf numFmtId="1" fontId="35" fillId="0" borderId="25" xfId="0" applyNumberFormat="1" applyFont="1" applyFill="1" applyBorder="1"/>
    <xf numFmtId="0" fontId="50" fillId="0" borderId="25" xfId="0" applyFont="1" applyFill="1" applyBorder="1" applyAlignment="1">
      <alignment horizontal="left" vertical="center" readingOrder="1"/>
    </xf>
    <xf numFmtId="49" fontId="94" fillId="0" borderId="0" xfId="0" applyNumberFormat="1" applyFont="1" applyFill="1" applyBorder="1" applyAlignment="1">
      <alignment horizontal="left" vertical="center"/>
    </xf>
    <xf numFmtId="0" fontId="94" fillId="0" borderId="0" xfId="0" applyFont="1" applyFill="1" applyBorder="1" applyAlignment="1">
      <alignment horizontal="left" vertical="center"/>
    </xf>
    <xf numFmtId="49" fontId="94" fillId="0" borderId="0" xfId="21" applyNumberFormat="1" applyFont="1" applyFill="1" applyBorder="1" applyAlignment="1">
      <alignment horizontal="left" vertical="center"/>
    </xf>
    <xf numFmtId="0" fontId="35" fillId="0" borderId="24" xfId="0" applyFont="1" applyFill="1" applyBorder="1" applyAlignment="1"/>
    <xf numFmtId="0" fontId="35" fillId="0" borderId="0" xfId="0" applyFont="1" applyFill="1" applyAlignment="1"/>
    <xf numFmtId="165" fontId="35" fillId="0" borderId="0" xfId="0" applyNumberFormat="1" applyFont="1" applyFill="1" applyAlignment="1"/>
    <xf numFmtId="0" fontId="35" fillId="0" borderId="0" xfId="0" applyFont="1" applyFill="1" applyAlignment="1">
      <alignment readingOrder="1"/>
    </xf>
    <xf numFmtId="49" fontId="74" fillId="42" borderId="25" xfId="0" applyNumberFormat="1" applyFont="1" applyFill="1" applyBorder="1" applyAlignment="1">
      <alignment horizontal="left" vertical="center"/>
    </xf>
    <xf numFmtId="0" fontId="94" fillId="42" borderId="25" xfId="0" applyFont="1" applyFill="1" applyBorder="1" applyAlignment="1">
      <alignment horizontal="left" vertical="center"/>
    </xf>
    <xf numFmtId="1" fontId="35" fillId="0" borderId="49" xfId="0" applyNumberFormat="1" applyFont="1" applyFill="1" applyBorder="1"/>
    <xf numFmtId="0" fontId="89" fillId="0" borderId="0" xfId="9" applyFont="1" applyFill="1" applyBorder="1" applyAlignment="1">
      <alignment horizontal="right"/>
    </xf>
    <xf numFmtId="164" fontId="27" fillId="0" borderId="0" xfId="4" applyNumberFormat="1" applyFont="1" applyFill="1" applyAlignment="1">
      <alignment horizontal="left" vertical="center" readingOrder="1"/>
    </xf>
    <xf numFmtId="0" fontId="88" fillId="0" borderId="17" xfId="0" applyFont="1" applyFill="1" applyBorder="1"/>
    <xf numFmtId="165" fontId="35" fillId="0" borderId="0" xfId="0" applyNumberFormat="1" applyFont="1" applyFill="1" applyAlignment="1">
      <alignment wrapText="1" readingOrder="1"/>
    </xf>
    <xf numFmtId="0" fontId="32" fillId="0" borderId="38" xfId="0" applyFont="1" applyBorder="1" applyAlignment="1">
      <alignment wrapText="1"/>
    </xf>
    <xf numFmtId="1" fontId="19" fillId="0" borderId="0" xfId="1" applyNumberFormat="1" applyFont="1"/>
    <xf numFmtId="0" fontId="37" fillId="8" borderId="73" xfId="0" applyFont="1" applyFill="1" applyBorder="1" applyAlignment="1">
      <alignment horizontal="center" vertical="center" wrapText="1"/>
    </xf>
    <xf numFmtId="1" fontId="123" fillId="0" borderId="0" xfId="0" applyNumberFormat="1" applyFont="1" applyFill="1"/>
    <xf numFmtId="0" fontId="123" fillId="0" borderId="24" xfId="0" applyNumberFormat="1" applyFont="1" applyFill="1" applyBorder="1"/>
    <xf numFmtId="1" fontId="123" fillId="0" borderId="24" xfId="0" applyNumberFormat="1" applyFont="1" applyFill="1" applyBorder="1"/>
    <xf numFmtId="0" fontId="123" fillId="0" borderId="0" xfId="0" applyFont="1" applyFill="1"/>
    <xf numFmtId="0" fontId="123" fillId="0" borderId="0" xfId="0" applyNumberFormat="1" applyFont="1" applyFill="1" applyAlignment="1">
      <alignment wrapText="1" readingOrder="1"/>
    </xf>
    <xf numFmtId="165" fontId="123" fillId="0" borderId="0" xfId="0" applyNumberFormat="1" applyFont="1" applyFill="1"/>
    <xf numFmtId="0" fontId="34" fillId="18" borderId="66" xfId="19" applyFont="1" applyFill="1" applyBorder="1" applyAlignment="1">
      <alignment horizontal="left" vertical="center" wrapText="1"/>
    </xf>
    <xf numFmtId="0" fontId="34" fillId="11" borderId="66" xfId="19" applyFont="1" applyFill="1" applyBorder="1" applyAlignment="1">
      <alignment horizontal="left" vertical="center" wrapText="1"/>
    </xf>
    <xf numFmtId="9" fontId="34" fillId="46" borderId="69" xfId="19" applyNumberFormat="1" applyFont="1" applyFill="1" applyBorder="1" applyAlignment="1">
      <alignment horizontal="left" vertical="center" wrapText="1" readingOrder="1"/>
    </xf>
    <xf numFmtId="9" fontId="34" fillId="34" borderId="69" xfId="19" applyNumberFormat="1" applyFont="1" applyFill="1" applyBorder="1" applyAlignment="1">
      <alignment horizontal="left" vertical="center" wrapText="1" readingOrder="1"/>
    </xf>
    <xf numFmtId="9" fontId="125" fillId="37" borderId="0" xfId="19" applyNumberFormat="1" applyFont="1" applyFill="1" applyBorder="1" applyAlignment="1">
      <alignment horizontal="center" vertical="center" wrapText="1" readingOrder="1"/>
    </xf>
    <xf numFmtId="0" fontId="114" fillId="38" borderId="66" xfId="22" applyNumberFormat="1" applyFont="1" applyFill="1" applyBorder="1" applyAlignment="1">
      <alignment horizontal="center" vertical="center" readingOrder="1"/>
    </xf>
    <xf numFmtId="0" fontId="114" fillId="9" borderId="66" xfId="22" applyNumberFormat="1" applyFont="1" applyFill="1" applyBorder="1" applyAlignment="1">
      <alignment horizontal="center" vertical="center" readingOrder="1"/>
    </xf>
    <xf numFmtId="0" fontId="114" fillId="16" borderId="66" xfId="22" applyNumberFormat="1" applyFont="1" applyFill="1" applyBorder="1" applyAlignment="1">
      <alignment horizontal="center" vertical="center" readingOrder="1"/>
    </xf>
    <xf numFmtId="0" fontId="114" fillId="45" borderId="0" xfId="22" applyNumberFormat="1" applyFont="1" applyFill="1" applyBorder="1" applyAlignment="1">
      <alignment horizontal="center" vertical="center" readingOrder="1"/>
    </xf>
    <xf numFmtId="0" fontId="114" fillId="14" borderId="66" xfId="22" applyNumberFormat="1" applyFont="1" applyFill="1" applyBorder="1" applyAlignment="1">
      <alignment horizontal="center" vertical="center" readingOrder="1"/>
    </xf>
    <xf numFmtId="1" fontId="37" fillId="9" borderId="73" xfId="0" applyNumberFormat="1" applyFont="1" applyFill="1" applyBorder="1" applyAlignment="1">
      <alignment horizontal="center" vertical="center" wrapText="1"/>
    </xf>
    <xf numFmtId="9" fontId="37" fillId="9" borderId="80" xfId="1" applyFont="1" applyFill="1" applyBorder="1" applyAlignment="1">
      <alignment horizontal="center" vertical="center" wrapText="1"/>
    </xf>
    <xf numFmtId="9" fontId="37" fillId="9" borderId="89" xfId="1" applyFont="1" applyFill="1" applyBorder="1" applyAlignment="1">
      <alignment horizontal="center" vertical="center" wrapText="1"/>
    </xf>
    <xf numFmtId="1" fontId="37" fillId="9" borderId="74" xfId="0" applyNumberFormat="1" applyFont="1" applyFill="1" applyBorder="1" applyAlignment="1">
      <alignment horizontal="center" vertical="center" wrapText="1"/>
    </xf>
    <xf numFmtId="0" fontId="36" fillId="22" borderId="13" xfId="0" applyNumberFormat="1" applyFont="1" applyFill="1" applyBorder="1" applyAlignment="1">
      <alignment horizontal="center" vertical="center" readingOrder="1"/>
    </xf>
    <xf numFmtId="0" fontId="36" fillId="22" borderId="2" xfId="0" applyNumberFormat="1" applyFont="1" applyFill="1" applyBorder="1" applyAlignment="1">
      <alignment horizontal="center" vertical="center" readingOrder="1"/>
    </xf>
    <xf numFmtId="0" fontId="38" fillId="0" borderId="0" xfId="0" applyFont="1" applyAlignment="1">
      <alignment horizontal="center"/>
    </xf>
    <xf numFmtId="0" fontId="26" fillId="14" borderId="91" xfId="22" applyNumberFormat="1" applyFont="1" applyFill="1" applyBorder="1" applyAlignment="1">
      <alignment horizontal="center" vertical="center" wrapText="1"/>
    </xf>
    <xf numFmtId="0" fontId="26" fillId="38" borderId="67" xfId="22" applyNumberFormat="1" applyFont="1" applyFill="1" applyBorder="1" applyAlignment="1">
      <alignment horizontal="center" vertical="center"/>
    </xf>
    <xf numFmtId="0" fontId="26" fillId="9" borderId="67" xfId="22" applyNumberFormat="1" applyFont="1" applyFill="1" applyBorder="1" applyAlignment="1">
      <alignment horizontal="center" vertical="center" wrapText="1"/>
    </xf>
    <xf numFmtId="9" fontId="125" fillId="16" borderId="91" xfId="19" applyNumberFormat="1" applyFont="1" applyFill="1" applyBorder="1" applyAlignment="1">
      <alignment horizontal="center" vertical="center" wrapText="1" readingOrder="1"/>
    </xf>
    <xf numFmtId="1" fontId="68" fillId="7" borderId="14" xfId="19" applyNumberFormat="1" applyFont="1" applyFill="1" applyBorder="1" applyAlignment="1">
      <alignment horizontal="left" vertical="center" wrapText="1" readingOrder="1"/>
    </xf>
    <xf numFmtId="0" fontId="68" fillId="7" borderId="14" xfId="19" applyFont="1" applyFill="1" applyBorder="1" applyAlignment="1">
      <alignment horizontal="left" vertical="center" wrapText="1" readingOrder="1"/>
    </xf>
    <xf numFmtId="9" fontId="68" fillId="11" borderId="14" xfId="19" applyNumberFormat="1" applyFont="1" applyFill="1" applyBorder="1" applyAlignment="1">
      <alignment horizontal="center" vertical="center" wrapText="1"/>
    </xf>
    <xf numFmtId="9" fontId="68" fillId="34" borderId="14" xfId="19" applyNumberFormat="1" applyFont="1" applyFill="1" applyBorder="1" applyAlignment="1">
      <alignment horizontal="left" vertical="center" wrapText="1" readingOrder="1"/>
    </xf>
    <xf numFmtId="9" fontId="68" fillId="27" borderId="14" xfId="19" applyNumberFormat="1" applyFont="1" applyFill="1" applyBorder="1" applyAlignment="1">
      <alignment horizontal="left" vertical="center" wrapText="1" readingOrder="1"/>
    </xf>
    <xf numFmtId="49" fontId="27" fillId="0" borderId="0" xfId="1" applyNumberFormat="1" applyFont="1" applyFill="1" applyAlignment="1">
      <alignment horizontal="left" vertical="center" readingOrder="1"/>
    </xf>
    <xf numFmtId="0" fontId="114" fillId="18" borderId="75" xfId="0" applyFont="1" applyFill="1" applyBorder="1" applyAlignment="1">
      <alignment vertical="top" wrapText="1"/>
    </xf>
    <xf numFmtId="0" fontId="114" fillId="18" borderId="73" xfId="0" applyFont="1" applyFill="1" applyBorder="1" applyAlignment="1">
      <alignment vertical="top" wrapText="1"/>
    </xf>
    <xf numFmtId="1" fontId="114" fillId="18" borderId="76" xfId="0" applyNumberFormat="1" applyFont="1" applyFill="1" applyBorder="1" applyAlignment="1">
      <alignment vertical="top" wrapText="1"/>
    </xf>
    <xf numFmtId="1" fontId="127" fillId="18" borderId="80" xfId="0" applyNumberFormat="1" applyFont="1" applyFill="1" applyBorder="1" applyAlignment="1">
      <alignment vertical="top" wrapText="1"/>
    </xf>
    <xf numFmtId="1" fontId="114" fillId="18" borderId="80" xfId="0" applyNumberFormat="1" applyFont="1" applyFill="1" applyBorder="1" applyAlignment="1">
      <alignment vertical="top" wrapText="1"/>
    </xf>
    <xf numFmtId="0" fontId="114" fillId="18" borderId="76" xfId="0" applyFont="1" applyFill="1" applyBorder="1" applyAlignment="1">
      <alignment vertical="top" wrapText="1"/>
    </xf>
    <xf numFmtId="1" fontId="128" fillId="6" borderId="73" xfId="0" applyNumberFormat="1" applyFont="1" applyFill="1" applyBorder="1" applyAlignment="1">
      <alignment vertical="top" wrapText="1"/>
    </xf>
    <xf numFmtId="1" fontId="114" fillId="6" borderId="73" xfId="0" applyNumberFormat="1" applyFont="1" applyFill="1" applyBorder="1" applyAlignment="1">
      <alignment vertical="top" wrapText="1"/>
    </xf>
    <xf numFmtId="1" fontId="114" fillId="6" borderId="80" xfId="0" applyNumberFormat="1" applyFont="1" applyFill="1" applyBorder="1" applyAlignment="1">
      <alignment vertical="top" wrapText="1"/>
    </xf>
    <xf numFmtId="1" fontId="114" fillId="6" borderId="75" xfId="0" applyNumberFormat="1" applyFont="1" applyFill="1" applyBorder="1" applyAlignment="1">
      <alignment vertical="top" wrapText="1"/>
    </xf>
    <xf numFmtId="0" fontId="114" fillId="6" borderId="76" xfId="0" applyFont="1" applyFill="1" applyBorder="1" applyAlignment="1">
      <alignment vertical="top" wrapText="1"/>
    </xf>
    <xf numFmtId="0" fontId="114" fillId="6" borderId="74" xfId="0" applyFont="1" applyFill="1" applyBorder="1" applyAlignment="1">
      <alignment vertical="top" wrapText="1"/>
    </xf>
    <xf numFmtId="1" fontId="114" fillId="9" borderId="73" xfId="0" applyNumberFormat="1" applyFont="1" applyFill="1" applyBorder="1" applyAlignment="1">
      <alignment vertical="top" wrapText="1"/>
    </xf>
    <xf numFmtId="1" fontId="131" fillId="9" borderId="73" xfId="0" applyNumberFormat="1" applyFont="1" applyFill="1" applyBorder="1" applyAlignment="1">
      <alignment vertical="top" wrapText="1"/>
    </xf>
    <xf numFmtId="9" fontId="114" fillId="9" borderId="80" xfId="1" applyNumberFormat="1" applyFont="1" applyFill="1" applyBorder="1" applyAlignment="1">
      <alignment vertical="top" wrapText="1"/>
    </xf>
    <xf numFmtId="9" fontId="114" fillId="9" borderId="89" xfId="1" applyNumberFormat="1" applyFont="1" applyFill="1" applyBorder="1" applyAlignment="1">
      <alignment vertical="top" wrapText="1"/>
    </xf>
    <xf numFmtId="1" fontId="114" fillId="9" borderId="74" xfId="0" applyNumberFormat="1" applyFont="1" applyFill="1" applyBorder="1" applyAlignment="1">
      <alignment vertical="top" wrapText="1"/>
    </xf>
    <xf numFmtId="0" fontId="33" fillId="0" borderId="0" xfId="0" applyFont="1" applyAlignment="1"/>
    <xf numFmtId="0" fontId="37" fillId="8" borderId="80" xfId="0" applyFont="1" applyFill="1" applyBorder="1" applyAlignment="1">
      <alignment horizontal="center" vertical="center" wrapText="1"/>
    </xf>
    <xf numFmtId="0" fontId="37" fillId="8" borderId="73" xfId="0" applyFont="1" applyFill="1" applyBorder="1" applyAlignment="1">
      <alignment horizontal="center" vertical="center" wrapText="1"/>
    </xf>
    <xf numFmtId="0" fontId="34" fillId="18" borderId="66" xfId="19" applyFont="1" applyFill="1" applyBorder="1" applyAlignment="1">
      <alignment horizontal="center" vertical="center" wrapText="1"/>
    </xf>
    <xf numFmtId="0" fontId="34" fillId="18" borderId="66" xfId="19" applyFont="1" applyFill="1" applyBorder="1" applyAlignment="1">
      <alignment horizontal="center" vertical="center" wrapText="1" readingOrder="1"/>
    </xf>
    <xf numFmtId="14" fontId="34" fillId="18" borderId="66" xfId="19" applyNumberFormat="1" applyFont="1" applyFill="1" applyBorder="1" applyAlignment="1">
      <alignment horizontal="center" vertical="center" wrapText="1" readingOrder="1"/>
    </xf>
    <xf numFmtId="1" fontId="34" fillId="7" borderId="66" xfId="19" applyNumberFormat="1" applyFont="1" applyFill="1" applyBorder="1" applyAlignment="1">
      <alignment horizontal="center" vertical="center" wrapText="1" readingOrder="1"/>
    </xf>
    <xf numFmtId="0" fontId="34" fillId="7" borderId="66" xfId="19" applyFont="1" applyFill="1" applyBorder="1" applyAlignment="1">
      <alignment horizontal="center" vertical="center" wrapText="1" readingOrder="1"/>
    </xf>
    <xf numFmtId="0" fontId="34" fillId="11" borderId="66" xfId="20" applyNumberFormat="1" applyFont="1" applyFill="1" applyBorder="1" applyAlignment="1">
      <alignment horizontal="center" vertical="center" wrapText="1" readingOrder="1"/>
    </xf>
    <xf numFmtId="0" fontId="34" fillId="11" borderId="66" xfId="19" applyFont="1" applyFill="1" applyBorder="1" applyAlignment="1">
      <alignment horizontal="center" vertical="center" wrapText="1"/>
    </xf>
    <xf numFmtId="9" fontId="34" fillId="11" borderId="69" xfId="19" applyNumberFormat="1" applyFont="1" applyFill="1" applyBorder="1" applyAlignment="1">
      <alignment horizontal="center" vertical="center" wrapText="1" readingOrder="1"/>
    </xf>
    <xf numFmtId="9" fontId="34" fillId="34" borderId="69" xfId="19" applyNumberFormat="1" applyFont="1" applyFill="1" applyBorder="1" applyAlignment="1">
      <alignment horizontal="center" vertical="center" wrapText="1" readingOrder="1"/>
    </xf>
    <xf numFmtId="9" fontId="34" fillId="27" borderId="0" xfId="19" applyNumberFormat="1" applyFont="1" applyFill="1" applyBorder="1" applyAlignment="1">
      <alignment horizontal="center" vertical="center" wrapText="1" readingOrder="1"/>
    </xf>
    <xf numFmtId="0" fontId="37" fillId="5" borderId="85" xfId="0" applyFont="1" applyFill="1" applyBorder="1" applyAlignment="1">
      <alignment vertical="center"/>
    </xf>
    <xf numFmtId="0" fontId="37" fillId="5" borderId="94" xfId="0" applyFont="1" applyFill="1" applyBorder="1" applyAlignment="1">
      <alignment vertical="center"/>
    </xf>
    <xf numFmtId="1" fontId="100" fillId="18" borderId="96" xfId="0" applyNumberFormat="1" applyFont="1" applyFill="1" applyBorder="1" applyAlignment="1">
      <alignment vertical="top" wrapText="1"/>
    </xf>
    <xf numFmtId="1" fontId="100" fillId="18" borderId="98" xfId="0" applyNumberFormat="1" applyFont="1" applyFill="1" applyBorder="1" applyAlignment="1">
      <alignment vertical="top" wrapText="1"/>
    </xf>
    <xf numFmtId="0" fontId="37" fillId="5" borderId="95" xfId="0" applyFont="1" applyFill="1" applyBorder="1" applyAlignment="1">
      <alignment horizontal="center" vertical="center" wrapText="1"/>
    </xf>
    <xf numFmtId="0" fontId="37" fillId="5" borderId="97" xfId="0" applyFont="1" applyFill="1" applyBorder="1" applyAlignment="1">
      <alignment horizontal="center" vertical="center" wrapText="1"/>
    </xf>
    <xf numFmtId="1" fontId="37" fillId="8" borderId="73" xfId="0" applyNumberFormat="1" applyFont="1" applyFill="1" applyBorder="1" applyAlignment="1">
      <alignment horizontal="center" vertical="center" wrapText="1"/>
    </xf>
    <xf numFmtId="1" fontId="42" fillId="8" borderId="73" xfId="0" applyNumberFormat="1" applyFont="1" applyFill="1" applyBorder="1" applyAlignment="1">
      <alignment horizontal="center" vertical="center" wrapText="1"/>
    </xf>
    <xf numFmtId="0" fontId="37" fillId="8" borderId="75" xfId="0" applyFont="1" applyFill="1" applyBorder="1" applyAlignment="1">
      <alignment horizontal="center" vertical="center" wrapText="1"/>
    </xf>
    <xf numFmtId="0" fontId="37" fillId="8" borderId="76" xfId="0" applyFont="1" applyFill="1" applyBorder="1" applyAlignment="1">
      <alignment horizontal="center" vertical="center" wrapText="1"/>
    </xf>
    <xf numFmtId="164" fontId="118" fillId="12" borderId="29" xfId="4" applyNumberFormat="1" applyFont="1" applyFill="1" applyBorder="1" applyAlignment="1">
      <alignment horizontal="center" vertical="center"/>
    </xf>
    <xf numFmtId="164" fontId="118" fillId="12" borderId="34" xfId="4" applyNumberFormat="1" applyFont="1" applyFill="1" applyBorder="1" applyAlignment="1">
      <alignment horizontal="center" vertical="center"/>
    </xf>
    <xf numFmtId="9" fontId="118" fillId="12" borderId="34" xfId="1" applyFont="1" applyFill="1" applyBorder="1" applyAlignment="1">
      <alignment horizontal="center" vertical="center"/>
    </xf>
    <xf numFmtId="164" fontId="118" fillId="12" borderId="29" xfId="4" applyNumberFormat="1" applyFont="1" applyFill="1" applyBorder="1" applyAlignment="1">
      <alignment horizontal="left" vertical="center" wrapText="1"/>
    </xf>
    <xf numFmtId="0" fontId="76" fillId="0" borderId="31" xfId="0" applyFont="1" applyBorder="1" applyAlignment="1">
      <alignment horizontal="center" vertical="center" wrapText="1"/>
    </xf>
    <xf numFmtId="0" fontId="87" fillId="0" borderId="0" xfId="0" applyFont="1"/>
    <xf numFmtId="0" fontId="76" fillId="0" borderId="104" xfId="0" applyFont="1" applyBorder="1" applyAlignment="1">
      <alignment vertical="center" wrapText="1"/>
    </xf>
    <xf numFmtId="0" fontId="76" fillId="0" borderId="105" xfId="0" applyFont="1" applyBorder="1" applyAlignment="1">
      <alignment vertical="center" wrapText="1"/>
    </xf>
    <xf numFmtId="0" fontId="76" fillId="33" borderId="30" xfId="0" applyFont="1" applyFill="1" applyBorder="1" applyAlignment="1">
      <alignment horizontal="center" vertical="center" wrapText="1"/>
    </xf>
    <xf numFmtId="0" fontId="76" fillId="33" borderId="31" xfId="0" applyFont="1" applyFill="1" applyBorder="1" applyAlignment="1">
      <alignment horizontal="center" vertical="center" wrapText="1"/>
    </xf>
    <xf numFmtId="0" fontId="76" fillId="33" borderId="32" xfId="0" applyFont="1" applyFill="1" applyBorder="1" applyAlignment="1">
      <alignment horizontal="center" vertical="center" wrapText="1"/>
    </xf>
    <xf numFmtId="0" fontId="68" fillId="49" borderId="107" xfId="0" applyNumberFormat="1" applyFont="1" applyFill="1" applyBorder="1" applyAlignment="1">
      <alignment horizontal="center" vertical="center" wrapText="1" readingOrder="1"/>
    </xf>
    <xf numFmtId="0" fontId="85" fillId="39" borderId="108" xfId="0" applyFont="1" applyFill="1" applyBorder="1"/>
    <xf numFmtId="0" fontId="0" fillId="0" borderId="4" xfId="0" applyBorder="1"/>
    <xf numFmtId="0" fontId="14" fillId="0" borderId="4" xfId="0" applyFont="1" applyBorder="1"/>
    <xf numFmtId="0" fontId="82" fillId="0" borderId="4" xfId="0" applyFont="1" applyBorder="1"/>
    <xf numFmtId="0" fontId="84" fillId="0" borderId="4" xfId="0" applyFont="1" applyBorder="1" applyAlignment="1">
      <alignment horizontal="left"/>
    </xf>
    <xf numFmtId="9" fontId="19" fillId="0" borderId="4" xfId="1" applyFont="1" applyBorder="1"/>
    <xf numFmtId="0" fontId="14" fillId="0" borderId="54" xfId="0" applyNumberFormat="1" applyFont="1" applyBorder="1"/>
    <xf numFmtId="0" fontId="85" fillId="39" borderId="52" xfId="0" applyFont="1" applyFill="1" applyBorder="1"/>
    <xf numFmtId="0" fontId="14" fillId="0" borderId="53" xfId="0" applyNumberFormat="1" applyFont="1" applyBorder="1"/>
    <xf numFmtId="0" fontId="82" fillId="0" borderId="0" xfId="0" pivotButton="1" applyFont="1"/>
    <xf numFmtId="0" fontId="85" fillId="39" borderId="108" xfId="0" applyFont="1" applyFill="1" applyBorder="1" applyAlignment="1">
      <alignment vertical="top"/>
    </xf>
    <xf numFmtId="9" fontId="134" fillId="0" borderId="113" xfId="0" applyNumberFormat="1" applyFont="1" applyBorder="1"/>
    <xf numFmtId="0" fontId="117" fillId="9" borderId="109" xfId="0" applyFont="1" applyFill="1" applyBorder="1" applyAlignment="1">
      <alignment horizontal="center" vertical="center"/>
    </xf>
    <xf numFmtId="0" fontId="81" fillId="9" borderId="110" xfId="0" applyFont="1" applyFill="1" applyBorder="1" applyAlignment="1">
      <alignment horizontal="center" vertical="center"/>
    </xf>
    <xf numFmtId="0" fontId="81" fillId="9" borderId="111" xfId="0" applyFont="1" applyFill="1" applyBorder="1" applyAlignment="1">
      <alignment horizontal="center" vertical="center"/>
    </xf>
    <xf numFmtId="0" fontId="32" fillId="0" borderId="112" xfId="0" applyFont="1" applyBorder="1"/>
    <xf numFmtId="0" fontId="82" fillId="0" borderId="118" xfId="0" applyFont="1" applyBorder="1"/>
    <xf numFmtId="9" fontId="136" fillId="0" borderId="122" xfId="0" applyNumberFormat="1" applyFont="1" applyBorder="1"/>
    <xf numFmtId="9" fontId="136" fillId="0" borderId="123" xfId="0" applyNumberFormat="1" applyFont="1" applyBorder="1"/>
    <xf numFmtId="0" fontId="135" fillId="0" borderId="124" xfId="0" applyFont="1" applyBorder="1"/>
    <xf numFmtId="9" fontId="136" fillId="0" borderId="125" xfId="0" applyNumberFormat="1" applyFont="1" applyBorder="1"/>
    <xf numFmtId="9" fontId="136" fillId="0" borderId="126" xfId="0" applyNumberFormat="1" applyFont="1" applyBorder="1"/>
    <xf numFmtId="0" fontId="13" fillId="0" borderId="0" xfId="0" applyFont="1"/>
    <xf numFmtId="0" fontId="138" fillId="50" borderId="117" xfId="0" applyFont="1" applyFill="1" applyBorder="1"/>
    <xf numFmtId="0" fontId="138" fillId="50" borderId="81" xfId="0" applyFont="1" applyFill="1" applyBorder="1"/>
    <xf numFmtId="9" fontId="137" fillId="50" borderId="116" xfId="0" applyNumberFormat="1" applyFont="1" applyFill="1" applyBorder="1"/>
    <xf numFmtId="9" fontId="137" fillId="50" borderId="115" xfId="0" applyNumberFormat="1" applyFont="1" applyFill="1" applyBorder="1"/>
    <xf numFmtId="0" fontId="82" fillId="12" borderId="119" xfId="0" applyFont="1" applyFill="1" applyBorder="1"/>
    <xf numFmtId="0" fontId="82" fillId="12" borderId="120" xfId="0" applyFont="1" applyFill="1" applyBorder="1"/>
    <xf numFmtId="0" fontId="78" fillId="16" borderId="0" xfId="0" applyFont="1" applyFill="1"/>
    <xf numFmtId="0" fontId="32" fillId="16" borderId="0" xfId="0" applyFont="1" applyFill="1"/>
    <xf numFmtId="0" fontId="138" fillId="50" borderId="82" xfId="0" applyFont="1" applyFill="1" applyBorder="1"/>
    <xf numFmtId="9" fontId="137" fillId="50" borderId="114" xfId="0" applyNumberFormat="1" applyFont="1" applyFill="1" applyBorder="1"/>
    <xf numFmtId="0" fontId="134" fillId="0" borderId="130" xfId="0" applyFont="1" applyBorder="1" applyAlignment="1">
      <alignment horizontal="left"/>
    </xf>
    <xf numFmtId="0" fontId="69" fillId="0" borderId="60" xfId="0" applyFont="1" applyFill="1" applyBorder="1" applyAlignment="1">
      <alignment vertical="center"/>
    </xf>
    <xf numFmtId="0" fontId="69" fillId="0" borderId="23" xfId="0" applyFont="1" applyFill="1" applyBorder="1" applyAlignment="1">
      <alignment vertical="center"/>
    </xf>
    <xf numFmtId="164" fontId="69" fillId="0" borderId="23" xfId="4" applyNumberFormat="1" applyFont="1" applyFill="1" applyBorder="1" applyAlignment="1">
      <alignment vertical="center"/>
    </xf>
    <xf numFmtId="9" fontId="69" fillId="0" borderId="23" xfId="0" applyNumberFormat="1" applyFont="1" applyFill="1" applyBorder="1" applyAlignment="1">
      <alignment horizontal="center" vertical="center"/>
    </xf>
    <xf numFmtId="9" fontId="69" fillId="0" borderId="61" xfId="0" applyNumberFormat="1" applyFont="1" applyFill="1" applyBorder="1" applyAlignment="1">
      <alignment horizontal="center" vertical="center"/>
    </xf>
    <xf numFmtId="0" fontId="69" fillId="0" borderId="62" xfId="0" applyFont="1" applyFill="1" applyBorder="1" applyAlignment="1">
      <alignment vertical="center"/>
    </xf>
    <xf numFmtId="0" fontId="69" fillId="0" borderId="57" xfId="0" applyFont="1" applyFill="1" applyBorder="1" applyAlignment="1">
      <alignment vertical="center" wrapText="1"/>
    </xf>
    <xf numFmtId="164" fontId="69" fillId="0" borderId="57" xfId="4" applyNumberFormat="1" applyFont="1" applyFill="1" applyBorder="1" applyAlignment="1">
      <alignment vertical="center"/>
    </xf>
    <xf numFmtId="9" fontId="69" fillId="0" borderId="57" xfId="0" applyNumberFormat="1" applyFont="1" applyFill="1" applyBorder="1" applyAlignment="1">
      <alignment horizontal="center" vertical="center"/>
    </xf>
    <xf numFmtId="0" fontId="70" fillId="0" borderId="64" xfId="0" applyFont="1" applyFill="1" applyBorder="1" applyAlignment="1">
      <alignment horizontal="left" vertical="center"/>
    </xf>
    <xf numFmtId="0" fontId="70" fillId="0" borderId="65" xfId="0" applyFont="1" applyFill="1" applyBorder="1" applyAlignment="1">
      <alignment vertical="center"/>
    </xf>
    <xf numFmtId="164" fontId="70" fillId="0" borderId="65" xfId="0" applyNumberFormat="1" applyFont="1" applyFill="1" applyBorder="1" applyAlignment="1">
      <alignment vertical="center"/>
    </xf>
    <xf numFmtId="9" fontId="70" fillId="0" borderId="65" xfId="1" applyFont="1" applyFill="1" applyBorder="1" applyAlignment="1">
      <alignment horizontal="center" vertical="center"/>
    </xf>
    <xf numFmtId="0" fontId="12" fillId="0" borderId="0" xfId="0" applyFont="1"/>
    <xf numFmtId="0" fontId="81" fillId="35" borderId="56" xfId="0" applyFont="1" applyFill="1" applyBorder="1" applyAlignment="1">
      <alignment horizontal="center" vertical="center"/>
    </xf>
    <xf numFmtId="0" fontId="81" fillId="35" borderId="56" xfId="0" applyFont="1" applyFill="1" applyBorder="1" applyAlignment="1">
      <alignment horizontal="center" vertical="center" wrapText="1"/>
    </xf>
    <xf numFmtId="0" fontId="81" fillId="35" borderId="59" xfId="0" applyFont="1" applyFill="1" applyBorder="1" applyAlignment="1">
      <alignment horizontal="center" vertical="center" wrapText="1"/>
    </xf>
    <xf numFmtId="0" fontId="85" fillId="39" borderId="127" xfId="0" applyFont="1" applyFill="1" applyBorder="1" applyAlignment="1">
      <alignment wrapText="1"/>
    </xf>
    <xf numFmtId="0" fontId="0" fillId="0" borderId="0" xfId="0" applyAlignment="1">
      <alignment wrapText="1"/>
    </xf>
    <xf numFmtId="0" fontId="0" fillId="0" borderId="131" xfId="0" applyFont="1" applyBorder="1" applyAlignment="1">
      <alignment wrapText="1"/>
    </xf>
    <xf numFmtId="0" fontId="85" fillId="51" borderId="133" xfId="0" applyFont="1" applyFill="1" applyBorder="1" applyAlignment="1">
      <alignment wrapText="1"/>
    </xf>
    <xf numFmtId="0" fontId="0" fillId="0" borderId="50" xfId="0" applyFont="1" applyBorder="1" applyAlignment="1">
      <alignment wrapText="1"/>
    </xf>
    <xf numFmtId="0" fontId="85" fillId="52" borderId="134" xfId="0" applyFont="1" applyFill="1" applyBorder="1" applyAlignment="1">
      <alignment wrapText="1"/>
    </xf>
    <xf numFmtId="0" fontId="85" fillId="54" borderId="132" xfId="0" applyFont="1" applyFill="1" applyBorder="1" applyAlignment="1">
      <alignment wrapText="1"/>
    </xf>
    <xf numFmtId="0" fontId="85" fillId="54" borderId="0" xfId="0" applyFont="1" applyFill="1" applyBorder="1" applyAlignment="1">
      <alignment wrapText="1"/>
    </xf>
    <xf numFmtId="0" fontId="85" fillId="55" borderId="138" xfId="0" applyFont="1" applyFill="1" applyBorder="1" applyAlignment="1">
      <alignment wrapText="1"/>
    </xf>
    <xf numFmtId="0" fontId="85" fillId="55" borderId="116" xfId="0" applyFont="1" applyFill="1" applyBorder="1" applyAlignment="1">
      <alignment wrapText="1"/>
    </xf>
    <xf numFmtId="0" fontId="85" fillId="53" borderId="135" xfId="0" applyFont="1" applyFill="1" applyBorder="1" applyAlignment="1">
      <alignment wrapText="1"/>
    </xf>
    <xf numFmtId="0" fontId="0" fillId="0" borderId="136" xfId="0" applyFont="1" applyBorder="1" applyAlignment="1">
      <alignment horizontal="left" vertical="center" wrapText="1"/>
    </xf>
    <xf numFmtId="0" fontId="85" fillId="53" borderId="137" xfId="0" applyFont="1" applyFill="1" applyBorder="1" applyAlignment="1">
      <alignment wrapText="1"/>
    </xf>
    <xf numFmtId="164" fontId="134" fillId="0" borderId="129" xfId="0" applyNumberFormat="1" applyFont="1" applyBorder="1"/>
    <xf numFmtId="164" fontId="134" fillId="0" borderId="128" xfId="0" applyNumberFormat="1" applyFont="1" applyBorder="1"/>
    <xf numFmtId="0" fontId="134" fillId="0" borderId="139" xfId="0" applyFont="1" applyBorder="1" applyAlignment="1">
      <alignment horizontal="left"/>
    </xf>
    <xf numFmtId="0" fontId="87" fillId="0" borderId="0" xfId="0" applyFont="1" applyFill="1"/>
    <xf numFmtId="0" fontId="0" fillId="0" borderId="0" xfId="0" applyAlignment="1">
      <alignment horizontal="center" vertical="center" wrapText="1"/>
    </xf>
    <xf numFmtId="169" fontId="82" fillId="0" borderId="0" xfId="1" applyNumberFormat="1" applyFont="1"/>
    <xf numFmtId="0" fontId="35" fillId="0" borderId="0" xfId="0" applyFont="1" applyAlignment="1">
      <alignment horizontal="center" vertical="center" wrapText="1"/>
    </xf>
    <xf numFmtId="0" fontId="81" fillId="0" borderId="82" xfId="0" applyFont="1" applyFill="1" applyBorder="1" applyAlignment="1">
      <alignment horizontal="center" vertical="center" wrapText="1"/>
    </xf>
    <xf numFmtId="0" fontId="81" fillId="0" borderId="117" xfId="0" applyFont="1" applyFill="1" applyBorder="1" applyAlignment="1">
      <alignment horizontal="center" vertical="center" wrapText="1"/>
    </xf>
    <xf numFmtId="1" fontId="81" fillId="0" borderId="117" xfId="0" applyNumberFormat="1" applyFont="1" applyFill="1" applyBorder="1" applyAlignment="1">
      <alignment horizontal="center" vertical="center" wrapText="1"/>
    </xf>
    <xf numFmtId="0" fontId="81" fillId="0" borderId="81" xfId="0" applyFont="1" applyFill="1" applyBorder="1" applyAlignment="1">
      <alignment horizontal="center" vertical="center" wrapText="1"/>
    </xf>
    <xf numFmtId="1" fontId="138" fillId="0" borderId="116" xfId="0" applyNumberFormat="1" applyFont="1" applyFill="1" applyBorder="1"/>
    <xf numFmtId="10" fontId="138" fillId="0" borderId="115" xfId="0" applyNumberFormat="1" applyFont="1" applyFill="1" applyBorder="1"/>
    <xf numFmtId="0" fontId="137" fillId="0" borderId="114" xfId="0" applyFont="1" applyFill="1" applyBorder="1" applyAlignment="1">
      <alignment horizontal="left"/>
    </xf>
    <xf numFmtId="9" fontId="139" fillId="0" borderId="0" xfId="0" applyNumberFormat="1" applyFont="1"/>
    <xf numFmtId="9" fontId="0" fillId="0" borderId="0" xfId="1" applyFont="1"/>
    <xf numFmtId="9" fontId="19" fillId="0" borderId="0" xfId="1" applyFont="1"/>
    <xf numFmtId="9" fontId="82" fillId="0" borderId="0" xfId="1" applyFont="1"/>
    <xf numFmtId="0" fontId="140" fillId="0" borderId="114" xfId="0" applyFont="1" applyFill="1" applyBorder="1" applyAlignment="1">
      <alignment horizontal="left"/>
    </xf>
    <xf numFmtId="164" fontId="138" fillId="0" borderId="116" xfId="0" applyNumberFormat="1" applyFont="1" applyFill="1" applyBorder="1"/>
    <xf numFmtId="1" fontId="141" fillId="0" borderId="116" xfId="0" applyNumberFormat="1" applyFont="1" applyFill="1" applyBorder="1" applyAlignment="1">
      <alignment horizontal="right" vertical="center" wrapText="1"/>
    </xf>
    <xf numFmtId="164" fontId="141" fillId="0" borderId="116" xfId="4" applyNumberFormat="1" applyFont="1" applyFill="1" applyBorder="1" applyAlignment="1">
      <alignment horizontal="right" vertical="center" wrapText="1"/>
    </xf>
    <xf numFmtId="10" fontId="141" fillId="0" borderId="115" xfId="0" applyNumberFormat="1" applyFont="1" applyFill="1" applyBorder="1" applyAlignment="1">
      <alignment horizontal="right" vertical="center" wrapText="1"/>
    </xf>
    <xf numFmtId="1" fontId="141" fillId="0" borderId="116" xfId="0" applyNumberFormat="1" applyFont="1" applyFill="1" applyBorder="1" applyAlignment="1">
      <alignment horizontal="right"/>
    </xf>
    <xf numFmtId="164" fontId="141" fillId="0" borderId="116" xfId="4" applyNumberFormat="1" applyFont="1" applyFill="1" applyBorder="1" applyAlignment="1">
      <alignment horizontal="right"/>
    </xf>
    <xf numFmtId="10" fontId="141" fillId="0" borderId="115" xfId="0" applyNumberFormat="1" applyFont="1" applyFill="1" applyBorder="1" applyAlignment="1">
      <alignment horizontal="right"/>
    </xf>
    <xf numFmtId="1" fontId="141" fillId="0" borderId="115" xfId="0" applyNumberFormat="1" applyFont="1" applyFill="1" applyBorder="1" applyAlignment="1">
      <alignment horizontal="right" vertical="center" wrapText="1"/>
    </xf>
    <xf numFmtId="1" fontId="141" fillId="0" borderId="115" xfId="0" applyNumberFormat="1" applyFont="1" applyFill="1" applyBorder="1" applyAlignment="1">
      <alignment horizontal="right"/>
    </xf>
    <xf numFmtId="1" fontId="138" fillId="0" borderId="115" xfId="0" applyNumberFormat="1" applyFont="1" applyFill="1" applyBorder="1"/>
    <xf numFmtId="164" fontId="142" fillId="0" borderId="0" xfId="4" applyNumberFormat="1" applyFont="1" applyFill="1" applyAlignment="1">
      <alignment horizontal="left" vertical="center" readingOrder="1"/>
    </xf>
    <xf numFmtId="1" fontId="37" fillId="9" borderId="0" xfId="0" applyNumberFormat="1" applyFont="1" applyFill="1" applyBorder="1" applyAlignment="1">
      <alignment horizontal="center" vertical="center" wrapText="1"/>
    </xf>
    <xf numFmtId="1" fontId="107" fillId="9" borderId="0" xfId="0" applyNumberFormat="1" applyFont="1" applyFill="1" applyBorder="1" applyAlignment="1">
      <alignment vertical="top" wrapText="1"/>
    </xf>
    <xf numFmtId="164" fontId="68" fillId="34" borderId="14" xfId="4" applyNumberFormat="1" applyFont="1" applyFill="1" applyBorder="1" applyAlignment="1">
      <alignment horizontal="left" vertical="center" wrapText="1" readingOrder="1"/>
    </xf>
    <xf numFmtId="0" fontId="143" fillId="0" borderId="0" xfId="0" applyFont="1"/>
    <xf numFmtId="0" fontId="144" fillId="0" borderId="0" xfId="0" applyFont="1"/>
    <xf numFmtId="0" fontId="85" fillId="51" borderId="142" xfId="0" applyFont="1" applyFill="1" applyBorder="1" applyAlignment="1">
      <alignment wrapText="1"/>
    </xf>
    <xf numFmtId="0" fontId="37" fillId="8" borderId="80" xfId="0" applyFont="1" applyFill="1" applyBorder="1" applyAlignment="1">
      <alignment horizontal="center" vertical="center" wrapText="1"/>
    </xf>
    <xf numFmtId="0" fontId="29" fillId="56" borderId="4" xfId="22" applyFont="1" applyFill="1" applyBorder="1" applyAlignment="1">
      <alignment vertical="top" wrapText="1"/>
    </xf>
    <xf numFmtId="0" fontId="29" fillId="34" borderId="4" xfId="22" applyFont="1" applyFill="1" applyBorder="1" applyAlignment="1">
      <alignment vertical="top" wrapText="1"/>
    </xf>
    <xf numFmtId="0" fontId="145" fillId="0" borderId="0" xfId="19" applyFont="1" applyAlignment="1">
      <alignment horizontal="left" vertical="center" textRotation="90"/>
    </xf>
    <xf numFmtId="0" fontId="146" fillId="16" borderId="66" xfId="22" applyFont="1" applyFill="1" applyBorder="1" applyAlignment="1">
      <alignment horizontal="center" vertical="center" textRotation="90" wrapText="1"/>
    </xf>
    <xf numFmtId="0" fontId="36" fillId="2" borderId="66" xfId="22" applyFont="1" applyFill="1" applyBorder="1" applyAlignment="1">
      <alignment horizontal="left" vertical="center" indent="1" readingOrder="1"/>
    </xf>
    <xf numFmtId="0" fontId="34" fillId="0" borderId="66" xfId="19" applyFont="1" applyBorder="1" applyAlignment="1">
      <alignment horizontal="left" vertical="center" wrapText="1"/>
    </xf>
    <xf numFmtId="0" fontId="36" fillId="14" borderId="66" xfId="22" applyFont="1" applyFill="1" applyBorder="1" applyAlignment="1">
      <alignment horizontal="left" vertical="center" indent="1" readingOrder="1"/>
    </xf>
    <xf numFmtId="0" fontId="36" fillId="38" borderId="66" xfId="22" applyFont="1" applyFill="1" applyBorder="1" applyAlignment="1">
      <alignment horizontal="left" vertical="center" indent="1" readingOrder="1"/>
    </xf>
    <xf numFmtId="0" fontId="36" fillId="9" borderId="66" xfId="22" applyFont="1" applyFill="1" applyBorder="1" applyAlignment="1">
      <alignment horizontal="left" vertical="center" indent="1" readingOrder="1"/>
    </xf>
    <xf numFmtId="0" fontId="36" fillId="16" borderId="66" xfId="22" applyFont="1" applyFill="1" applyBorder="1" applyAlignment="1">
      <alignment horizontal="left" vertical="center" indent="1" readingOrder="1"/>
    </xf>
    <xf numFmtId="0" fontId="146" fillId="45" borderId="0" xfId="22" applyFont="1" applyFill="1" applyAlignment="1">
      <alignment horizontal="left" vertical="center" textRotation="90" readingOrder="1"/>
    </xf>
    <xf numFmtId="0" fontId="36" fillId="45" borderId="0" xfId="22" applyFont="1" applyFill="1" applyAlignment="1">
      <alignment horizontal="left" vertical="center" indent="1" readingOrder="1"/>
    </xf>
    <xf numFmtId="9" fontId="34" fillId="27" borderId="0" xfId="19" applyNumberFormat="1" applyFont="1" applyFill="1" applyAlignment="1">
      <alignment horizontal="left" vertical="center" wrapText="1" readingOrder="1"/>
    </xf>
    <xf numFmtId="0" fontId="34" fillId="47" borderId="0" xfId="19" applyFont="1" applyFill="1" applyAlignment="1">
      <alignment horizontal="left" vertical="center" wrapText="1"/>
    </xf>
    <xf numFmtId="9" fontId="34" fillId="56" borderId="69" xfId="19" applyNumberFormat="1" applyFont="1" applyFill="1" applyBorder="1" applyAlignment="1">
      <alignment horizontal="center" vertical="center" wrapText="1" readingOrder="1"/>
    </xf>
    <xf numFmtId="0" fontId="34" fillId="17" borderId="0" xfId="19" applyFont="1" applyFill="1" applyAlignment="1">
      <alignment horizontal="left" vertical="center"/>
    </xf>
    <xf numFmtId="0" fontId="147" fillId="0" borderId="0" xfId="22" applyFont="1" applyAlignment="1">
      <alignment horizontal="left" vertical="center" textRotation="90"/>
    </xf>
    <xf numFmtId="9" fontId="34" fillId="27" borderId="0" xfId="19" applyNumberFormat="1" applyFont="1" applyFill="1" applyAlignment="1">
      <alignment horizontal="center" vertical="center" wrapText="1" readingOrder="1"/>
    </xf>
    <xf numFmtId="9" fontId="34" fillId="46" borderId="69" xfId="19" applyNumberFormat="1" applyFont="1" applyFill="1" applyBorder="1" applyAlignment="1">
      <alignment horizontal="center" vertical="center" wrapText="1" readingOrder="1"/>
    </xf>
    <xf numFmtId="9" fontId="34" fillId="46" borderId="0" xfId="19" applyNumberFormat="1" applyFont="1" applyFill="1" applyAlignment="1">
      <alignment horizontal="center" vertical="center" wrapText="1" readingOrder="1"/>
    </xf>
    <xf numFmtId="9" fontId="148" fillId="46" borderId="145" xfId="19" applyNumberFormat="1" applyFont="1" applyFill="1" applyBorder="1" applyAlignment="1">
      <alignment horizontal="center" vertical="center" wrapText="1" readingOrder="1"/>
    </xf>
    <xf numFmtId="9" fontId="148" fillId="46" borderId="144" xfId="19" applyNumberFormat="1" applyFont="1" applyFill="1" applyBorder="1" applyAlignment="1">
      <alignment horizontal="center" vertical="center" wrapText="1" readingOrder="1"/>
    </xf>
    <xf numFmtId="0" fontId="36" fillId="56" borderId="0" xfId="22" applyFont="1" applyFill="1" applyAlignment="1">
      <alignment horizontal="center" vertical="center" readingOrder="1"/>
    </xf>
    <xf numFmtId="0" fontId="114" fillId="45" borderId="0" xfId="22" applyFont="1" applyFill="1" applyAlignment="1">
      <alignment horizontal="center" vertical="center" readingOrder="1"/>
    </xf>
    <xf numFmtId="1" fontId="42" fillId="8" borderId="80" xfId="0" applyNumberFormat="1" applyFont="1" applyFill="1" applyBorder="1" applyAlignment="1">
      <alignment horizontal="center" vertical="center" wrapText="1"/>
    </xf>
    <xf numFmtId="0" fontId="114" fillId="18" borderId="80" xfId="0" applyFont="1" applyFill="1" applyBorder="1" applyAlignment="1">
      <alignment vertical="top" wrapText="1"/>
    </xf>
    <xf numFmtId="9" fontId="34" fillId="34" borderId="0" xfId="19" applyNumberFormat="1" applyFont="1" applyFill="1" applyBorder="1" applyAlignment="1">
      <alignment horizontal="center" vertical="center" wrapText="1" readingOrder="1"/>
    </xf>
    <xf numFmtId="9" fontId="125" fillId="16" borderId="0" xfId="19" applyNumberFormat="1" applyFont="1" applyFill="1" applyBorder="1" applyAlignment="1">
      <alignment horizontal="center" vertical="center" wrapText="1" readingOrder="1"/>
    </xf>
    <xf numFmtId="164" fontId="68" fillId="34" borderId="0" xfId="4" applyNumberFormat="1" applyFont="1" applyFill="1" applyBorder="1" applyAlignment="1">
      <alignment horizontal="center" vertical="center" wrapText="1" readingOrder="1"/>
    </xf>
    <xf numFmtId="164" fontId="69" fillId="17" borderId="29" xfId="4" applyNumberFormat="1" applyFont="1" applyFill="1" applyBorder="1" applyAlignment="1">
      <alignment vertical="center" wrapText="1"/>
    </xf>
    <xf numFmtId="0" fontId="118" fillId="56" borderId="23" xfId="0" applyFont="1" applyFill="1" applyBorder="1" applyAlignment="1">
      <alignment horizontal="center" vertical="center" wrapText="1"/>
    </xf>
    <xf numFmtId="0" fontId="118" fillId="2" borderId="23" xfId="0" applyFont="1" applyFill="1" applyBorder="1" applyAlignment="1">
      <alignment horizontal="center" vertical="center" wrapText="1"/>
    </xf>
    <xf numFmtId="164" fontId="69" fillId="2" borderId="23" xfId="0" applyNumberFormat="1" applyFont="1" applyFill="1" applyBorder="1" applyAlignment="1">
      <alignment vertical="center"/>
    </xf>
    <xf numFmtId="164" fontId="118" fillId="56" borderId="23" xfId="0" applyNumberFormat="1" applyFont="1" applyFill="1" applyBorder="1" applyAlignment="1">
      <alignment vertical="center"/>
    </xf>
    <xf numFmtId="164" fontId="150" fillId="56" borderId="23" xfId="0" applyNumberFormat="1" applyFont="1" applyFill="1" applyBorder="1" applyAlignment="1">
      <alignment vertical="center"/>
    </xf>
    <xf numFmtId="164" fontId="0" fillId="2" borderId="23" xfId="0" applyNumberFormat="1" applyFill="1" applyBorder="1" applyAlignment="1">
      <alignment vertical="center"/>
    </xf>
    <xf numFmtId="164" fontId="118" fillId="17" borderId="29" xfId="4" applyNumberFormat="1" applyFont="1" applyFill="1" applyBorder="1" applyAlignment="1">
      <alignment horizontal="center" vertical="center"/>
    </xf>
    <xf numFmtId="164" fontId="133" fillId="17" borderId="141" xfId="4" applyNumberFormat="1" applyFont="1" applyFill="1" applyBorder="1" applyAlignment="1">
      <alignment horizontal="center" vertical="center"/>
    </xf>
    <xf numFmtId="0" fontId="135" fillId="0" borderId="121" xfId="0" applyFont="1" applyBorder="1" applyAlignment="1"/>
    <xf numFmtId="164" fontId="83" fillId="0" borderId="42" xfId="4" applyNumberFormat="1" applyFont="1" applyBorder="1"/>
    <xf numFmtId="0" fontId="11" fillId="0" borderId="0" xfId="0" applyFont="1"/>
    <xf numFmtId="164" fontId="0" fillId="0" borderId="0" xfId="0" applyNumberFormat="1"/>
    <xf numFmtId="0" fontId="37" fillId="8" borderId="73" xfId="0" applyFont="1" applyFill="1" applyBorder="1" applyAlignment="1">
      <alignment horizontal="center" vertical="center" wrapText="1"/>
    </xf>
    <xf numFmtId="0" fontId="10" fillId="17" borderId="28" xfId="0" applyFont="1" applyFill="1" applyBorder="1"/>
    <xf numFmtId="0" fontId="0" fillId="0" borderId="0" xfId="0" applyAlignment="1">
      <alignment horizontal="left"/>
    </xf>
    <xf numFmtId="0" fontId="26" fillId="37" borderId="71" xfId="22" applyNumberFormat="1" applyFont="1" applyFill="1" applyBorder="1" applyAlignment="1">
      <alignment horizontal="center" vertical="center"/>
    </xf>
    <xf numFmtId="9" fontId="26" fillId="9" borderId="70" xfId="1" applyFont="1" applyFill="1" applyBorder="1" applyAlignment="1">
      <alignment horizontal="center" vertical="center"/>
    </xf>
    <xf numFmtId="9" fontId="34" fillId="11" borderId="66" xfId="1" applyFont="1" applyFill="1" applyBorder="1" applyAlignment="1">
      <alignment horizontal="center" vertical="center" wrapText="1" readingOrder="1"/>
    </xf>
    <xf numFmtId="9" fontId="26" fillId="9" borderId="67" xfId="1" applyFont="1" applyFill="1" applyBorder="1" applyAlignment="1">
      <alignment horizontal="center" vertical="center" wrapText="1"/>
    </xf>
    <xf numFmtId="9" fontId="68" fillId="11" borderId="14" xfId="1" applyFont="1" applyFill="1" applyBorder="1" applyAlignment="1">
      <alignment horizontal="center" vertical="center" wrapText="1"/>
    </xf>
    <xf numFmtId="0" fontId="151" fillId="0" borderId="0" xfId="0" pivotButton="1" applyFont="1"/>
    <xf numFmtId="0" fontId="151" fillId="0" borderId="0" xfId="0" applyFont="1"/>
    <xf numFmtId="0" fontId="151" fillId="0" borderId="0" xfId="0" applyNumberFormat="1" applyFont="1"/>
    <xf numFmtId="0" fontId="100" fillId="16" borderId="73" xfId="0" applyFont="1" applyFill="1" applyBorder="1" applyAlignment="1">
      <alignment vertical="top" wrapText="1"/>
    </xf>
    <xf numFmtId="164" fontId="68" fillId="34" borderId="14" xfId="4" applyNumberFormat="1" applyFont="1" applyFill="1" applyBorder="1" applyAlignment="1">
      <alignment horizontal="left" vertical="center" readingOrder="1"/>
    </xf>
    <xf numFmtId="164" fontId="0" fillId="0" borderId="0" xfId="4" applyNumberFormat="1" applyFont="1"/>
    <xf numFmtId="0" fontId="76" fillId="13" borderId="149" xfId="0" applyFont="1" applyFill="1" applyBorder="1" applyAlignment="1">
      <alignment horizontal="center" vertical="center" wrapText="1"/>
    </xf>
    <xf numFmtId="164" fontId="118" fillId="17" borderId="141" xfId="4" applyNumberFormat="1" applyFont="1" applyFill="1" applyBorder="1" applyAlignment="1">
      <alignment horizontal="center" vertical="center"/>
    </xf>
    <xf numFmtId="164" fontId="118" fillId="12" borderId="141" xfId="4" applyNumberFormat="1" applyFont="1" applyFill="1" applyBorder="1" applyAlignment="1">
      <alignment horizontal="center" vertical="center"/>
    </xf>
    <xf numFmtId="0" fontId="77" fillId="13" borderId="150" xfId="0" applyFont="1" applyFill="1" applyBorder="1" applyAlignment="1">
      <alignment horizontal="center" vertical="center" wrapText="1"/>
    </xf>
    <xf numFmtId="9" fontId="118" fillId="12" borderId="151" xfId="1" applyFont="1" applyFill="1" applyBorder="1" applyAlignment="1">
      <alignment horizontal="center" vertical="center"/>
    </xf>
    <xf numFmtId="9" fontId="70" fillId="0" borderId="65" xfId="1" applyNumberFormat="1" applyFont="1" applyFill="1" applyBorder="1" applyAlignment="1">
      <alignment horizontal="center" vertical="center"/>
    </xf>
    <xf numFmtId="0" fontId="152" fillId="0" borderId="0" xfId="0" applyFont="1"/>
    <xf numFmtId="0" fontId="44" fillId="18" borderId="75" xfId="0" applyFont="1" applyFill="1" applyBorder="1" applyAlignment="1">
      <alignment vertical="top" wrapText="1"/>
    </xf>
    <xf numFmtId="164" fontId="77" fillId="0" borderId="4" xfId="4" applyNumberFormat="1" applyFont="1" applyBorder="1"/>
    <xf numFmtId="0" fontId="153" fillId="0" borderId="0" xfId="0" applyFont="1"/>
    <xf numFmtId="164" fontId="69" fillId="57" borderId="29" xfId="4" applyNumberFormat="1" applyFont="1" applyFill="1" applyBorder="1" applyAlignment="1">
      <alignment vertical="center" wrapText="1"/>
    </xf>
    <xf numFmtId="9" fontId="69" fillId="57" borderId="29" xfId="1" applyFont="1" applyFill="1" applyBorder="1" applyAlignment="1">
      <alignment horizontal="center" vertical="center" wrapText="1"/>
    </xf>
    <xf numFmtId="164" fontId="69" fillId="11" borderId="29" xfId="4" applyNumberFormat="1" applyFont="1" applyFill="1" applyBorder="1" applyAlignment="1">
      <alignment vertical="center" wrapText="1"/>
    </xf>
    <xf numFmtId="9" fontId="69" fillId="11" borderId="29" xfId="1" applyFont="1" applyFill="1" applyBorder="1" applyAlignment="1">
      <alignment horizontal="center" vertical="center" wrapText="1"/>
    </xf>
    <xf numFmtId="164" fontId="69" fillId="7" borderId="29" xfId="4" applyNumberFormat="1" applyFont="1" applyFill="1" applyBorder="1" applyAlignment="1">
      <alignment vertical="center" wrapText="1"/>
    </xf>
    <xf numFmtId="9" fontId="69" fillId="7" borderId="29" xfId="1" applyFont="1" applyFill="1" applyBorder="1" applyAlignment="1">
      <alignment horizontal="center" vertical="center" wrapText="1"/>
    </xf>
    <xf numFmtId="164" fontId="69" fillId="10" borderId="29" xfId="4" applyNumberFormat="1" applyFont="1" applyFill="1" applyBorder="1" applyAlignment="1">
      <alignment vertical="center" wrapText="1"/>
    </xf>
    <xf numFmtId="0" fontId="75" fillId="14" borderId="23" xfId="0" applyFont="1" applyFill="1" applyBorder="1" applyAlignment="1">
      <alignment horizontal="center" vertical="center"/>
    </xf>
    <xf numFmtId="0" fontId="75" fillId="8" borderId="23" xfId="0" applyFont="1" applyFill="1" applyBorder="1" applyAlignment="1">
      <alignment horizontal="center" vertical="center"/>
    </xf>
    <xf numFmtId="0" fontId="75" fillId="9" borderId="23" xfId="0" applyFont="1" applyFill="1" applyBorder="1" applyAlignment="1">
      <alignment horizontal="center" vertical="center"/>
    </xf>
    <xf numFmtId="0" fontId="154" fillId="56" borderId="23" xfId="0" applyFont="1" applyFill="1" applyBorder="1" applyAlignment="1">
      <alignment horizontal="center" vertical="center"/>
    </xf>
    <xf numFmtId="0" fontId="154" fillId="16" borderId="23" xfId="0" applyFont="1" applyFill="1" applyBorder="1" applyAlignment="1">
      <alignment horizontal="center" vertical="center"/>
    </xf>
    <xf numFmtId="0" fontId="118" fillId="12" borderId="23" xfId="0" applyFont="1" applyFill="1" applyBorder="1" applyAlignment="1">
      <alignment horizontal="center" vertical="center" wrapText="1"/>
    </xf>
    <xf numFmtId="0" fontId="138" fillId="58" borderId="82" xfId="0" applyFont="1" applyFill="1" applyBorder="1"/>
    <xf numFmtId="0" fontId="138" fillId="58" borderId="114" xfId="0" applyFont="1" applyFill="1" applyBorder="1" applyAlignment="1">
      <alignment horizontal="left"/>
    </xf>
    <xf numFmtId="9" fontId="19" fillId="34" borderId="0" xfId="0" applyNumberFormat="1" applyFont="1" applyFill="1"/>
    <xf numFmtId="9" fontId="155" fillId="0" borderId="0" xfId="0" applyNumberFormat="1" applyFont="1"/>
    <xf numFmtId="0" fontId="155" fillId="0" borderId="0" xfId="0" applyFont="1"/>
    <xf numFmtId="0" fontId="9" fillId="0" borderId="0" xfId="0" applyFont="1"/>
    <xf numFmtId="0" fontId="8" fillId="0" borderId="0" xfId="0" applyFont="1"/>
    <xf numFmtId="0" fontId="69" fillId="0" borderId="0" xfId="0" applyFont="1" applyFill="1" applyBorder="1" applyAlignment="1">
      <alignment horizontal="center" vertical="center"/>
    </xf>
    <xf numFmtId="0" fontId="75" fillId="14" borderId="102" xfId="0" applyFont="1" applyFill="1" applyBorder="1" applyAlignment="1">
      <alignment horizontal="center" vertical="center" wrapText="1"/>
    </xf>
    <xf numFmtId="0" fontId="118" fillId="12" borderId="102" xfId="0" applyFont="1" applyFill="1" applyBorder="1" applyAlignment="1">
      <alignment horizontal="center" vertical="top" wrapText="1"/>
    </xf>
    <xf numFmtId="0" fontId="75" fillId="36" borderId="102" xfId="0" applyFont="1" applyFill="1" applyBorder="1" applyAlignment="1">
      <alignment horizontal="center" vertical="top" wrapText="1"/>
    </xf>
    <xf numFmtId="0" fontId="75" fillId="8" borderId="102" xfId="0" applyFont="1" applyFill="1" applyBorder="1" applyAlignment="1">
      <alignment horizontal="center" vertical="top" wrapText="1"/>
    </xf>
    <xf numFmtId="0" fontId="29" fillId="16" borderId="4" xfId="22" applyFont="1" applyFill="1" applyBorder="1" applyAlignment="1">
      <alignment horizontal="center" vertical="center" wrapText="1"/>
    </xf>
    <xf numFmtId="0" fontId="29" fillId="56" borderId="147" xfId="22" applyFont="1" applyFill="1" applyBorder="1" applyAlignment="1">
      <alignment horizontal="center" vertical="top" wrapText="1"/>
    </xf>
    <xf numFmtId="164" fontId="69" fillId="0" borderId="0" xfId="0" applyNumberFormat="1" applyFont="1" applyAlignment="1">
      <alignment horizontal="center" vertical="center"/>
    </xf>
    <xf numFmtId="9" fontId="100" fillId="26" borderId="148" xfId="19" applyNumberFormat="1" applyFont="1" applyFill="1" applyBorder="1" applyAlignment="1">
      <alignment horizontal="center" vertical="center" wrapText="1" readingOrder="1"/>
    </xf>
    <xf numFmtId="9" fontId="68" fillId="46" borderId="145" xfId="19" applyNumberFormat="1" applyFont="1" applyFill="1" applyBorder="1" applyAlignment="1">
      <alignment horizontal="center" vertical="center" wrapText="1" readingOrder="1"/>
    </xf>
    <xf numFmtId="9" fontId="68" fillId="46" borderId="144" xfId="19" applyNumberFormat="1" applyFont="1" applyFill="1" applyBorder="1" applyAlignment="1">
      <alignment horizontal="center" vertical="center" wrapText="1" readingOrder="1"/>
    </xf>
    <xf numFmtId="0" fontId="84" fillId="0" borderId="154" xfId="0" applyFont="1" applyBorder="1"/>
    <xf numFmtId="0" fontId="84" fillId="0" borderId="155" xfId="0" applyFont="1" applyBorder="1" applyAlignment="1">
      <alignment horizontal="left"/>
    </xf>
    <xf numFmtId="0" fontId="84" fillId="0" borderId="153" xfId="0" applyFont="1" applyBorder="1" applyAlignment="1">
      <alignment horizontal="left"/>
    </xf>
    <xf numFmtId="164" fontId="84" fillId="0" borderId="155" xfId="0" applyNumberFormat="1" applyFont="1" applyBorder="1"/>
    <xf numFmtId="9" fontId="137" fillId="58" borderId="115" xfId="0" applyNumberFormat="1" applyFont="1" applyFill="1" applyBorder="1"/>
    <xf numFmtId="164" fontId="69" fillId="57" borderId="141" xfId="4" applyNumberFormat="1" applyFont="1" applyFill="1" applyBorder="1" applyAlignment="1">
      <alignment vertical="center" wrapText="1"/>
    </xf>
    <xf numFmtId="9" fontId="69" fillId="7" borderId="156" xfId="1" applyFont="1" applyFill="1" applyBorder="1" applyAlignment="1">
      <alignment horizontal="center" vertical="center" wrapText="1"/>
    </xf>
    <xf numFmtId="9" fontId="69" fillId="11" borderId="156" xfId="1" applyFont="1" applyFill="1" applyBorder="1" applyAlignment="1">
      <alignment horizontal="center" vertical="center" wrapText="1"/>
    </xf>
    <xf numFmtId="0" fontId="7" fillId="0" borderId="58" xfId="0" applyFont="1" applyBorder="1" applyAlignment="1">
      <alignment vertical="center" wrapText="1"/>
    </xf>
    <xf numFmtId="9" fontId="118" fillId="17" borderId="152" xfId="1" applyFont="1" applyFill="1" applyBorder="1" applyAlignment="1">
      <alignment horizontal="center" vertical="center"/>
    </xf>
    <xf numFmtId="9" fontId="118" fillId="17" borderId="141" xfId="1" applyFont="1" applyFill="1" applyBorder="1" applyAlignment="1">
      <alignment horizontal="center" vertical="center"/>
    </xf>
    <xf numFmtId="9" fontId="69" fillId="57" borderId="156" xfId="1" applyFont="1" applyFill="1" applyBorder="1" applyAlignment="1">
      <alignment vertical="center" wrapText="1"/>
    </xf>
    <xf numFmtId="0" fontId="156" fillId="0" borderId="0" xfId="0" applyFont="1"/>
    <xf numFmtId="164" fontId="157" fillId="0" borderId="155" xfId="0" applyNumberFormat="1" applyFont="1" applyBorder="1"/>
    <xf numFmtId="164" fontId="157" fillId="0" borderId="153" xfId="0" applyNumberFormat="1" applyFont="1" applyBorder="1"/>
    <xf numFmtId="0" fontId="36" fillId="56" borderId="0" xfId="22" applyFont="1" applyFill="1" applyAlignment="1">
      <alignment horizontal="center" vertical="center" readingOrder="1"/>
    </xf>
    <xf numFmtId="1" fontId="43" fillId="9" borderId="73" xfId="1" applyNumberFormat="1" applyFont="1" applyFill="1" applyBorder="1" applyAlignment="1">
      <alignment horizontal="left" vertical="top"/>
    </xf>
    <xf numFmtId="0" fontId="63" fillId="28" borderId="66" xfId="19" applyFont="1" applyFill="1" applyBorder="1" applyAlignment="1">
      <alignment horizontal="left" vertical="center" wrapText="1"/>
    </xf>
    <xf numFmtId="9" fontId="83" fillId="0" borderId="42" xfId="1" applyFont="1" applyBorder="1"/>
    <xf numFmtId="9" fontId="156" fillId="0" borderId="0" xfId="0" applyNumberFormat="1" applyFont="1"/>
    <xf numFmtId="9" fontId="69" fillId="0" borderId="0" xfId="1" applyFont="1"/>
    <xf numFmtId="0" fontId="19" fillId="0" borderId="0" xfId="0" pivotButton="1" applyFont="1" applyAlignment="1">
      <alignment wrapText="1"/>
    </xf>
    <xf numFmtId="0" fontId="36" fillId="56" borderId="0" xfId="22" applyFont="1" applyFill="1" applyAlignment="1">
      <alignment horizontal="center" vertical="center" readingOrder="1"/>
    </xf>
    <xf numFmtId="0" fontId="36" fillId="38" borderId="0" xfId="0" applyFont="1" applyFill="1" applyAlignment="1">
      <alignment horizontal="center" vertical="center" wrapText="1"/>
    </xf>
    <xf numFmtId="0" fontId="148" fillId="60" borderId="158" xfId="0" applyFont="1" applyFill="1" applyBorder="1" applyAlignment="1">
      <alignment vertical="top" wrapText="1"/>
    </xf>
    <xf numFmtId="0" fontId="34" fillId="38" borderId="0" xfId="0" applyFont="1" applyFill="1" applyAlignment="1">
      <alignment horizontal="center" vertical="center" wrapText="1"/>
    </xf>
    <xf numFmtId="0" fontId="34" fillId="60" borderId="158" xfId="0" applyFont="1" applyFill="1" applyBorder="1" applyAlignment="1">
      <alignment vertical="top" wrapText="1"/>
    </xf>
    <xf numFmtId="0" fontId="133" fillId="45" borderId="103" xfId="0" applyFont="1" applyFill="1" applyBorder="1" applyAlignment="1">
      <alignment vertical="center" wrapText="1"/>
    </xf>
    <xf numFmtId="0" fontId="133" fillId="45" borderId="0" xfId="0" applyFont="1" applyFill="1" applyBorder="1" applyAlignment="1">
      <alignment vertical="center" wrapText="1"/>
    </xf>
    <xf numFmtId="164" fontId="133" fillId="12" borderId="29" xfId="4" applyNumberFormat="1" applyFont="1" applyFill="1" applyBorder="1" applyAlignment="1">
      <alignment vertical="center"/>
    </xf>
    <xf numFmtId="164" fontId="70" fillId="57" borderId="29" xfId="4" applyNumberFormat="1" applyFont="1" applyFill="1" applyBorder="1" applyAlignment="1">
      <alignment vertical="center" wrapText="1"/>
    </xf>
    <xf numFmtId="164" fontId="69" fillId="10" borderId="141" xfId="4" applyNumberFormat="1" applyFont="1" applyFill="1" applyBorder="1" applyAlignment="1">
      <alignment vertical="center" wrapText="1"/>
    </xf>
    <xf numFmtId="0" fontId="6" fillId="0" borderId="0" xfId="0" applyFont="1"/>
    <xf numFmtId="9" fontId="0" fillId="0" borderId="0" xfId="0" applyNumberFormat="1"/>
    <xf numFmtId="169" fontId="69" fillId="10" borderId="156" xfId="1" applyNumberFormat="1" applyFont="1" applyFill="1" applyBorder="1" applyAlignment="1">
      <alignment horizontal="center" vertical="center" wrapText="1"/>
    </xf>
    <xf numFmtId="169" fontId="69" fillId="10" borderId="29" xfId="1" applyNumberFormat="1" applyFont="1" applyFill="1" applyBorder="1" applyAlignment="1">
      <alignment horizontal="center" vertical="center" wrapText="1"/>
    </xf>
    <xf numFmtId="164" fontId="133" fillId="10" borderId="29" xfId="4" applyNumberFormat="1" applyFont="1" applyFill="1" applyBorder="1" applyAlignment="1">
      <alignment vertical="center"/>
    </xf>
    <xf numFmtId="164" fontId="133" fillId="7" borderId="29" xfId="4" applyNumberFormat="1" applyFont="1" applyFill="1" applyBorder="1" applyAlignment="1">
      <alignment vertical="center"/>
    </xf>
    <xf numFmtId="164" fontId="133" fillId="11" borderId="29" xfId="4" applyNumberFormat="1" applyFont="1" applyFill="1" applyBorder="1" applyAlignment="1">
      <alignment vertical="center"/>
    </xf>
    <xf numFmtId="0" fontId="5" fillId="0" borderId="0" xfId="0" applyFont="1" applyAlignment="1">
      <alignment horizontal="right"/>
    </xf>
    <xf numFmtId="168" fontId="27" fillId="0" borderId="0" xfId="0" applyNumberFormat="1" applyFont="1" applyAlignment="1">
      <alignment horizontal="left" vertical="center" readingOrder="1"/>
    </xf>
    <xf numFmtId="165" fontId="27" fillId="0" borderId="0" xfId="0" applyNumberFormat="1" applyFont="1" applyAlignment="1">
      <alignment horizontal="left" vertical="center" readingOrder="1"/>
    </xf>
    <xf numFmtId="49" fontId="27" fillId="0" borderId="0" xfId="4" applyNumberFormat="1" applyFont="1" applyFill="1" applyAlignment="1">
      <alignment horizontal="left" vertical="center" readingOrder="1"/>
    </xf>
    <xf numFmtId="49" fontId="27" fillId="0" borderId="0" xfId="0" applyNumberFormat="1" applyFont="1" applyAlignment="1">
      <alignment horizontal="left" vertical="center" readingOrder="1"/>
    </xf>
    <xf numFmtId="164" fontId="133" fillId="10" borderId="161" xfId="4" applyNumberFormat="1" applyFont="1" applyFill="1" applyBorder="1" applyAlignment="1">
      <alignment vertical="center"/>
    </xf>
    <xf numFmtId="164" fontId="133" fillId="7" borderId="161" xfId="4" applyNumberFormat="1" applyFont="1" applyFill="1" applyBorder="1" applyAlignment="1">
      <alignment vertical="center"/>
    </xf>
    <xf numFmtId="164" fontId="133" fillId="11" borderId="161" xfId="4" applyNumberFormat="1" applyFont="1" applyFill="1" applyBorder="1" applyAlignment="1">
      <alignment vertical="center"/>
    </xf>
    <xf numFmtId="164" fontId="70" fillId="57" borderId="161" xfId="4" applyNumberFormat="1" applyFont="1" applyFill="1" applyBorder="1" applyAlignment="1">
      <alignment vertical="center" wrapText="1"/>
    </xf>
    <xf numFmtId="164" fontId="133" fillId="12" borderId="161" xfId="4" applyNumberFormat="1" applyFont="1" applyFill="1" applyBorder="1" applyAlignment="1">
      <alignment vertical="center"/>
    </xf>
    <xf numFmtId="0" fontId="87" fillId="26" borderId="162" xfId="0" applyFont="1" applyFill="1" applyBorder="1" applyAlignment="1">
      <alignment horizontal="center" vertical="center" wrapText="1"/>
    </xf>
    <xf numFmtId="164" fontId="87" fillId="26" borderId="151" xfId="4" applyNumberFormat="1" applyFont="1" applyFill="1" applyBorder="1" applyAlignment="1">
      <alignment horizontal="center" vertical="center"/>
    </xf>
    <xf numFmtId="164" fontId="87" fillId="26" borderId="163" xfId="4" applyNumberFormat="1" applyFont="1" applyFill="1" applyBorder="1" applyAlignment="1">
      <alignment horizontal="center" vertical="center"/>
    </xf>
    <xf numFmtId="164" fontId="133" fillId="17" borderId="161" xfId="4" applyNumberFormat="1" applyFont="1" applyFill="1" applyBorder="1" applyAlignment="1">
      <alignment horizontal="center" vertical="center"/>
    </xf>
    <xf numFmtId="164" fontId="133" fillId="12" borderId="164" xfId="4" applyNumberFormat="1" applyFont="1" applyFill="1" applyBorder="1" applyAlignment="1">
      <alignment vertical="center"/>
    </xf>
    <xf numFmtId="164" fontId="133" fillId="12" borderId="165" xfId="4" applyNumberFormat="1" applyFont="1" applyFill="1" applyBorder="1" applyAlignment="1">
      <alignment vertical="center"/>
    </xf>
    <xf numFmtId="0" fontId="133" fillId="45" borderId="166" xfId="0" applyFont="1" applyFill="1" applyBorder="1" applyAlignment="1">
      <alignment horizontal="center" vertical="center" wrapText="1"/>
    </xf>
    <xf numFmtId="0" fontId="133" fillId="45" borderId="167" xfId="0" applyFont="1" applyFill="1" applyBorder="1" applyAlignment="1">
      <alignment horizontal="center" vertical="center" wrapText="1"/>
    </xf>
    <xf numFmtId="0" fontId="133" fillId="59" borderId="167" xfId="0" applyFont="1" applyFill="1" applyBorder="1" applyAlignment="1">
      <alignment horizontal="center" vertical="center" wrapText="1"/>
    </xf>
    <xf numFmtId="164" fontId="133" fillId="17" borderId="29" xfId="4" applyNumberFormat="1" applyFont="1" applyFill="1" applyBorder="1" applyAlignment="1">
      <alignment horizontal="center" vertical="center"/>
    </xf>
    <xf numFmtId="9" fontId="69" fillId="0" borderId="63" xfId="0" applyNumberFormat="1" applyFont="1" applyFill="1" applyBorder="1" applyAlignment="1">
      <alignment horizontal="center" vertical="center"/>
    </xf>
    <xf numFmtId="0" fontId="4" fillId="0" borderId="0" xfId="0" applyFont="1" applyAlignment="1">
      <alignment horizontal="right"/>
    </xf>
    <xf numFmtId="0" fontId="133" fillId="48" borderId="169" xfId="0" applyFont="1" applyFill="1" applyBorder="1" applyAlignment="1">
      <alignment horizontal="center" vertical="center" wrapText="1"/>
    </xf>
    <xf numFmtId="0" fontId="159" fillId="0" borderId="0" xfId="0" applyFont="1" applyFill="1" applyAlignment="1">
      <alignment horizontal="left" vertical="center" readingOrder="1"/>
    </xf>
    <xf numFmtId="0" fontId="159" fillId="0" borderId="0" xfId="1" applyNumberFormat="1" applyFont="1" applyFill="1" applyAlignment="1">
      <alignment horizontal="left" vertical="center" readingOrder="1"/>
    </xf>
    <xf numFmtId="164" fontId="159" fillId="0" borderId="0" xfId="4" applyNumberFormat="1" applyFont="1" applyFill="1" applyAlignment="1">
      <alignment horizontal="left" vertical="center" readingOrder="1"/>
    </xf>
    <xf numFmtId="9" fontId="159" fillId="0" borderId="0" xfId="1" applyFont="1" applyFill="1" applyAlignment="1">
      <alignment horizontal="left" vertical="center" readingOrder="1"/>
    </xf>
    <xf numFmtId="9" fontId="159" fillId="0" borderId="0" xfId="1" applyNumberFormat="1" applyFont="1" applyFill="1" applyAlignment="1">
      <alignment horizontal="left" vertical="center" readingOrder="1"/>
    </xf>
    <xf numFmtId="1" fontId="159" fillId="0" borderId="0" xfId="1" applyNumberFormat="1" applyFont="1" applyFill="1" applyAlignment="1">
      <alignment horizontal="left" vertical="center" readingOrder="1"/>
    </xf>
    <xf numFmtId="164" fontId="159" fillId="0" borderId="0" xfId="0" applyNumberFormat="1" applyFont="1" applyFill="1" applyAlignment="1">
      <alignment horizontal="left" vertical="center" readingOrder="1"/>
    </xf>
    <xf numFmtId="1" fontId="159" fillId="0" borderId="0" xfId="0" applyNumberFormat="1" applyFont="1" applyFill="1" applyAlignment="1">
      <alignment horizontal="left" vertical="center" readingOrder="1"/>
    </xf>
    <xf numFmtId="9" fontId="159" fillId="0" borderId="0" xfId="0" applyNumberFormat="1" applyFont="1" applyFill="1" applyAlignment="1">
      <alignment horizontal="left" vertical="center" readingOrder="1"/>
    </xf>
    <xf numFmtId="0" fontId="159" fillId="0" borderId="0" xfId="0" applyNumberFormat="1" applyFont="1" applyFill="1" applyAlignment="1">
      <alignment horizontal="left" vertical="center" readingOrder="1"/>
    </xf>
    <xf numFmtId="0" fontId="3" fillId="0" borderId="0" xfId="0" applyFont="1" applyAlignment="1">
      <alignment horizontal="right"/>
    </xf>
    <xf numFmtId="9" fontId="137" fillId="58" borderId="116" xfId="0" applyNumberFormat="1" applyFont="1" applyFill="1" applyBorder="1"/>
    <xf numFmtId="0" fontId="160" fillId="0" borderId="0" xfId="1" applyNumberFormat="1" applyFont="1" applyFill="1" applyAlignment="1">
      <alignment horizontal="left" vertical="center" readingOrder="1"/>
    </xf>
    <xf numFmtId="164" fontId="160" fillId="0" borderId="0" xfId="4" applyNumberFormat="1" applyFont="1" applyFill="1" applyAlignment="1">
      <alignment horizontal="left" vertical="center" readingOrder="1"/>
    </xf>
    <xf numFmtId="168" fontId="160" fillId="0" borderId="0" xfId="0" applyNumberFormat="1" applyFont="1" applyFill="1" applyAlignment="1">
      <alignment horizontal="left" vertical="center" readingOrder="1"/>
    </xf>
    <xf numFmtId="165" fontId="160" fillId="0" borderId="0" xfId="0" applyNumberFormat="1" applyFont="1" applyFill="1" applyAlignment="1">
      <alignment horizontal="left" vertical="center" readingOrder="1"/>
    </xf>
    <xf numFmtId="9" fontId="160" fillId="0" borderId="0" xfId="1" applyFont="1" applyFill="1" applyAlignment="1">
      <alignment horizontal="left" vertical="center" readingOrder="1"/>
    </xf>
    <xf numFmtId="49" fontId="160" fillId="0" borderId="0" xfId="4" applyNumberFormat="1" applyFont="1" applyFill="1" applyAlignment="1">
      <alignment horizontal="left" vertical="center" readingOrder="1"/>
    </xf>
    <xf numFmtId="49" fontId="160" fillId="0" borderId="0" xfId="1" applyNumberFormat="1" applyFont="1" applyFill="1" applyAlignment="1">
      <alignment horizontal="left" vertical="center" readingOrder="1"/>
    </xf>
    <xf numFmtId="49" fontId="160" fillId="0" borderId="0" xfId="0" applyNumberFormat="1" applyFont="1" applyFill="1" applyAlignment="1">
      <alignment horizontal="left" vertical="center" readingOrder="1"/>
    </xf>
    <xf numFmtId="9" fontId="160" fillId="0" borderId="0" xfId="1" applyNumberFormat="1" applyFont="1" applyFill="1" applyAlignment="1">
      <alignment horizontal="left" vertical="center" readingOrder="1"/>
    </xf>
    <xf numFmtId="1" fontId="160" fillId="0" borderId="0" xfId="1" applyNumberFormat="1" applyFont="1" applyFill="1" applyAlignment="1">
      <alignment horizontal="left" vertical="center" readingOrder="1"/>
    </xf>
    <xf numFmtId="164" fontId="160" fillId="0" borderId="0" xfId="0" applyNumberFormat="1" applyFont="1" applyFill="1" applyAlignment="1">
      <alignment horizontal="left" vertical="center" readingOrder="1"/>
    </xf>
    <xf numFmtId="1" fontId="160" fillId="0" borderId="0" xfId="0" applyNumberFormat="1" applyFont="1" applyFill="1" applyAlignment="1">
      <alignment horizontal="left" vertical="center" readingOrder="1"/>
    </xf>
    <xf numFmtId="9" fontId="160" fillId="0" borderId="0" xfId="0" applyNumberFormat="1" applyFont="1" applyFill="1" applyAlignment="1">
      <alignment horizontal="left" vertical="center" readingOrder="1"/>
    </xf>
    <xf numFmtId="0" fontId="160" fillId="0" borderId="0" xfId="0" applyNumberFormat="1" applyFont="1" applyFill="1" applyAlignment="1">
      <alignment horizontal="left" vertical="center" readingOrder="1"/>
    </xf>
    <xf numFmtId="164" fontId="27" fillId="0" borderId="0" xfId="1" applyNumberFormat="1" applyFont="1" applyFill="1" applyAlignment="1">
      <alignment horizontal="left" vertical="center" readingOrder="1"/>
    </xf>
    <xf numFmtId="167" fontId="159" fillId="0" borderId="0" xfId="0" applyNumberFormat="1" applyFont="1" applyFill="1" applyAlignment="1">
      <alignment horizontal="left" vertical="center" readingOrder="1"/>
    </xf>
    <xf numFmtId="167" fontId="160" fillId="0" borderId="0" xfId="0" applyNumberFormat="1" applyFont="1" applyFill="1" applyAlignment="1">
      <alignment horizontal="left" vertical="center" readingOrder="1"/>
    </xf>
    <xf numFmtId="0" fontId="160" fillId="0" borderId="0" xfId="0" applyFont="1" applyFill="1" applyAlignment="1">
      <alignment horizontal="left" vertical="center" readingOrder="1"/>
    </xf>
    <xf numFmtId="0" fontId="158" fillId="0" borderId="0" xfId="0" applyFont="1" applyFill="1" applyAlignment="1">
      <alignment horizontal="left" vertical="center" readingOrder="1"/>
    </xf>
    <xf numFmtId="0" fontId="2" fillId="17" borderId="28" xfId="0" applyFont="1" applyFill="1" applyBorder="1"/>
    <xf numFmtId="0" fontId="114" fillId="18" borderId="66" xfId="19" applyFont="1" applyFill="1" applyBorder="1" applyAlignment="1">
      <alignment horizontal="left" vertical="center" wrapText="1" readingOrder="1"/>
    </xf>
    <xf numFmtId="0" fontId="114" fillId="14" borderId="66" xfId="22" applyFont="1" applyFill="1" applyBorder="1" applyAlignment="1">
      <alignment horizontal="left" vertical="center" indent="1" readingOrder="1"/>
    </xf>
    <xf numFmtId="1" fontId="114" fillId="7" borderId="66" xfId="19" applyNumberFormat="1" applyFont="1" applyFill="1" applyBorder="1" applyAlignment="1">
      <alignment horizontal="left" vertical="center" wrapText="1" readingOrder="1"/>
    </xf>
    <xf numFmtId="0" fontId="26" fillId="38" borderId="67" xfId="22" applyNumberFormat="1" applyFont="1" applyFill="1" applyBorder="1" applyAlignment="1">
      <alignment horizontal="center" vertical="center" wrapText="1"/>
    </xf>
    <xf numFmtId="0" fontId="114" fillId="11" borderId="66" xfId="20" applyNumberFormat="1" applyFont="1" applyFill="1" applyBorder="1" applyAlignment="1">
      <alignment horizontal="left" vertical="center" wrapText="1" readingOrder="1"/>
    </xf>
    <xf numFmtId="9" fontId="34" fillId="11" borderId="69" xfId="1" applyFont="1" applyFill="1" applyBorder="1" applyAlignment="1">
      <alignment horizontal="center" vertical="center" wrapText="1" readingOrder="1"/>
    </xf>
    <xf numFmtId="0" fontId="114" fillId="38" borderId="66" xfId="22" applyFont="1" applyFill="1" applyBorder="1" applyAlignment="1">
      <alignment horizontal="left" vertical="center" indent="1" readingOrder="1"/>
    </xf>
    <xf numFmtId="0" fontId="114" fillId="9" borderId="66" xfId="22" applyFont="1" applyFill="1" applyBorder="1" applyAlignment="1">
      <alignment horizontal="left" vertical="center" indent="1" readingOrder="1"/>
    </xf>
    <xf numFmtId="0" fontId="146" fillId="14" borderId="67" xfId="22" applyFont="1" applyFill="1" applyBorder="1" applyAlignment="1">
      <alignment vertical="center" textRotation="90" readingOrder="1"/>
    </xf>
    <xf numFmtId="0" fontId="146" fillId="14" borderId="91" xfId="22" applyFont="1" applyFill="1" applyBorder="1" applyAlignment="1">
      <alignment vertical="center" textRotation="90" readingOrder="1"/>
    </xf>
    <xf numFmtId="0" fontId="146" fillId="14" borderId="69" xfId="22" applyFont="1" applyFill="1" applyBorder="1" applyAlignment="1">
      <alignment vertical="center" textRotation="90" readingOrder="1"/>
    </xf>
    <xf numFmtId="0" fontId="34" fillId="38" borderId="158" xfId="22" applyFont="1" applyFill="1" applyBorder="1" applyAlignment="1">
      <alignment horizontal="center" vertical="center" wrapText="1"/>
    </xf>
    <xf numFmtId="0" fontId="34" fillId="60" borderId="158" xfId="22" applyFont="1" applyFill="1" applyBorder="1" applyAlignment="1">
      <alignment vertical="top" wrapText="1"/>
    </xf>
    <xf numFmtId="0" fontId="36" fillId="60" borderId="158" xfId="22" applyFont="1" applyFill="1" applyBorder="1" applyAlignment="1">
      <alignment vertical="top" wrapText="1"/>
    </xf>
    <xf numFmtId="167" fontId="27" fillId="0" borderId="0" xfId="0" applyNumberFormat="1" applyFont="1" applyFill="1" applyAlignment="1">
      <alignment horizontal="left" vertical="center" readingOrder="1"/>
    </xf>
    <xf numFmtId="0" fontId="27" fillId="0" borderId="0" xfId="0" applyFont="1" applyFill="1" applyAlignment="1">
      <alignment horizontal="left" vertical="center" readingOrder="1"/>
    </xf>
    <xf numFmtId="0" fontId="27" fillId="0" borderId="0" xfId="1" applyNumberFormat="1" applyFont="1" applyFill="1" applyAlignment="1">
      <alignment horizontal="left" vertical="center" readingOrder="1"/>
    </xf>
    <xf numFmtId="168" fontId="27" fillId="0" borderId="0" xfId="0" applyNumberFormat="1" applyFont="1" applyFill="1" applyAlignment="1">
      <alignment horizontal="left" vertical="center" readingOrder="1"/>
    </xf>
    <xf numFmtId="165" fontId="27" fillId="0" borderId="0" xfId="0" applyNumberFormat="1" applyFont="1" applyFill="1" applyAlignment="1">
      <alignment horizontal="left" vertical="center" readingOrder="1"/>
    </xf>
    <xf numFmtId="49" fontId="27" fillId="0" borderId="0" xfId="0" applyNumberFormat="1" applyFont="1" applyFill="1" applyAlignment="1">
      <alignment horizontal="left" vertical="center" readingOrder="1"/>
    </xf>
    <xf numFmtId="164" fontId="27" fillId="0" borderId="0" xfId="0" applyNumberFormat="1" applyFont="1" applyFill="1" applyAlignment="1">
      <alignment horizontal="left" vertical="center" readingOrder="1"/>
    </xf>
    <xf numFmtId="9" fontId="27" fillId="0" borderId="0" xfId="0" applyNumberFormat="1" applyFont="1" applyFill="1" applyAlignment="1">
      <alignment horizontal="left" vertical="center" readingOrder="1"/>
    </xf>
    <xf numFmtId="0" fontId="27" fillId="42" borderId="0" xfId="0" applyFont="1" applyFill="1" applyAlignment="1">
      <alignment horizontal="left" vertical="center" readingOrder="1"/>
    </xf>
    <xf numFmtId="0" fontId="165" fillId="61" borderId="29" xfId="0" applyFont="1" applyFill="1" applyBorder="1" applyAlignment="1">
      <alignment vertical="center" wrapText="1"/>
    </xf>
    <xf numFmtId="9" fontId="34" fillId="27" borderId="29" xfId="19" applyNumberFormat="1" applyFont="1" applyFill="1" applyBorder="1" applyAlignment="1">
      <alignment horizontal="center" vertical="center" wrapText="1" readingOrder="1"/>
    </xf>
    <xf numFmtId="164" fontId="68" fillId="27" borderId="29" xfId="4" applyNumberFormat="1" applyFont="1" applyFill="1" applyBorder="1" applyAlignment="1">
      <alignment horizontal="center" vertical="center" wrapText="1" readingOrder="1"/>
    </xf>
    <xf numFmtId="0" fontId="125" fillId="18" borderId="66" xfId="19" applyFont="1" applyFill="1" applyBorder="1" applyAlignment="1">
      <alignment horizontal="left" vertical="center" wrapText="1" readingOrder="1"/>
    </xf>
    <xf numFmtId="1" fontId="37" fillId="26" borderId="0" xfId="0" applyNumberFormat="1" applyFont="1" applyFill="1" applyAlignment="1">
      <alignment horizontal="center" vertical="center"/>
    </xf>
    <xf numFmtId="164" fontId="69" fillId="0" borderId="0" xfId="4" applyNumberFormat="1" applyFont="1"/>
    <xf numFmtId="0" fontId="154" fillId="0" borderId="23" xfId="0" applyFont="1" applyBorder="1" applyAlignment="1">
      <alignment horizontal="center" vertical="center" wrapText="1"/>
    </xf>
    <xf numFmtId="0" fontId="165" fillId="61" borderId="29" xfId="0" applyFont="1" applyFill="1" applyBorder="1" applyAlignment="1">
      <alignment horizontal="center" vertical="center" wrapText="1"/>
    </xf>
    <xf numFmtId="164" fontId="35" fillId="0" borderId="29" xfId="0" applyNumberFormat="1" applyFont="1" applyBorder="1"/>
    <xf numFmtId="0" fontId="35" fillId="0" borderId="29" xfId="0" applyFont="1" applyBorder="1"/>
    <xf numFmtId="0" fontId="166" fillId="45" borderId="170" xfId="0" applyFont="1" applyFill="1" applyBorder="1" applyAlignment="1">
      <alignment horizontal="center" vertical="center" wrapText="1"/>
    </xf>
    <xf numFmtId="0" fontId="166" fillId="45" borderId="171" xfId="0" applyFont="1" applyFill="1" applyBorder="1" applyAlignment="1">
      <alignment horizontal="center" vertical="center" wrapText="1"/>
    </xf>
    <xf numFmtId="0" fontId="166" fillId="48" borderId="171" xfId="0" applyFont="1" applyFill="1" applyBorder="1" applyAlignment="1">
      <alignment horizontal="center" vertical="center" wrapText="1"/>
    </xf>
    <xf numFmtId="0" fontId="166" fillId="48" borderId="172" xfId="0" applyFont="1" applyFill="1" applyBorder="1" applyAlignment="1">
      <alignment horizontal="center" vertical="center" wrapText="1"/>
    </xf>
    <xf numFmtId="164" fontId="165" fillId="61" borderId="29" xfId="4" applyNumberFormat="1" applyFont="1" applyFill="1" applyBorder="1" applyAlignment="1">
      <alignment horizontal="center" vertical="center" wrapText="1"/>
    </xf>
    <xf numFmtId="9" fontId="35" fillId="0" borderId="29" xfId="1" applyFont="1" applyBorder="1"/>
    <xf numFmtId="0" fontId="167" fillId="33" borderId="30" xfId="0" applyFont="1" applyFill="1" applyBorder="1" applyAlignment="1">
      <alignment horizontal="center" vertical="center" wrapText="1"/>
    </xf>
    <xf numFmtId="0" fontId="167" fillId="33" borderId="31" xfId="0" applyFont="1" applyFill="1" applyBorder="1" applyAlignment="1">
      <alignment horizontal="center" vertical="center" wrapText="1"/>
    </xf>
    <xf numFmtId="0" fontId="167" fillId="33" borderId="32" xfId="0" applyFont="1" applyFill="1" applyBorder="1" applyAlignment="1">
      <alignment horizontal="center" vertical="center" wrapText="1"/>
    </xf>
    <xf numFmtId="0" fontId="66" fillId="0" borderId="148" xfId="0" applyFont="1" applyFill="1" applyBorder="1" applyAlignment="1">
      <alignment vertical="top" wrapText="1"/>
    </xf>
    <xf numFmtId="0" fontId="76" fillId="0" borderId="105" xfId="0" applyFont="1" applyBorder="1" applyAlignment="1">
      <alignment horizontal="center" vertical="center" wrapText="1"/>
    </xf>
    <xf numFmtId="0" fontId="165" fillId="61" borderId="174" xfId="0" applyFont="1" applyFill="1" applyBorder="1" applyAlignment="1">
      <alignment horizontal="center" vertical="center" wrapText="1"/>
    </xf>
    <xf numFmtId="164" fontId="35" fillId="0" borderId="29" xfId="4" applyNumberFormat="1" applyFont="1" applyBorder="1"/>
    <xf numFmtId="9" fontId="35" fillId="0" borderId="156" xfId="1" applyFont="1" applyBorder="1"/>
    <xf numFmtId="0" fontId="76" fillId="35" borderId="105" xfId="0" applyFont="1" applyFill="1" applyBorder="1" applyAlignment="1">
      <alignment horizontal="center" vertical="center" wrapText="1"/>
    </xf>
    <xf numFmtId="0" fontId="76" fillId="13" borderId="175" xfId="0" applyFont="1" applyFill="1" applyBorder="1" applyAlignment="1">
      <alignment horizontal="center" vertical="center" wrapText="1"/>
    </xf>
    <xf numFmtId="0" fontId="87" fillId="26" borderId="176" xfId="0" applyFont="1" applyFill="1" applyBorder="1" applyAlignment="1">
      <alignment horizontal="center" vertical="center" wrapText="1"/>
    </xf>
    <xf numFmtId="0" fontId="165" fillId="61" borderId="178" xfId="0" applyFont="1" applyFill="1" applyBorder="1" applyAlignment="1">
      <alignment horizontal="center" vertical="center" wrapText="1"/>
    </xf>
    <xf numFmtId="0" fontId="165" fillId="61" borderId="179" xfId="0" applyFont="1" applyFill="1" applyBorder="1" applyAlignment="1">
      <alignment horizontal="center" vertical="center" wrapText="1"/>
    </xf>
    <xf numFmtId="164" fontId="165" fillId="61" borderId="179" xfId="4" applyNumberFormat="1" applyFont="1" applyFill="1" applyBorder="1" applyAlignment="1">
      <alignment horizontal="center" vertical="center" wrapText="1"/>
    </xf>
    <xf numFmtId="164" fontId="35" fillId="0" borderId="179" xfId="0" applyNumberFormat="1" applyFont="1" applyBorder="1"/>
    <xf numFmtId="0" fontId="35" fillId="0" borderId="179" xfId="0" applyFont="1" applyBorder="1"/>
    <xf numFmtId="0" fontId="165" fillId="61" borderId="184" xfId="0" applyFont="1" applyFill="1" applyBorder="1" applyAlignment="1">
      <alignment horizontal="center" vertical="center" wrapText="1"/>
    </xf>
    <xf numFmtId="0" fontId="165" fillId="61" borderId="185" xfId="0" applyFont="1" applyFill="1" applyBorder="1" applyAlignment="1">
      <alignment horizontal="center" vertical="center" wrapText="1"/>
    </xf>
    <xf numFmtId="164" fontId="165" fillId="61" borderId="185" xfId="4" applyNumberFormat="1" applyFont="1" applyFill="1" applyBorder="1" applyAlignment="1">
      <alignment horizontal="center" vertical="center" wrapText="1"/>
    </xf>
    <xf numFmtId="164" fontId="35" fillId="0" borderId="185" xfId="0" applyNumberFormat="1" applyFont="1" applyBorder="1"/>
    <xf numFmtId="0" fontId="35" fillId="0" borderId="185" xfId="0" applyFont="1" applyBorder="1"/>
    <xf numFmtId="164" fontId="168" fillId="40" borderId="180" xfId="0" applyNumberFormat="1" applyFont="1" applyFill="1" applyBorder="1"/>
    <xf numFmtId="164" fontId="168" fillId="40" borderId="182" xfId="0" applyNumberFormat="1" applyFont="1" applyFill="1" applyBorder="1"/>
    <xf numFmtId="164" fontId="168" fillId="40" borderId="186" xfId="0" applyNumberFormat="1" applyFont="1" applyFill="1" applyBorder="1"/>
    <xf numFmtId="164" fontId="168" fillId="62" borderId="180" xfId="0" applyNumberFormat="1" applyFont="1" applyFill="1" applyBorder="1"/>
    <xf numFmtId="164" fontId="168" fillId="62" borderId="182" xfId="0" applyNumberFormat="1" applyFont="1" applyFill="1" applyBorder="1"/>
    <xf numFmtId="164" fontId="168" fillId="62" borderId="186" xfId="0" applyNumberFormat="1" applyFont="1" applyFill="1" applyBorder="1"/>
    <xf numFmtId="0" fontId="169" fillId="63" borderId="181" xfId="0" applyFont="1" applyFill="1" applyBorder="1" applyAlignment="1">
      <alignment horizontal="center" vertical="center" wrapText="1"/>
    </xf>
    <xf numFmtId="0" fontId="169" fillId="63" borderId="178" xfId="0" applyFont="1" applyFill="1" applyBorder="1" applyAlignment="1">
      <alignment horizontal="center" vertical="center" wrapText="1"/>
    </xf>
    <xf numFmtId="0" fontId="169" fillId="63" borderId="174" xfId="0" applyFont="1" applyFill="1" applyBorder="1" applyAlignment="1">
      <alignment horizontal="center" vertical="center" wrapText="1"/>
    </xf>
    <xf numFmtId="164" fontId="169" fillId="63" borderId="174" xfId="4" applyNumberFormat="1" applyFont="1" applyFill="1" applyBorder="1" applyAlignment="1">
      <alignment horizontal="center" vertical="center" wrapText="1"/>
    </xf>
    <xf numFmtId="164" fontId="170" fillId="26" borderId="174" xfId="0" applyNumberFormat="1" applyFont="1" applyFill="1" applyBorder="1"/>
    <xf numFmtId="9" fontId="170" fillId="26" borderId="156" xfId="1" applyFont="1" applyFill="1" applyBorder="1"/>
    <xf numFmtId="9" fontId="170" fillId="26" borderId="29" xfId="1" applyFont="1" applyFill="1" applyBorder="1"/>
    <xf numFmtId="0" fontId="76" fillId="33" borderId="190" xfId="0" applyFont="1" applyFill="1" applyBorder="1" applyAlignment="1">
      <alignment horizontal="center" vertical="center" wrapText="1"/>
    </xf>
    <xf numFmtId="0" fontId="171" fillId="63" borderId="174" xfId="0" applyFont="1" applyFill="1" applyBorder="1" applyAlignment="1">
      <alignment horizontal="center" vertical="center" wrapText="1"/>
    </xf>
    <xf numFmtId="164" fontId="171" fillId="63" borderId="174" xfId="4" applyNumberFormat="1" applyFont="1" applyFill="1" applyBorder="1" applyAlignment="1">
      <alignment horizontal="center" vertical="center" wrapText="1"/>
    </xf>
    <xf numFmtId="164" fontId="35" fillId="0" borderId="179" xfId="0" applyNumberFormat="1" applyFont="1" applyFill="1" applyBorder="1"/>
    <xf numFmtId="0" fontId="35" fillId="0" borderId="179" xfId="0" applyFont="1" applyFill="1" applyBorder="1"/>
    <xf numFmtId="0" fontId="35" fillId="0" borderId="188" xfId="0" applyFont="1" applyFill="1" applyBorder="1"/>
    <xf numFmtId="164" fontId="35" fillId="0" borderId="29" xfId="0" applyNumberFormat="1" applyFont="1" applyFill="1" applyBorder="1"/>
    <xf numFmtId="0" fontId="35" fillId="0" borderId="29" xfId="0" applyFont="1" applyFill="1" applyBorder="1"/>
    <xf numFmtId="0" fontId="35" fillId="0" borderId="141" xfId="0" applyFont="1" applyFill="1" applyBorder="1"/>
    <xf numFmtId="164" fontId="35" fillId="0" borderId="29" xfId="4" applyNumberFormat="1" applyFont="1" applyFill="1" applyBorder="1"/>
    <xf numFmtId="164" fontId="35" fillId="0" borderId="185" xfId="0" applyNumberFormat="1" applyFont="1" applyFill="1" applyBorder="1"/>
    <xf numFmtId="0" fontId="35" fillId="0" borderId="185" xfId="0" applyFont="1" applyFill="1" applyBorder="1"/>
    <xf numFmtId="0" fontId="35" fillId="0" borderId="189" xfId="0" applyFont="1" applyFill="1" applyBorder="1"/>
    <xf numFmtId="9" fontId="35" fillId="0" borderId="156" xfId="1" applyFont="1" applyFill="1" applyBorder="1"/>
    <xf numFmtId="9" fontId="35" fillId="0" borderId="29" xfId="1" applyFont="1" applyFill="1" applyBorder="1"/>
    <xf numFmtId="9" fontId="35" fillId="0" borderId="187" xfId="1" applyFont="1" applyFill="1" applyBorder="1"/>
    <xf numFmtId="9" fontId="35" fillId="0" borderId="173" xfId="1" applyFont="1" applyFill="1" applyBorder="1"/>
    <xf numFmtId="164" fontId="74" fillId="0" borderId="179" xfId="4" applyNumberFormat="1" applyFont="1" applyBorder="1"/>
    <xf numFmtId="164" fontId="74" fillId="0" borderId="29" xfId="4" applyNumberFormat="1" applyFont="1" applyBorder="1"/>
    <xf numFmtId="164" fontId="74" fillId="0" borderId="185" xfId="4" applyNumberFormat="1" applyFont="1" applyBorder="1"/>
    <xf numFmtId="0" fontId="76" fillId="13" borderId="4" xfId="0" applyFont="1" applyFill="1" applyBorder="1" applyAlignment="1">
      <alignment horizontal="center" vertical="center" wrapText="1"/>
    </xf>
    <xf numFmtId="0" fontId="87" fillId="26" borderId="4" xfId="0" applyFont="1" applyFill="1" applyBorder="1" applyAlignment="1">
      <alignment horizontal="center" vertical="center" wrapText="1"/>
    </xf>
    <xf numFmtId="0" fontId="0" fillId="0" borderId="4" xfId="0" applyBorder="1" applyAlignment="1">
      <alignment vertical="center"/>
    </xf>
    <xf numFmtId="164" fontId="0" fillId="0" borderId="4" xfId="0" applyNumberFormat="1" applyBorder="1" applyAlignment="1">
      <alignment vertical="center"/>
    </xf>
    <xf numFmtId="0" fontId="74" fillId="0" borderId="4" xfId="0" applyFont="1" applyFill="1" applyBorder="1" applyAlignment="1">
      <alignment horizontal="center" vertical="center" wrapText="1"/>
    </xf>
    <xf numFmtId="0" fontId="1" fillId="17" borderId="28" xfId="0" applyFont="1" applyFill="1" applyBorder="1"/>
    <xf numFmtId="0" fontId="0" fillId="31" borderId="26" xfId="0" applyFill="1" applyBorder="1"/>
    <xf numFmtId="0" fontId="172" fillId="0" borderId="0" xfId="0" applyFont="1" applyFill="1" applyAlignment="1">
      <alignment horizontal="left" vertical="center" readingOrder="1"/>
    </xf>
    <xf numFmtId="0" fontId="172" fillId="0" borderId="0" xfId="1" applyNumberFormat="1" applyFont="1" applyFill="1" applyAlignment="1">
      <alignment horizontal="left" vertical="center" readingOrder="1"/>
    </xf>
    <xf numFmtId="164" fontId="172" fillId="0" borderId="0" xfId="4" applyNumberFormat="1" applyFont="1" applyFill="1" applyAlignment="1">
      <alignment horizontal="left" vertical="center" readingOrder="1"/>
    </xf>
    <xf numFmtId="168" fontId="172" fillId="0" borderId="0" xfId="0" applyNumberFormat="1" applyFont="1" applyFill="1" applyAlignment="1">
      <alignment horizontal="left" vertical="center" readingOrder="1"/>
    </xf>
    <xf numFmtId="165" fontId="172" fillId="0" borderId="0" xfId="0" applyNumberFormat="1" applyFont="1" applyFill="1" applyAlignment="1">
      <alignment horizontal="left" vertical="center" readingOrder="1"/>
    </xf>
    <xf numFmtId="9" fontId="172" fillId="0" borderId="0" xfId="1" applyFont="1" applyFill="1" applyAlignment="1">
      <alignment horizontal="left" vertical="center" readingOrder="1"/>
    </xf>
    <xf numFmtId="49" fontId="172" fillId="0" borderId="0" xfId="4" applyNumberFormat="1" applyFont="1" applyFill="1" applyAlignment="1">
      <alignment horizontal="left" vertical="center" readingOrder="1"/>
    </xf>
    <xf numFmtId="49" fontId="172" fillId="0" borderId="0" xfId="1" applyNumberFormat="1" applyFont="1" applyFill="1" applyAlignment="1">
      <alignment horizontal="left" vertical="center" readingOrder="1"/>
    </xf>
    <xf numFmtId="49" fontId="172" fillId="0" borderId="0" xfId="0" applyNumberFormat="1" applyFont="1" applyFill="1" applyAlignment="1">
      <alignment horizontal="left" vertical="center" readingOrder="1"/>
    </xf>
    <xf numFmtId="9" fontId="172" fillId="0" borderId="0" xfId="1" applyNumberFormat="1" applyFont="1" applyFill="1" applyAlignment="1">
      <alignment horizontal="left" vertical="center" readingOrder="1"/>
    </xf>
    <xf numFmtId="1" fontId="172" fillId="0" borderId="0" xfId="1" applyNumberFormat="1" applyFont="1" applyFill="1" applyAlignment="1">
      <alignment horizontal="left" vertical="center" readingOrder="1"/>
    </xf>
    <xf numFmtId="164" fontId="172" fillId="0" borderId="0" xfId="0" applyNumberFormat="1" applyFont="1" applyFill="1" applyAlignment="1">
      <alignment horizontal="left" vertical="center" readingOrder="1"/>
    </xf>
    <xf numFmtId="1" fontId="172" fillId="0" borderId="0" xfId="0" applyNumberFormat="1" applyFont="1" applyFill="1" applyAlignment="1">
      <alignment horizontal="left" vertical="center" readingOrder="1"/>
    </xf>
    <xf numFmtId="9" fontId="172" fillId="0" borderId="0" xfId="0" applyNumberFormat="1" applyFont="1" applyFill="1" applyAlignment="1">
      <alignment horizontal="left" vertical="center" readingOrder="1"/>
    </xf>
    <xf numFmtId="0" fontId="172" fillId="0" borderId="0" xfId="0" applyNumberFormat="1" applyFont="1" applyFill="1" applyAlignment="1">
      <alignment horizontal="left" vertical="center" readingOrder="1"/>
    </xf>
    <xf numFmtId="2" fontId="38" fillId="0" borderId="0" xfId="0" applyNumberFormat="1" applyFont="1" applyFill="1" applyAlignment="1"/>
    <xf numFmtId="164" fontId="77" fillId="10" borderId="29" xfId="4" applyNumberFormat="1" applyFont="1" applyFill="1" applyBorder="1" applyAlignment="1">
      <alignment vertical="center" wrapText="1"/>
    </xf>
    <xf numFmtId="164" fontId="77" fillId="10" borderId="29" xfId="4" applyNumberFormat="1" applyFont="1" applyFill="1" applyBorder="1" applyAlignment="1">
      <alignment vertical="center"/>
    </xf>
    <xf numFmtId="164" fontId="77" fillId="7" borderId="29" xfId="4" applyNumberFormat="1" applyFont="1" applyFill="1" applyBorder="1" applyAlignment="1">
      <alignment vertical="center" wrapText="1"/>
    </xf>
    <xf numFmtId="164" fontId="77" fillId="7" borderId="29" xfId="4" applyNumberFormat="1" applyFont="1" applyFill="1" applyBorder="1" applyAlignment="1">
      <alignment vertical="center"/>
    </xf>
    <xf numFmtId="164" fontId="77" fillId="11" borderId="29" xfId="4" applyNumberFormat="1" applyFont="1" applyFill="1" applyBorder="1" applyAlignment="1">
      <alignment vertical="center" wrapText="1"/>
    </xf>
    <xf numFmtId="164" fontId="77" fillId="11" borderId="29" xfId="4" applyNumberFormat="1" applyFont="1" applyFill="1" applyBorder="1" applyAlignment="1">
      <alignment vertical="center"/>
    </xf>
    <xf numFmtId="164" fontId="77" fillId="57" borderId="29" xfId="4" applyNumberFormat="1" applyFont="1" applyFill="1" applyBorder="1" applyAlignment="1">
      <alignment vertical="center" wrapText="1"/>
    </xf>
    <xf numFmtId="164" fontId="77" fillId="17" borderId="29" xfId="4" applyNumberFormat="1" applyFont="1" applyFill="1" applyBorder="1" applyAlignment="1">
      <alignment horizontal="center" vertical="center"/>
    </xf>
    <xf numFmtId="164" fontId="77" fillId="12" borderId="29" xfId="4" applyNumberFormat="1" applyFont="1" applyFill="1" applyBorder="1" applyAlignment="1">
      <alignment vertical="center"/>
    </xf>
    <xf numFmtId="164" fontId="77" fillId="12" borderId="164" xfId="4" applyNumberFormat="1" applyFont="1" applyFill="1" applyBorder="1" applyAlignment="1">
      <alignment vertical="center"/>
    </xf>
    <xf numFmtId="164" fontId="77" fillId="10" borderId="157" xfId="4" applyNumberFormat="1" applyFont="1" applyFill="1" applyBorder="1" applyAlignment="1">
      <alignment vertical="center" wrapText="1"/>
    </xf>
    <xf numFmtId="164" fontId="77" fillId="7" borderId="157" xfId="4" applyNumberFormat="1" applyFont="1" applyFill="1" applyBorder="1" applyAlignment="1">
      <alignment vertical="center" wrapText="1"/>
    </xf>
    <xf numFmtId="164" fontId="77" fillId="11" borderId="157" xfId="4" applyNumberFormat="1" applyFont="1" applyFill="1" applyBorder="1" applyAlignment="1">
      <alignment vertical="center" wrapText="1"/>
    </xf>
    <xf numFmtId="164" fontId="77" fillId="57" borderId="157" xfId="4" applyNumberFormat="1" applyFont="1" applyFill="1" applyBorder="1" applyAlignment="1">
      <alignment vertical="center" wrapText="1"/>
    </xf>
    <xf numFmtId="164" fontId="77" fillId="17" borderId="157" xfId="4" applyNumberFormat="1" applyFont="1" applyFill="1" applyBorder="1" applyAlignment="1">
      <alignment horizontal="center" vertical="center"/>
    </xf>
    <xf numFmtId="164" fontId="77" fillId="12" borderId="157" xfId="4" applyNumberFormat="1" applyFont="1" applyFill="1" applyBorder="1" applyAlignment="1">
      <alignment horizontal="center" vertical="center"/>
    </xf>
    <xf numFmtId="164" fontId="77" fillId="12" borderId="168" xfId="4" applyNumberFormat="1" applyFont="1" applyFill="1" applyBorder="1" applyAlignment="1">
      <alignment horizontal="center" vertical="center"/>
    </xf>
    <xf numFmtId="164" fontId="35" fillId="0" borderId="179" xfId="4" applyNumberFormat="1" applyFont="1" applyBorder="1"/>
    <xf numFmtId="164" fontId="35" fillId="0" borderId="179" xfId="4" applyNumberFormat="1" applyFont="1" applyFill="1" applyBorder="1"/>
    <xf numFmtId="164" fontId="35" fillId="0" borderId="185" xfId="4" applyNumberFormat="1" applyFont="1" applyBorder="1"/>
    <xf numFmtId="164" fontId="35" fillId="0" borderId="185" xfId="4" applyNumberFormat="1" applyFont="1" applyFill="1" applyBorder="1"/>
    <xf numFmtId="0" fontId="173" fillId="0" borderId="0" xfId="0" pivotButton="1" applyFont="1"/>
    <xf numFmtId="0" fontId="173" fillId="0" borderId="0" xfId="0" applyFont="1"/>
    <xf numFmtId="0" fontId="173" fillId="0" borderId="0" xfId="0" applyFont="1" applyAlignment="1">
      <alignment horizontal="left"/>
    </xf>
    <xf numFmtId="0" fontId="173" fillId="0" borderId="0" xfId="0" applyNumberFormat="1" applyFont="1"/>
    <xf numFmtId="0" fontId="174" fillId="0" borderId="0" xfId="0" pivotButton="1" applyFont="1"/>
    <xf numFmtId="0" fontId="174" fillId="0" borderId="0" xfId="0" applyFont="1"/>
    <xf numFmtId="0" fontId="174" fillId="0" borderId="0" xfId="0" applyFont="1" applyAlignment="1">
      <alignment horizontal="left"/>
    </xf>
    <xf numFmtId="0" fontId="174" fillId="0" borderId="0" xfId="0" applyNumberFormat="1" applyFont="1"/>
    <xf numFmtId="9" fontId="174" fillId="0" borderId="0" xfId="0" pivotButton="1" applyNumberFormat="1" applyFont="1"/>
    <xf numFmtId="9" fontId="174" fillId="0" borderId="0" xfId="0" applyNumberFormat="1" applyFont="1"/>
    <xf numFmtId="9" fontId="174" fillId="0" borderId="0" xfId="0" applyNumberFormat="1" applyFont="1" applyAlignment="1">
      <alignment horizontal="left"/>
    </xf>
    <xf numFmtId="1" fontId="174" fillId="0" borderId="0" xfId="0" applyNumberFormat="1" applyFont="1"/>
    <xf numFmtId="9" fontId="174" fillId="0" borderId="0" xfId="0" applyNumberFormat="1" applyFont="1" applyAlignment="1">
      <alignment horizontal="left" vertical="top"/>
    </xf>
    <xf numFmtId="164" fontId="174" fillId="0" borderId="0" xfId="0" applyNumberFormat="1" applyFont="1"/>
    <xf numFmtId="0" fontId="173" fillId="0" borderId="0" xfId="0" applyFont="1" applyAlignment="1">
      <alignment horizontal="left" indent="1"/>
    </xf>
    <xf numFmtId="164" fontId="173" fillId="0" borderId="0" xfId="0" applyNumberFormat="1" applyFont="1"/>
    <xf numFmtId="164" fontId="176" fillId="14" borderId="0" xfId="0" applyNumberFormat="1" applyFont="1" applyFill="1"/>
    <xf numFmtId="164" fontId="176" fillId="8" borderId="0" xfId="0" applyNumberFormat="1" applyFont="1" applyFill="1"/>
    <xf numFmtId="164" fontId="176" fillId="9" borderId="0" xfId="0" applyNumberFormat="1" applyFont="1" applyFill="1"/>
    <xf numFmtId="164" fontId="176" fillId="26" borderId="0" xfId="0" applyNumberFormat="1" applyFont="1" applyFill="1"/>
    <xf numFmtId="0" fontId="176" fillId="26" borderId="0" xfId="0" applyFont="1" applyFill="1" applyAlignment="1">
      <alignment horizontal="center" vertical="center" wrapText="1"/>
    </xf>
    <xf numFmtId="0" fontId="176" fillId="14" borderId="0" xfId="0" applyFont="1" applyFill="1" applyAlignment="1">
      <alignment horizontal="center" vertical="center"/>
    </xf>
    <xf numFmtId="0" fontId="176" fillId="8" borderId="0" xfId="0" applyFont="1" applyFill="1" applyAlignment="1">
      <alignment horizontal="center" vertical="center"/>
    </xf>
    <xf numFmtId="0" fontId="176" fillId="9" borderId="0" xfId="0" applyFont="1" applyFill="1" applyAlignment="1">
      <alignment horizontal="center" vertical="center"/>
    </xf>
    <xf numFmtId="0" fontId="176" fillId="9" borderId="0" xfId="0" applyFont="1" applyFill="1" applyAlignment="1">
      <alignment horizontal="center" vertical="center" wrapText="1"/>
    </xf>
    <xf numFmtId="164" fontId="177" fillId="12" borderId="0" xfId="0" applyNumberFormat="1" applyFont="1" applyFill="1"/>
    <xf numFmtId="0" fontId="177" fillId="12" borderId="0" xfId="0" applyFont="1" applyFill="1" applyAlignment="1">
      <alignment horizontal="center" vertical="center" wrapText="1"/>
    </xf>
    <xf numFmtId="164" fontId="173" fillId="56" borderId="0" xfId="0" applyNumberFormat="1" applyFont="1" applyFill="1"/>
    <xf numFmtId="0" fontId="173" fillId="56" borderId="0" xfId="0" applyFont="1" applyFill="1" applyAlignment="1">
      <alignment horizontal="center" vertical="center"/>
    </xf>
    <xf numFmtId="164" fontId="173" fillId="16" borderId="0" xfId="0" applyNumberFormat="1" applyFont="1" applyFill="1"/>
    <xf numFmtId="0" fontId="173" fillId="16" borderId="0" xfId="0" applyFont="1" applyFill="1" applyAlignment="1">
      <alignment horizontal="center" vertical="center"/>
    </xf>
    <xf numFmtId="0" fontId="176" fillId="14" borderId="0" xfId="0" applyFont="1" applyFill="1" applyAlignment="1">
      <alignment horizontal="center" vertical="center" wrapText="1"/>
    </xf>
    <xf numFmtId="0" fontId="176" fillId="8" borderId="0" xfId="0" applyFont="1" applyFill="1" applyAlignment="1">
      <alignment horizontal="center" vertical="center" wrapText="1"/>
    </xf>
    <xf numFmtId="0" fontId="173" fillId="56" borderId="0" xfId="0" applyFont="1" applyFill="1" applyAlignment="1">
      <alignment horizontal="center" vertical="center" wrapText="1"/>
    </xf>
    <xf numFmtId="0" fontId="173" fillId="16" borderId="0" xfId="0" applyFont="1" applyFill="1" applyAlignment="1">
      <alignment horizontal="center" vertical="center" wrapText="1"/>
    </xf>
    <xf numFmtId="0" fontId="174" fillId="0" borderId="0" xfId="0" pivotButton="1" applyFont="1" applyAlignment="1">
      <alignment wrapText="1"/>
    </xf>
    <xf numFmtId="0" fontId="174" fillId="0" borderId="0" xfId="0" pivotButton="1" applyFont="1" applyAlignment="1">
      <alignment horizontal="center" vertical="center" wrapText="1"/>
    </xf>
    <xf numFmtId="0" fontId="175" fillId="40" borderId="0" xfId="0" applyFont="1" applyFill="1" applyAlignment="1">
      <alignment wrapText="1"/>
    </xf>
    <xf numFmtId="0" fontId="175" fillId="29" borderId="0" xfId="0" applyFont="1" applyFill="1" applyAlignment="1">
      <alignment horizontal="left" vertical="center" wrapText="1"/>
    </xf>
    <xf numFmtId="0" fontId="174" fillId="0" borderId="0" xfId="0" applyFont="1" applyAlignment="1">
      <alignment wrapText="1"/>
    </xf>
    <xf numFmtId="0" fontId="175" fillId="29" borderId="0" xfId="0" applyFont="1" applyFill="1"/>
    <xf numFmtId="0" fontId="175" fillId="40" borderId="0" xfId="0" applyFont="1" applyFill="1"/>
    <xf numFmtId="0" fontId="175" fillId="40" borderId="0" xfId="0" applyFont="1" applyFill="1" applyAlignment="1"/>
    <xf numFmtId="0" fontId="174" fillId="0" borderId="0" xfId="0" pivotButton="1" applyFont="1" applyAlignment="1">
      <alignment horizontal="center" wrapText="1"/>
    </xf>
    <xf numFmtId="0" fontId="173" fillId="0" borderId="0" xfId="0" pivotButton="1" applyFont="1" applyAlignment="1">
      <alignment horizontal="center" vertical="center" wrapText="1"/>
    </xf>
    <xf numFmtId="167" fontId="172" fillId="0" borderId="0" xfId="0" applyNumberFormat="1" applyFont="1" applyFill="1" applyAlignment="1">
      <alignment horizontal="left" vertical="center" readingOrder="1"/>
    </xf>
    <xf numFmtId="166" fontId="39" fillId="15" borderId="5" xfId="8" applyFont="1" applyFill="1" applyBorder="1" applyAlignment="1">
      <alignment horizontal="center" vertical="center"/>
    </xf>
    <xf numFmtId="166" fontId="39" fillId="15" borderId="6" xfId="8" applyFont="1" applyFill="1" applyBorder="1" applyAlignment="1">
      <alignment horizontal="center" vertical="center"/>
    </xf>
    <xf numFmtId="166" fontId="39" fillId="15" borderId="7" xfId="8" applyFont="1" applyFill="1" applyBorder="1" applyAlignment="1">
      <alignment horizontal="center" vertical="center"/>
    </xf>
    <xf numFmtId="166" fontId="17" fillId="20" borderId="0" xfId="8" applyFont="1" applyFill="1" applyBorder="1" applyAlignment="1">
      <alignment horizontal="left" wrapText="1"/>
    </xf>
    <xf numFmtId="166" fontId="23" fillId="20" borderId="0" xfId="8" applyFill="1" applyBorder="1" applyAlignment="1">
      <alignment horizontal="left" wrapText="1"/>
    </xf>
    <xf numFmtId="166" fontId="23" fillId="20" borderId="9" xfId="8" applyFill="1" applyBorder="1" applyAlignment="1">
      <alignment horizontal="left" wrapText="1"/>
    </xf>
    <xf numFmtId="0" fontId="101" fillId="6" borderId="71" xfId="22" applyNumberFormat="1" applyFont="1" applyFill="1" applyBorder="1" applyAlignment="1">
      <alignment horizontal="center" vertical="center"/>
    </xf>
    <xf numFmtId="0" fontId="101" fillId="6" borderId="146" xfId="22" applyNumberFormat="1" applyFont="1" applyFill="1" applyBorder="1" applyAlignment="1">
      <alignment horizontal="center" vertical="center"/>
    </xf>
    <xf numFmtId="0" fontId="101" fillId="6" borderId="68" xfId="22" applyNumberFormat="1" applyFont="1" applyFill="1" applyBorder="1" applyAlignment="1">
      <alignment horizontal="center" vertical="center"/>
    </xf>
    <xf numFmtId="0" fontId="101" fillId="37" borderId="71" xfId="22" applyNumberFormat="1" applyFont="1" applyFill="1" applyBorder="1" applyAlignment="1">
      <alignment horizontal="center" vertical="center"/>
    </xf>
    <xf numFmtId="0" fontId="101" fillId="37" borderId="146" xfId="22" applyNumberFormat="1" applyFont="1" applyFill="1" applyBorder="1" applyAlignment="1">
      <alignment horizontal="center" vertical="center"/>
    </xf>
    <xf numFmtId="0" fontId="101" fillId="37" borderId="68" xfId="22" applyNumberFormat="1" applyFont="1" applyFill="1" applyBorder="1" applyAlignment="1">
      <alignment horizontal="center" vertical="center"/>
    </xf>
    <xf numFmtId="0" fontId="37" fillId="8" borderId="73" xfId="0" applyFont="1" applyFill="1" applyBorder="1" applyAlignment="1">
      <alignment horizontal="center" vertical="center" wrapText="1"/>
    </xf>
    <xf numFmtId="0" fontId="37" fillId="5" borderId="92" xfId="0" applyFont="1" applyFill="1" applyBorder="1" applyAlignment="1">
      <alignment horizontal="center" vertical="center" wrapText="1"/>
    </xf>
    <xf numFmtId="0" fontId="37" fillId="5" borderId="93" xfId="0" applyFont="1" applyFill="1" applyBorder="1" applyAlignment="1">
      <alignment horizontal="center" vertical="center" wrapText="1"/>
    </xf>
    <xf numFmtId="0" fontId="37" fillId="5" borderId="85" xfId="0" applyFont="1" applyFill="1" applyBorder="1" applyAlignment="1">
      <alignment horizontal="center" vertical="center" wrapText="1"/>
    </xf>
    <xf numFmtId="0" fontId="37" fillId="5" borderId="86" xfId="0" applyFont="1" applyFill="1" applyBorder="1" applyAlignment="1">
      <alignment horizontal="center" vertical="center" wrapText="1"/>
    </xf>
    <xf numFmtId="0" fontId="37" fillId="5" borderId="92" xfId="0" applyFont="1" applyFill="1" applyBorder="1" applyAlignment="1">
      <alignment horizontal="center" vertical="center"/>
    </xf>
    <xf numFmtId="0" fontId="37" fillId="5" borderId="93" xfId="0" applyFont="1" applyFill="1" applyBorder="1" applyAlignment="1">
      <alignment horizontal="center" vertical="center"/>
    </xf>
    <xf numFmtId="9" fontId="125" fillId="26" borderId="0" xfId="19" applyNumberFormat="1" applyFont="1" applyFill="1" applyAlignment="1">
      <alignment horizontal="center" vertical="center" wrapText="1" readingOrder="1"/>
    </xf>
    <xf numFmtId="9" fontId="34" fillId="27" borderId="140" xfId="19" applyNumberFormat="1" applyFont="1" applyFill="1" applyBorder="1" applyAlignment="1">
      <alignment horizontal="center" vertical="center" wrapText="1" readingOrder="1"/>
    </xf>
    <xf numFmtId="9" fontId="34" fillId="27" borderId="0" xfId="19" applyNumberFormat="1" applyFont="1" applyFill="1" applyBorder="1" applyAlignment="1">
      <alignment horizontal="center" vertical="center" wrapText="1" readingOrder="1"/>
    </xf>
    <xf numFmtId="0" fontId="37" fillId="8" borderId="74" xfId="0" applyFont="1" applyFill="1" applyBorder="1" applyAlignment="1">
      <alignment horizontal="center" vertical="center" wrapText="1"/>
    </xf>
    <xf numFmtId="0" fontId="37" fillId="8" borderId="80" xfId="0" applyFont="1" applyFill="1" applyBorder="1" applyAlignment="1">
      <alignment horizontal="center" vertical="center" wrapText="1"/>
    </xf>
    <xf numFmtId="0" fontId="37" fillId="8" borderId="83" xfId="0" applyFont="1" applyFill="1" applyBorder="1" applyAlignment="1">
      <alignment horizontal="center" vertical="center" wrapText="1"/>
    </xf>
    <xf numFmtId="0" fontId="37" fillId="8" borderId="84" xfId="0" applyFont="1" applyFill="1" applyBorder="1" applyAlignment="1">
      <alignment horizontal="center" vertical="center" wrapText="1"/>
    </xf>
    <xf numFmtId="0" fontId="37" fillId="8" borderId="85" xfId="0" applyFont="1" applyFill="1" applyBorder="1" applyAlignment="1">
      <alignment horizontal="center" vertical="center" wrapText="1"/>
    </xf>
    <xf numFmtId="0" fontId="37" fillId="8" borderId="86" xfId="0" applyFont="1" applyFill="1" applyBorder="1" applyAlignment="1">
      <alignment horizontal="center" vertical="center" wrapText="1"/>
    </xf>
    <xf numFmtId="0" fontId="37" fillId="5" borderId="75" xfId="0" applyFont="1" applyFill="1" applyBorder="1" applyAlignment="1">
      <alignment horizontal="center" vertical="center" wrapText="1"/>
    </xf>
    <xf numFmtId="0" fontId="37" fillId="5" borderId="73" xfId="0" applyFont="1" applyFill="1" applyBorder="1" applyAlignment="1">
      <alignment horizontal="center" vertical="center" wrapText="1"/>
    </xf>
    <xf numFmtId="0" fontId="37" fillId="5" borderId="76" xfId="0" applyFont="1" applyFill="1" applyBorder="1" applyAlignment="1">
      <alignment horizontal="center" vertical="center" wrapText="1"/>
    </xf>
    <xf numFmtId="0" fontId="26" fillId="44" borderId="71" xfId="22" applyNumberFormat="1" applyFont="1" applyFill="1" applyBorder="1" applyAlignment="1">
      <alignment horizontal="center" vertical="center"/>
    </xf>
    <xf numFmtId="0" fontId="26" fillId="44" borderId="68" xfId="22" applyNumberFormat="1" applyFont="1" applyFill="1" applyBorder="1" applyAlignment="1">
      <alignment horizontal="center" vertical="center"/>
    </xf>
    <xf numFmtId="0" fontId="37" fillId="5" borderId="99" xfId="0" applyFont="1" applyFill="1" applyBorder="1" applyAlignment="1">
      <alignment horizontal="center" vertical="center"/>
    </xf>
    <xf numFmtId="0" fontId="37" fillId="5" borderId="100" xfId="0" applyFont="1" applyFill="1" applyBorder="1" applyAlignment="1">
      <alignment horizontal="center" vertical="center"/>
    </xf>
    <xf numFmtId="0" fontId="37" fillId="5" borderId="101" xfId="0" applyFont="1" applyFill="1" applyBorder="1" applyAlignment="1">
      <alignment horizontal="center" vertical="center"/>
    </xf>
    <xf numFmtId="0" fontId="37" fillId="5" borderId="75" xfId="0" applyFont="1" applyFill="1" applyBorder="1" applyAlignment="1">
      <alignment horizontal="center" vertical="center"/>
    </xf>
    <xf numFmtId="0" fontId="37" fillId="5" borderId="73" xfId="0" applyFont="1" applyFill="1" applyBorder="1" applyAlignment="1">
      <alignment horizontal="center" vertical="center"/>
    </xf>
    <xf numFmtId="0" fontId="37" fillId="5" borderId="76" xfId="0" applyFont="1" applyFill="1" applyBorder="1" applyAlignment="1">
      <alignment horizontal="center" vertical="center"/>
    </xf>
    <xf numFmtId="0" fontId="37" fillId="5" borderId="80" xfId="0" applyFont="1" applyFill="1" applyBorder="1" applyAlignment="1">
      <alignment horizontal="center" vertical="center" wrapText="1"/>
    </xf>
    <xf numFmtId="0" fontId="36" fillId="56" borderId="0" xfId="22" applyFont="1" applyFill="1" applyAlignment="1">
      <alignment horizontal="center" vertical="center" readingOrder="1"/>
    </xf>
    <xf numFmtId="0" fontId="114" fillId="16" borderId="71" xfId="22" applyFont="1" applyFill="1" applyBorder="1" applyAlignment="1">
      <alignment horizontal="center" vertical="center" readingOrder="1"/>
    </xf>
    <xf numFmtId="0" fontId="114" fillId="16" borderId="146" xfId="22" applyFont="1" applyFill="1" applyBorder="1" applyAlignment="1">
      <alignment horizontal="center" vertical="center" readingOrder="1"/>
    </xf>
    <xf numFmtId="0" fontId="114" fillId="16" borderId="68" xfId="22" applyFont="1" applyFill="1" applyBorder="1" applyAlignment="1">
      <alignment horizontal="center" vertical="center" readingOrder="1"/>
    </xf>
    <xf numFmtId="0" fontId="37" fillId="5" borderId="87" xfId="0" applyFont="1" applyFill="1" applyBorder="1" applyAlignment="1">
      <alignment horizontal="center" vertical="center"/>
    </xf>
    <xf numFmtId="0" fontId="37" fillId="5" borderId="88" xfId="0" applyFont="1" applyFill="1" applyBorder="1" applyAlignment="1">
      <alignment horizontal="center" vertical="center"/>
    </xf>
    <xf numFmtId="0" fontId="36" fillId="38" borderId="159" xfId="22" applyFont="1" applyFill="1" applyBorder="1" applyAlignment="1">
      <alignment horizontal="center" vertical="center" textRotation="90" wrapText="1"/>
    </xf>
    <xf numFmtId="0" fontId="36" fillId="38" borderId="0" xfId="22" applyFont="1" applyFill="1" applyAlignment="1">
      <alignment horizontal="center" vertical="center" textRotation="90" wrapText="1"/>
    </xf>
    <xf numFmtId="0" fontId="36" fillId="38" borderId="160" xfId="22" applyFont="1" applyFill="1" applyBorder="1" applyAlignment="1">
      <alignment horizontal="center" vertical="center" textRotation="90" wrapText="1"/>
    </xf>
    <xf numFmtId="0" fontId="109" fillId="0" borderId="0" xfId="19" applyFont="1" applyAlignment="1">
      <alignment horizontal="left" vertical="center"/>
    </xf>
    <xf numFmtId="0" fontId="146" fillId="2" borderId="67" xfId="22" applyFont="1" applyFill="1" applyBorder="1" applyAlignment="1">
      <alignment horizontal="center" vertical="center" textRotation="90" readingOrder="1"/>
    </xf>
    <xf numFmtId="0" fontId="146" fillId="2" borderId="91" xfId="22" applyFont="1" applyFill="1" applyBorder="1" applyAlignment="1">
      <alignment horizontal="center" vertical="center" textRotation="90" readingOrder="1"/>
    </xf>
    <xf numFmtId="0" fontId="146" fillId="38" borderId="67" xfId="22" applyFont="1" applyFill="1" applyBorder="1" applyAlignment="1">
      <alignment horizontal="center" vertical="center" textRotation="90" readingOrder="1"/>
    </xf>
    <xf numFmtId="0" fontId="146" fillId="38" borderId="91" xfId="22" applyFont="1" applyFill="1" applyBorder="1" applyAlignment="1">
      <alignment horizontal="center" vertical="center" textRotation="90" readingOrder="1"/>
    </xf>
    <xf numFmtId="0" fontId="146" fillId="38" borderId="69" xfId="22" applyFont="1" applyFill="1" applyBorder="1" applyAlignment="1">
      <alignment horizontal="center" vertical="center" textRotation="90" readingOrder="1"/>
    </xf>
    <xf numFmtId="0" fontId="146" fillId="9" borderId="67" xfId="22" applyFont="1" applyFill="1" applyBorder="1" applyAlignment="1">
      <alignment horizontal="center" vertical="center" textRotation="90" readingOrder="1"/>
    </xf>
    <xf numFmtId="0" fontId="146" fillId="9" borderId="91" xfId="22" applyFont="1" applyFill="1" applyBorder="1" applyAlignment="1">
      <alignment horizontal="center" vertical="center" textRotation="90" readingOrder="1"/>
    </xf>
    <xf numFmtId="0" fontId="146" fillId="9" borderId="69" xfId="22" applyFont="1" applyFill="1" applyBorder="1" applyAlignment="1">
      <alignment horizontal="center" vertical="center" textRotation="90" readingOrder="1"/>
    </xf>
    <xf numFmtId="0" fontId="146" fillId="16" borderId="67" xfId="22" applyFont="1" applyFill="1" applyBorder="1" applyAlignment="1">
      <alignment horizontal="center" vertical="center" textRotation="90" readingOrder="1"/>
    </xf>
    <xf numFmtId="0" fontId="146" fillId="16" borderId="91" xfId="22" applyFont="1" applyFill="1" applyBorder="1" applyAlignment="1">
      <alignment horizontal="center" vertical="center" textRotation="90" readingOrder="1"/>
    </xf>
    <xf numFmtId="0" fontId="146" fillId="16" borderId="69" xfId="22" applyFont="1" applyFill="1" applyBorder="1" applyAlignment="1">
      <alignment horizontal="center" vertical="center" textRotation="90" readingOrder="1"/>
    </xf>
    <xf numFmtId="0" fontId="36" fillId="56" borderId="143" xfId="22" applyFont="1" applyFill="1" applyBorder="1" applyAlignment="1">
      <alignment horizontal="center" vertical="center" textRotation="90" readingOrder="1"/>
    </xf>
    <xf numFmtId="0" fontId="36" fillId="56" borderId="0" xfId="22" applyFont="1" applyFill="1" applyAlignment="1">
      <alignment horizontal="center" vertical="center" textRotation="90" readingOrder="1"/>
    </xf>
    <xf numFmtId="0" fontId="111" fillId="0" borderId="0" xfId="19" applyFont="1" applyAlignment="1">
      <alignment horizontal="left" vertical="center"/>
    </xf>
    <xf numFmtId="0" fontId="69" fillId="0" borderId="0" xfId="0" applyFont="1" applyAlignment="1">
      <alignment horizontal="center"/>
    </xf>
    <xf numFmtId="0" fontId="76" fillId="0" borderId="105" xfId="0" applyFont="1" applyBorder="1" applyAlignment="1">
      <alignment horizontal="center" vertical="center" wrapText="1"/>
    </xf>
    <xf numFmtId="0" fontId="76" fillId="0" borderId="106" xfId="0" applyFont="1" applyBorder="1" applyAlignment="1">
      <alignment horizontal="center" vertical="center" wrapText="1"/>
    </xf>
    <xf numFmtId="0" fontId="165" fillId="61" borderId="177" xfId="0" applyFont="1" applyFill="1" applyBorder="1" applyAlignment="1">
      <alignment horizontal="center" vertical="center" wrapText="1"/>
    </xf>
    <xf numFmtId="0" fontId="165" fillId="61" borderId="181" xfId="0" applyFont="1" applyFill="1" applyBorder="1" applyAlignment="1">
      <alignment horizontal="center" vertical="center" wrapText="1"/>
    </xf>
    <xf numFmtId="0" fontId="165" fillId="61" borderId="183" xfId="0" applyFont="1" applyFill="1" applyBorder="1" applyAlignment="1">
      <alignment horizontal="center" vertical="center" wrapText="1"/>
    </xf>
    <xf numFmtId="0" fontId="15" fillId="0" borderId="0" xfId="0" applyFont="1" applyAlignment="1">
      <alignment horizontal="center"/>
    </xf>
    <xf numFmtId="0" fontId="19" fillId="0" borderId="0" xfId="0" applyFont="1" applyAlignment="1">
      <alignment horizontal="center"/>
    </xf>
    <xf numFmtId="0" fontId="93" fillId="41" borderId="0" xfId="0" applyFont="1" applyFill="1" applyAlignment="1">
      <alignment horizontal="center" vertical="center"/>
    </xf>
    <xf numFmtId="0" fontId="80" fillId="26" borderId="0" xfId="0" applyFont="1" applyFill="1" applyAlignment="1">
      <alignment horizontal="center" vertical="center" wrapText="1"/>
    </xf>
    <xf numFmtId="164" fontId="79" fillId="15" borderId="0" xfId="4" applyNumberFormat="1" applyFont="1" applyFill="1" applyAlignment="1">
      <alignment horizontal="center" vertical="center" wrapText="1"/>
    </xf>
  </cellXfs>
  <cellStyles count="43">
    <cellStyle name="Bad 2" xfId="24" xr:uid="{00000000-0005-0000-0000-000000000000}"/>
    <cellStyle name="Comma" xfId="4" builtinId="3"/>
    <cellStyle name="Comma 2" xfId="7" xr:uid="{00000000-0005-0000-0000-000002000000}"/>
    <cellStyle name="Comma 2 2" xfId="17" xr:uid="{00000000-0005-0000-0000-000003000000}"/>
    <cellStyle name="Comma 2 2 2" xfId="32" xr:uid="{00000000-0005-0000-0000-000003000000}"/>
    <cellStyle name="Comma 2 2 3" xfId="41" xr:uid="{00000000-0005-0000-0000-000003000000}"/>
    <cellStyle name="Comma 2 3" xfId="27" xr:uid="{00000000-0005-0000-0000-000002000000}"/>
    <cellStyle name="Comma 2 4" xfId="36" xr:uid="{00000000-0005-0000-0000-000001000000}"/>
    <cellStyle name="Comma 4" xfId="5" xr:uid="{00000000-0005-0000-0000-000004000000}"/>
    <cellStyle name="Good 2" xfId="23" xr:uid="{00000000-0005-0000-0000-000005000000}"/>
    <cellStyle name="Heading 1 2" xfId="13" xr:uid="{00000000-0005-0000-0000-000006000000}"/>
    <cellStyle name="Normal" xfId="0" builtinId="0"/>
    <cellStyle name="Normal 2" xfId="8" xr:uid="{00000000-0005-0000-0000-000008000000}"/>
    <cellStyle name="Normal 2 2" xfId="14" xr:uid="{00000000-0005-0000-0000-000009000000}"/>
    <cellStyle name="Normal 2 2 2" xfId="29" xr:uid="{00000000-0005-0000-0000-000009000000}"/>
    <cellStyle name="Normal 2 2 3" xfId="38" xr:uid="{00000000-0005-0000-0000-00001F000000}"/>
    <cellStyle name="Normal 2 3" xfId="18" xr:uid="{00000000-0005-0000-0000-00000A000000}"/>
    <cellStyle name="Normal 2 3 2" xfId="33" xr:uid="{00000000-0005-0000-0000-00000A000000}"/>
    <cellStyle name="Normal 2 3 3" xfId="42" xr:uid="{00000000-0005-0000-0000-000020000000}"/>
    <cellStyle name="Normal 2 4" xfId="22" xr:uid="{00000000-0005-0000-0000-00000B000000}"/>
    <cellStyle name="Normal 2 5" xfId="28" xr:uid="{00000000-0005-0000-0000-000008000000}"/>
    <cellStyle name="Normal 2 6" xfId="37" xr:uid="{00000000-0005-0000-0000-000005000000}"/>
    <cellStyle name="Normal 3" xfId="11" xr:uid="{00000000-0005-0000-0000-00000C000000}"/>
    <cellStyle name="Normal 3 2" xfId="19" xr:uid="{00000000-0005-0000-0000-00000D000000}"/>
    <cellStyle name="Normal 4" xfId="2" xr:uid="{00000000-0005-0000-0000-00000E000000}"/>
    <cellStyle name="Normal 4 2" xfId="15" xr:uid="{00000000-0005-0000-0000-00000F000000}"/>
    <cellStyle name="Normal 4 2 2" xfId="30" xr:uid="{00000000-0005-0000-0000-00000F000000}"/>
    <cellStyle name="Normal 4 2 3" xfId="39" xr:uid="{00000000-0005-0000-0000-000025000000}"/>
    <cellStyle name="Normal 4 3" xfId="25" xr:uid="{00000000-0005-0000-0000-00000E000000}"/>
    <cellStyle name="Normal 4 4" xfId="34" xr:uid="{00000000-0005-0000-0000-000006000000}"/>
    <cellStyle name="Normal_Sheet1" xfId="9" xr:uid="{00000000-0005-0000-0000-000010000000}"/>
    <cellStyle name="Normal_Sheet3_1" xfId="21" xr:uid="{00000000-0005-0000-0000-000011000000}"/>
    <cellStyle name="Normal_Township" xfId="10" xr:uid="{00000000-0005-0000-0000-000012000000}"/>
    <cellStyle name="Percent" xfId="1" builtinId="5"/>
    <cellStyle name="Percent 2" xfId="3" xr:uid="{00000000-0005-0000-0000-000014000000}"/>
    <cellStyle name="Percent 2 2" xfId="6" xr:uid="{00000000-0005-0000-0000-000015000000}"/>
    <cellStyle name="Percent 2 3" xfId="16" xr:uid="{00000000-0005-0000-0000-000016000000}"/>
    <cellStyle name="Percent 2 3 2" xfId="31" xr:uid="{00000000-0005-0000-0000-000016000000}"/>
    <cellStyle name="Percent 2 3 3" xfId="40" xr:uid="{00000000-0005-0000-0000-00002C000000}"/>
    <cellStyle name="Percent 2 4" xfId="26" xr:uid="{00000000-0005-0000-0000-000014000000}"/>
    <cellStyle name="Percent 2 5" xfId="35" xr:uid="{00000000-0005-0000-0000-000008000000}"/>
    <cellStyle name="Percent 3" xfId="12" xr:uid="{00000000-0005-0000-0000-000017000000}"/>
    <cellStyle name="Percent 3 2" xfId="20" xr:uid="{00000000-0005-0000-0000-000018000000}"/>
  </cellStyles>
  <dxfs count="1016">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dxf>
    <dxf>
      <border outline="0">
        <bottom style="thin">
          <color theme="4" tint="0.39997558519241921"/>
        </bottom>
      </border>
    </dxf>
    <dxf>
      <font>
        <b val="0"/>
        <i val="0"/>
        <strike val="0"/>
        <condense val="0"/>
        <extend val="0"/>
        <outline val="0"/>
        <shadow val="0"/>
        <u val="none"/>
        <vertAlign val="baseline"/>
        <sz val="10"/>
        <color theme="1"/>
        <name val="Corbel"/>
        <scheme val="none"/>
      </font>
      <fill>
        <patternFill patternType="none">
          <fgColor indexed="64"/>
          <bgColor indexed="65"/>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b val="0"/>
        <i val="0"/>
        <strike val="0"/>
        <condense val="0"/>
        <extend val="0"/>
        <outline val="0"/>
        <shadow val="0"/>
        <u val="none"/>
        <vertAlign val="baseline"/>
        <sz val="12"/>
        <color theme="1"/>
        <name val="Calibri"/>
        <family val="2"/>
        <scheme val="minor"/>
      </font>
      <border diagonalUp="0" diagonalDown="0" outline="0">
        <left style="thin">
          <color theme="4"/>
        </left>
        <right/>
        <top style="thin">
          <color theme="4"/>
        </top>
        <bottom style="thin">
          <color theme="4"/>
        </bottom>
      </border>
    </dxf>
    <dxf>
      <font>
        <b val="0"/>
        <i val="0"/>
        <strike val="0"/>
        <condense val="0"/>
        <extend val="0"/>
        <outline val="0"/>
        <shadow val="0"/>
        <u val="none"/>
        <vertAlign val="baseline"/>
        <sz val="12"/>
        <color theme="1"/>
        <name val="Calibri"/>
        <family val="2"/>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numFmt numFmtId="164" formatCode="_(* #,##0_);_(* \(#,##0\);_(* &quot;-&quot;??_);_(@_)"/>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theme="4"/>
        </left>
        <right style="thin">
          <color theme="4"/>
        </right>
        <top style="thin">
          <color theme="4"/>
        </top>
        <bottom style="thin">
          <color theme="4"/>
        </bottom>
        <vertical/>
        <horizontal/>
      </border>
    </dxf>
    <dxf>
      <font>
        <b val="0"/>
        <i val="0"/>
        <strike val="0"/>
        <condense val="0"/>
        <extend val="0"/>
        <outline val="0"/>
        <shadow val="0"/>
        <u val="none"/>
        <vertAlign val="baseline"/>
        <sz val="12"/>
        <color theme="1"/>
        <name val="Calibri"/>
        <family val="2"/>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border diagonalUp="0" diagonalDown="0" outline="0">
        <left/>
        <right style="thin">
          <color theme="4"/>
        </right>
        <top style="thin">
          <color theme="4"/>
        </top>
        <bottom style="thin">
          <color theme="4"/>
        </bottom>
      </border>
    </dxf>
    <dxf>
      <border>
        <top style="thin">
          <color rgb="FF5B9BD5"/>
        </top>
      </border>
    </dxf>
    <dxf>
      <border diagonalUp="0" diagonalDown="0">
        <left/>
        <right/>
        <top/>
        <bottom/>
      </border>
    </dxf>
    <dxf>
      <font>
        <b val="0"/>
        <i val="0"/>
        <strike val="0"/>
        <condense val="0"/>
        <extend val="0"/>
        <outline val="0"/>
        <shadow val="0"/>
        <u val="none"/>
        <vertAlign val="baseline"/>
        <sz val="12"/>
        <color theme="1"/>
        <name val="Calibri"/>
        <family val="2"/>
        <scheme val="minor"/>
      </font>
    </dxf>
    <dxf>
      <border>
        <bottom style="thin">
          <color rgb="FF5B9BD5"/>
        </bottom>
      </border>
    </dxf>
    <dxf>
      <font>
        <b val="0"/>
        <i val="0"/>
        <strike val="0"/>
        <condense val="0"/>
        <extend val="0"/>
        <outline val="0"/>
        <shadow val="0"/>
        <u val="none"/>
        <vertAlign val="baseline"/>
        <sz val="11"/>
        <color theme="1"/>
        <name val="Calibri"/>
        <family val="2"/>
        <scheme val="minor"/>
      </font>
      <border diagonalUp="0" diagonalDown="0" outline="0">
        <left style="thin">
          <color theme="4"/>
        </left>
        <right style="thin">
          <color theme="4"/>
        </right>
        <top/>
        <bottom/>
      </border>
    </dxf>
    <dxf>
      <numFmt numFmtId="13" formatCode="0%"/>
    </dxf>
    <dxf>
      <font>
        <sz val="11"/>
      </font>
    </dxf>
    <dxf>
      <font>
        <sz val="11"/>
      </font>
    </dxf>
    <dxf>
      <font>
        <sz val="11"/>
      </font>
    </dxf>
    <dxf>
      <font>
        <sz val="9"/>
      </font>
    </dxf>
    <dxf>
      <font>
        <name val="Calibri"/>
        <scheme val="minor"/>
      </font>
    </dxf>
    <dxf>
      <font>
        <name val="Calibri"/>
        <scheme val="minor"/>
      </font>
    </dxf>
    <dxf>
      <font>
        <name val="Calibri"/>
        <scheme val="minor"/>
      </font>
    </dxf>
    <dxf>
      <alignment wrapText="1"/>
    </dxf>
    <dxf>
      <numFmt numFmtId="13" formatCode="0%"/>
    </dxf>
    <dxf>
      <font>
        <sz val="11"/>
      </font>
    </dxf>
    <dxf>
      <font>
        <sz val="11"/>
      </font>
    </dxf>
    <dxf>
      <font>
        <sz val="11"/>
      </font>
    </dxf>
    <dxf>
      <font>
        <sz val="9"/>
      </font>
    </dxf>
    <dxf>
      <font>
        <name val="Calibri"/>
        <scheme val="minor"/>
      </font>
    </dxf>
    <dxf>
      <font>
        <name val="Calibri"/>
        <scheme val="minor"/>
      </font>
    </dxf>
    <dxf>
      <font>
        <name val="Calibri"/>
        <scheme val="minor"/>
      </font>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alignment wrapText="1"/>
    </dxf>
    <dxf>
      <numFmt numFmtId="13" formatCode="0%"/>
    </dxf>
    <dxf>
      <numFmt numFmtId="13" formatCode="0%"/>
    </dxf>
    <dxf>
      <numFmt numFmtId="13" formatCode="0%"/>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alignment vertical="bottom"/>
    </dxf>
    <dxf>
      <alignment horizontal="center"/>
    </dxf>
    <dxf>
      <alignment wrapText="1"/>
    </dxf>
    <dxf>
      <numFmt numFmtId="164" formatCode="_(* #,##0_);_(* \(#,##0\);_(* &quot;-&quot;??_);_(@_)"/>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alignment wrapText="1"/>
    </dxf>
    <dxf>
      <font>
        <name val="Calibri"/>
        <scheme val="minor"/>
      </font>
    </dxf>
    <dxf>
      <font>
        <name val="Calibri"/>
        <scheme val="minor"/>
      </font>
    </dxf>
    <dxf>
      <font>
        <name val="Calibri"/>
        <scheme val="minor"/>
      </font>
    </dxf>
    <dxf>
      <font>
        <name val="Calibri"/>
        <scheme val="minor"/>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vertical="bottom"/>
    </dxf>
    <dxf>
      <alignment horizontal="center"/>
    </dxf>
    <dxf>
      <alignment wrapText="1"/>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alignment vertical="bottom"/>
    </dxf>
    <dxf>
      <alignment horizontal="center"/>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13" formatCode="0%"/>
    </dxf>
    <dxf>
      <alignment vertical="bottom"/>
    </dxf>
    <dxf>
      <alignment horizontal="center"/>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numFmt numFmtId="1" formatCode="0"/>
    </dxf>
    <dxf>
      <numFmt numFmtId="1" formatCode="0"/>
    </dxf>
    <dxf>
      <alignment wrapText="1"/>
    </dxf>
    <dxf>
      <font>
        <sz val="10"/>
      </font>
    </dxf>
    <dxf>
      <font>
        <name val="Calibri"/>
        <scheme val="minor"/>
      </font>
    </dxf>
    <dxf>
      <font>
        <name val="Calibri"/>
        <scheme val="minor"/>
      </font>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0"/>
      </font>
    </dxf>
    <dxf>
      <font>
        <name val="Calibri"/>
        <scheme val="minor"/>
      </font>
    </dxf>
    <dxf>
      <font>
        <name val="Calibri"/>
        <scheme val="minor"/>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font>
        <b/>
        <color theme="0"/>
      </font>
      <fill>
        <patternFill patternType="solid">
          <fgColor indexed="64"/>
          <bgColor rgb="FF002060"/>
        </patternFill>
      </fill>
      <alignment wrapText="1"/>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numFmt numFmtId="13" formatCode="0%"/>
    </dxf>
    <dxf>
      <alignment vertical="bottom"/>
    </dxf>
    <dxf>
      <alignment horizontal="center"/>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numFmt numFmtId="1" formatCode="0"/>
    </dxf>
    <dxf>
      <numFmt numFmtId="1" formatCode="0"/>
    </dxf>
    <dxf>
      <numFmt numFmtId="1" formatCode="0"/>
    </dxf>
    <dxf>
      <numFmt numFmtId="1" formatCode="0"/>
    </dxf>
    <dxf>
      <numFmt numFmtId="164" formatCode="_(* #,##0_);_(* \(#,##0\);_(* &quot;-&quot;??_);_(@_)"/>
    </dxf>
    <dxf>
      <numFmt numFmtId="13" formatCode="0%"/>
    </dxf>
    <dxf>
      <numFmt numFmtId="13" formatCode="0%"/>
    </dxf>
    <dxf>
      <numFmt numFmtId="13" formatCode="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numFmt numFmtId="13" formatCode="0%"/>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alignment vertical="top"/>
    </dxf>
    <dxf>
      <numFmt numFmtId="1" formatCode="0"/>
    </dxf>
    <dxf>
      <numFmt numFmtId="13" formatCode="0%"/>
    </dxf>
    <dxf>
      <numFmt numFmtId="13" formatCode="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numFmt numFmtId="13" formatCode="0%"/>
    </dxf>
    <dxf>
      <font>
        <b/>
        <color theme="0"/>
      </font>
      <fill>
        <patternFill patternType="solid">
          <fgColor indexed="64"/>
          <bgColor theme="3" tint="-0.499984740745262"/>
        </patternFill>
      </fill>
    </dxf>
    <dxf>
      <numFmt numFmtId="13" formatCode="0%"/>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numFmt numFmtId="164" formatCode="_(* #,##0_);_(* \(#,##0\);_(* &quot;-&quot;??_);_(@_)"/>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numFmt numFmtId="164" formatCode="_(* #,##0_);_(* \(#,##0\);_(* &quot;-&quot;??_);_(@_)"/>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ont>
        <color auto="1"/>
      </font>
      <fill>
        <patternFill patternType="solid">
          <fgColor indexed="64"/>
          <bgColor theme="0" tint="-0.249977111117893"/>
        </patternFill>
      </fill>
      <alignment horizontal="center" vertical="center" wrapText="1"/>
    </dxf>
    <dxf>
      <font>
        <color auto="1"/>
      </font>
      <fill>
        <patternFill patternType="solid">
          <fgColor indexed="64"/>
          <bgColor theme="0" tint="-0.249977111117893"/>
        </patternFill>
      </fill>
      <alignment horizontal="center" vertical="center" wrapText="1"/>
    </dxf>
    <dxf>
      <font>
        <color auto="1"/>
      </font>
      <fill>
        <patternFill patternType="solid">
          <fgColor indexed="64"/>
          <bgColor theme="0" tint="-0.249977111117893"/>
        </patternFill>
      </fill>
      <alignment horizontal="center" vertical="center" wrapText="1"/>
    </dxf>
    <dxf>
      <font>
        <color auto="1"/>
      </font>
      <fill>
        <patternFill patternType="solid">
          <fgColor indexed="64"/>
          <bgColor theme="0" tint="-0.249977111117893"/>
        </patternFill>
      </fill>
      <alignment horizontal="center" vertical="center"/>
    </dxf>
    <dxf>
      <fill>
        <patternFill patternType="solid">
          <fgColor indexed="64"/>
          <bgColor theme="7" tint="-0.249977111117893"/>
        </patternFill>
      </fill>
      <alignment horizontal="center" vertical="center" wrapText="1"/>
    </dxf>
    <dxf>
      <alignment wrapText="1"/>
    </dxf>
    <dxf>
      <alignment wrapText="1"/>
    </dxf>
    <dxf>
      <fill>
        <patternFill>
          <bgColor theme="7" tint="-0.249977111117893"/>
        </patternFill>
      </fill>
    </dxf>
    <dxf>
      <fill>
        <patternFill>
          <bgColor theme="7" tint="-0.249977111117893"/>
        </patternFill>
      </fill>
    </dxf>
    <dxf>
      <fill>
        <patternFill patternType="solid">
          <fgColor indexed="64"/>
          <bgColor rgb="FFFFFF00"/>
        </patternFill>
      </fill>
      <alignment horizontal="center" vertical="center"/>
    </dxf>
    <dxf>
      <alignment horizontal="center"/>
    </dxf>
    <dxf>
      <alignment vertical="center"/>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ill>
        <patternFill>
          <bgColor theme="7" tint="-0.249977111117893"/>
        </patternFill>
      </fill>
    </dxf>
    <dxf>
      <fill>
        <patternFill>
          <bgColor theme="7" tint="-0.249977111117893"/>
        </patternFill>
      </fill>
    </dxf>
    <dxf>
      <fill>
        <patternFill patternType="solid">
          <fgColor indexed="64"/>
          <bgColor rgb="FFFFFF00"/>
        </patternFill>
      </fill>
      <alignment horizontal="center" vertical="center"/>
    </dxf>
    <dxf>
      <alignment horizontal="center"/>
    </dxf>
    <dxf>
      <alignment vertical="center"/>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alignment horizontal="general" vertical="bottom" textRotation="0" wrapText="1" indent="0" justifyLastLine="0" shrinkToFit="0" readingOrder="1"/>
    </dxf>
    <dxf>
      <font>
        <strike val="0"/>
        <outline val="0"/>
        <shadow val="0"/>
        <u val="none"/>
        <vertAlign val="baseline"/>
        <sz val="10"/>
        <name val="Calibri"/>
        <scheme val="minor"/>
      </font>
      <numFmt numFmtId="165" formatCode="[$-409]d\-mmm\-yy;@"/>
      <fill>
        <patternFill patternType="none">
          <bgColor auto="1"/>
        </patternFill>
      </fill>
    </dxf>
    <dxf>
      <font>
        <strike val="0"/>
        <outline val="0"/>
        <shadow val="0"/>
        <u val="none"/>
        <vertAlign val="baseline"/>
        <sz val="10"/>
        <name val="Calibri"/>
        <scheme val="minor"/>
      </font>
      <numFmt numFmtId="1" formatCode="0"/>
      <fill>
        <patternFill patternType="none">
          <bgColor auto="1"/>
        </patternFill>
      </fill>
    </dxf>
    <dxf>
      <font>
        <strike val="0"/>
        <outline val="0"/>
        <shadow val="0"/>
        <u val="none"/>
        <vertAlign val="baseline"/>
        <sz val="10"/>
        <name val="Calibri"/>
        <scheme val="minor"/>
      </font>
      <numFmt numFmtId="0" formatCode="General"/>
      <fill>
        <patternFill patternType="none">
          <bgColor auto="1"/>
        </patternFill>
      </fill>
      <alignment horizontal="general" vertical="bottom" textRotation="0" wrapText="1" indent="0" justifyLastLine="0" shrinkToFit="0" readingOrder="1"/>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fgColor indexed="64"/>
          <bgColor auto="1"/>
        </patternFill>
      </fill>
    </dxf>
    <dxf>
      <font>
        <strike val="0"/>
        <outline val="0"/>
        <shadow val="0"/>
        <u val="none"/>
        <vertAlign val="baseline"/>
        <sz val="10"/>
        <name val="Calibri"/>
        <scheme val="minor"/>
      </font>
      <fill>
        <patternFill patternType="none">
          <fgColor indexed="64"/>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b val="0"/>
        <i val="0"/>
        <strike val="0"/>
        <condense val="0"/>
        <extend val="0"/>
        <outline val="0"/>
        <shadow val="0"/>
        <u val="none"/>
        <vertAlign val="baseline"/>
        <sz val="10"/>
        <color theme="1"/>
        <name val="Calibri"/>
        <scheme val="minor"/>
      </font>
      <fill>
        <patternFill patternType="none">
          <bgColor auto="1"/>
        </patternFill>
      </fill>
    </dxf>
    <dxf>
      <font>
        <b val="0"/>
        <i val="0"/>
        <strike val="0"/>
        <condense val="0"/>
        <extend val="0"/>
        <outline val="0"/>
        <shadow val="0"/>
        <u val="none"/>
        <vertAlign val="baseline"/>
        <sz val="10"/>
        <color theme="1"/>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dxf>
    <dxf>
      <font>
        <strike val="0"/>
        <outline val="0"/>
        <shadow val="0"/>
        <u val="none"/>
        <vertAlign val="baseline"/>
        <sz val="10"/>
        <name val="Calibri"/>
        <scheme val="minor"/>
      </font>
      <numFmt numFmtId="1" formatCode="0"/>
      <fill>
        <patternFill patternType="none">
          <fgColor indexed="64"/>
          <bgColor auto="1"/>
        </patternFill>
      </fill>
      <border diagonalUp="0" diagonalDown="0" outline="0">
        <left/>
        <right/>
        <top style="thin">
          <color theme="4" tint="0.39997558519241921"/>
        </top>
        <bottom/>
      </border>
    </dxf>
    <dxf>
      <font>
        <strike val="0"/>
        <outline val="0"/>
        <shadow val="0"/>
        <u val="none"/>
        <vertAlign val="baseline"/>
        <sz val="10"/>
        <name val="Calibri"/>
        <scheme val="minor"/>
      </font>
      <numFmt numFmtId="0" formatCode="General"/>
      <fill>
        <patternFill patternType="none">
          <fgColor indexed="64"/>
          <bgColor auto="1"/>
        </patternFill>
      </fill>
      <border diagonalUp="0" diagonalDown="0" outline="0">
        <left/>
        <right/>
        <top style="thin">
          <color theme="4" tint="0.39997558519241921"/>
        </top>
        <bottom/>
      </border>
    </dxf>
    <dxf>
      <font>
        <strike val="0"/>
        <outline val="0"/>
        <shadow val="0"/>
        <u val="none"/>
        <vertAlign val="baseline"/>
        <sz val="10"/>
        <name val="Calibri"/>
        <scheme val="minor"/>
      </font>
      <numFmt numFmtId="1" formatCode="0"/>
      <fill>
        <patternFill patternType="none">
          <fgColor indexed="64"/>
          <bgColor indexed="65"/>
        </patternFill>
      </fill>
    </dxf>
    <dxf>
      <fill>
        <patternFill patternType="none">
          <bgColor auto="1"/>
        </patternFill>
      </fill>
    </dxf>
    <dxf>
      <font>
        <strike val="0"/>
        <outline val="0"/>
        <shadow val="0"/>
        <u val="none"/>
        <vertAlign val="baseline"/>
        <sz val="10"/>
        <name val="Calibri"/>
        <scheme val="minor"/>
      </font>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8" formatCode="[$-409]d\-mmm\-yy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border outline="0">
        <left style="medium">
          <color rgb="FFFFFFFF"/>
        </left>
      </border>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border outline="0">
        <bottom style="medium">
          <color rgb="FFFFFFFF"/>
        </bottom>
      </border>
    </dxf>
    <dxf>
      <font>
        <b val="0"/>
        <strike val="0"/>
        <outline val="0"/>
        <shadow val="0"/>
        <u val="none"/>
        <vertAlign val="baseline"/>
        <sz val="9"/>
        <name val="Corbel"/>
        <scheme val="none"/>
      </font>
      <fill>
        <patternFill patternType="none">
          <fgColor indexed="64"/>
          <bgColor auto="1"/>
        </patternFill>
      </fill>
      <alignment textRotation="0" wrapText="1" indent="0" justifyLastLine="0" shrinkToFit="0"/>
    </dxf>
    <dxf>
      <font>
        <color rgb="FF9C0006"/>
      </font>
      <fill>
        <patternFill>
          <bgColor rgb="FFFFC7CE"/>
        </patternFill>
      </fill>
    </dxf>
    <dxf>
      <fill>
        <patternFill>
          <bgColor theme="4" tint="-0.24994659260841701"/>
        </patternFill>
      </fill>
    </dxf>
    <dxf>
      <fill>
        <patternFill>
          <bgColor rgb="FFCEFD95"/>
        </patternFill>
      </fill>
    </dxf>
    <dxf>
      <fill>
        <patternFill>
          <bgColor theme="4" tint="0.59996337778862885"/>
        </patternFill>
      </fill>
    </dxf>
    <dxf>
      <fill>
        <patternFill>
          <bgColor rgb="FFE1F3F2"/>
        </patternFill>
      </fill>
    </dxf>
    <dxf>
      <fill>
        <patternFill>
          <bgColor rgb="FFEAFFC1"/>
        </patternFill>
      </fill>
    </dxf>
    <dxf>
      <fill>
        <patternFill>
          <bgColor rgb="FFFCFCD0"/>
        </patternFill>
      </fill>
    </dxf>
    <dxf>
      <fill>
        <patternFill>
          <bgColor theme="7" tint="0.79998168889431442"/>
        </patternFill>
      </fill>
    </dxf>
    <dxf>
      <fill>
        <patternFill>
          <bgColor theme="4" tint="0.79998168889431442"/>
        </patternFill>
      </fill>
      <border>
        <left style="thin">
          <color theme="8"/>
        </left>
        <right style="thin">
          <color theme="8"/>
        </right>
        <top style="thin">
          <color theme="8"/>
        </top>
        <bottom style="thin">
          <color theme="8"/>
        </bottom>
        <vertical style="thin">
          <color theme="8"/>
        </vertical>
        <horizontal style="thin">
          <color theme="8"/>
        </horizontal>
      </border>
    </dxf>
    <dxf>
      <border>
        <vertical style="thin">
          <color auto="1"/>
        </vertical>
        <horizontal style="thin">
          <color auto="1"/>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color theme="4" tint="-0.249977111117893"/>
      </font>
    </dxf>
    <dxf>
      <font>
        <color theme="4" tint="-0.249977111117893"/>
      </font>
    </dxf>
    <dxf>
      <font>
        <color theme="4" tint="-0.249977111117893"/>
      </font>
    </dxf>
    <dxf>
      <font>
        <color theme="4" tint="-0.249977111117893"/>
      </font>
    </dxf>
    <dxf>
      <fill>
        <patternFill patternType="solid">
          <fgColor theme="4" tint="0.79998168889431442"/>
          <bgColor theme="4" tint="0.79998168889431442"/>
        </patternFill>
      </fill>
    </dxf>
    <dxf>
      <fill>
        <patternFill patternType="solid">
          <fgColor theme="4" tint="0.79998168889431442"/>
          <bgColor theme="4" tint="0.79998168889431442"/>
        </patternFill>
      </fill>
      <border>
        <top style="thin">
          <color theme="1" tint="0.499984740745262"/>
        </top>
        <bottom style="thin">
          <color theme="1" tint="0.499984740745262"/>
        </bottom>
      </border>
    </dxf>
    <dxf>
      <font>
        <color theme="4" tint="-0.249977111117893"/>
      </font>
    </dxf>
    <dxf>
      <font>
        <color theme="4" tint="-0.249977111117893"/>
      </font>
      <border>
        <top style="thin">
          <color theme="4"/>
        </top>
      </border>
    </dxf>
    <dxf>
      <font>
        <color theme="4" tint="-0.249977111117893"/>
      </font>
      <border>
        <bottom style="thin">
          <color theme="4"/>
        </bottom>
      </border>
    </dxf>
    <dxf>
      <font>
        <color theme="4" tint="-0.249977111117893"/>
      </font>
      <border>
        <left style="thin">
          <color theme="4"/>
        </left>
        <right style="thin">
          <color theme="4"/>
        </right>
        <top style="thin">
          <color theme="4"/>
        </top>
        <bottom style="thin">
          <color theme="4"/>
        </bottom>
        <vertical style="thin">
          <color theme="4"/>
        </vertical>
      </border>
    </dxf>
    <dxf>
      <font>
        <b/>
        <color theme="1"/>
      </font>
    </dxf>
    <dxf>
      <font>
        <b/>
        <color theme="1"/>
      </font>
      <fill>
        <patternFill patternType="solid">
          <fgColor theme="9" tint="0.79998168889431442"/>
          <bgColor theme="9" tint="0.79998168889431442"/>
        </patternFill>
      </fill>
      <border>
        <bottom style="thin">
          <color theme="0"/>
        </bottom>
      </border>
    </dxf>
    <dxf>
      <border>
        <top style="thin">
          <color theme="9" tint="0.79998168889431442"/>
        </top>
      </border>
    </dxf>
    <dxf>
      <border>
        <top style="thin">
          <color theme="9" tint="0.79998168889431442"/>
        </top>
      </border>
    </dxf>
    <dxf>
      <font>
        <b/>
        <color theme="1"/>
      </font>
    </dxf>
    <dxf>
      <font>
        <b/>
        <color theme="1"/>
      </font>
      <fill>
        <patternFill patternType="solid">
          <fgColor theme="9" tint="0.79998168889431442"/>
          <bgColor theme="9" tint="0.79998168889431442"/>
        </patternFill>
      </fill>
      <border>
        <top style="thin">
          <color theme="9" tint="0.59999389629810485"/>
        </top>
        <bottom style="thin">
          <color theme="9" tint="0.59999389629810485"/>
        </bottom>
      </border>
    </dxf>
    <dxf>
      <border>
        <left style="thin">
          <color theme="9"/>
        </left>
        <right style="thin">
          <color theme="9"/>
        </right>
        <top style="thin">
          <color theme="9"/>
        </top>
        <bottom style="thin">
          <color theme="9"/>
        </bottom>
      </border>
    </dxf>
    <dxf>
      <border>
        <left style="thin">
          <color theme="9" tint="0.59999389629810485"/>
        </left>
        <right style="thin">
          <color theme="9" tint="0.59999389629810485"/>
        </right>
        <top style="thin">
          <color theme="9" tint="0.59999389629810485"/>
        </top>
        <bottom style="thin">
          <color theme="9" tint="0.59999389629810485"/>
        </bottom>
      </border>
    </dxf>
    <dxf>
      <border>
        <right style="thin">
          <color theme="9"/>
        </right>
      </border>
    </dxf>
    <dxf>
      <font>
        <b/>
        <color theme="1"/>
      </font>
      <border>
        <left style="medium">
          <color theme="9"/>
        </left>
        <right style="medium">
          <color theme="9"/>
        </right>
        <top style="medium">
          <color theme="9"/>
        </top>
        <bottom style="medium">
          <color theme="9"/>
        </bottom>
      </border>
    </dxf>
    <dxf>
      <font>
        <b/>
        <color theme="1"/>
      </font>
      <border>
        <left style="medium">
          <color theme="9"/>
        </left>
        <right style="medium">
          <color theme="9"/>
        </right>
        <top style="medium">
          <color theme="9"/>
        </top>
        <bottom style="medium">
          <color theme="9"/>
        </bottom>
        <horizontal style="thin">
          <color theme="0"/>
        </horizontal>
      </border>
    </dxf>
    <dxf>
      <font>
        <color theme="9" tint="-0.249977111117893"/>
      </font>
      <border>
        <vertical style="thin">
          <color theme="9" tint="0.59996337778862885"/>
        </vertical>
        <horizontal style="thin">
          <color theme="9" tint="0.59996337778862885"/>
        </horizontal>
      </border>
    </dxf>
    <dxf>
      <font>
        <b/>
        <color theme="1"/>
      </font>
    </dxf>
    <dxf>
      <font>
        <b/>
        <color theme="1"/>
      </font>
      <fill>
        <patternFill patternType="solid">
          <fgColor theme="5" tint="0.79998168889431442"/>
          <bgColor theme="5" tint="0.79998168889431442"/>
        </patternFill>
      </fill>
      <border>
        <bottom style="thin">
          <color theme="0"/>
        </bottom>
      </border>
    </dxf>
    <dxf>
      <border>
        <top style="thin">
          <color theme="5" tint="0.79998168889431442"/>
        </top>
      </border>
    </dxf>
    <dxf>
      <border>
        <top style="thin">
          <color theme="5" tint="0.79998168889431442"/>
        </top>
      </border>
    </dxf>
    <dxf>
      <font>
        <b/>
        <color theme="1"/>
      </font>
    </dxf>
    <dxf>
      <font>
        <b/>
        <color theme="1"/>
      </font>
      <fill>
        <patternFill patternType="solid">
          <fgColor theme="5" tint="0.79998168889431442"/>
          <bgColor theme="5" tint="0.79998168889431442"/>
        </patternFill>
      </fill>
      <border>
        <top style="thin">
          <color theme="5" tint="0.59999389629810485"/>
        </top>
        <bottom style="thin">
          <color theme="5" tint="0.59999389629810485"/>
        </bottom>
      </border>
    </dxf>
    <dxf>
      <border>
        <left style="thin">
          <color theme="5"/>
        </left>
        <right style="thin">
          <color theme="5"/>
        </right>
        <top style="thin">
          <color theme="5"/>
        </top>
        <bottom style="thin">
          <color theme="5"/>
        </bottom>
      </border>
    </dxf>
    <dxf>
      <border>
        <left style="thin">
          <color theme="5" tint="0.59999389629810485"/>
        </left>
        <right style="thin">
          <color theme="5" tint="0.59999389629810485"/>
        </right>
        <top style="thin">
          <color theme="5" tint="0.59999389629810485"/>
        </top>
        <bottom style="thin">
          <color theme="5" tint="0.59999389629810485"/>
        </bottom>
      </border>
    </dxf>
    <dxf>
      <border>
        <right style="thin">
          <color theme="5"/>
        </right>
      </border>
    </dxf>
    <dxf>
      <font>
        <b/>
        <color theme="1"/>
      </font>
      <border>
        <left style="medium">
          <color theme="5"/>
        </left>
        <right style="medium">
          <color theme="5"/>
        </right>
        <top style="medium">
          <color theme="5"/>
        </top>
        <bottom style="medium">
          <color theme="5"/>
        </bottom>
      </border>
    </dxf>
    <dxf>
      <font>
        <b/>
        <color theme="1"/>
      </font>
      <border>
        <left style="medium">
          <color theme="5"/>
        </left>
        <right style="medium">
          <color theme="5"/>
        </right>
        <top style="medium">
          <color theme="5"/>
        </top>
        <bottom style="medium">
          <color theme="5"/>
        </bottom>
        <horizontal style="thin">
          <color theme="0"/>
        </horizontal>
      </border>
    </dxf>
    <dxf>
      <font>
        <color theme="5" tint="-0.249977111117893"/>
      </font>
      <border>
        <vertical style="thin">
          <color theme="5" tint="0.59996337778862885"/>
        </vertical>
        <horizontal style="thin">
          <color theme="5" tint="0.59996337778862885"/>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sz val="8"/>
        <name val="Gill Sans MT"/>
        <scheme val="none"/>
      </font>
    </dxf>
    <dxf>
      <font>
        <b/>
        <color theme="1"/>
      </font>
      <border>
        <bottom style="thin">
          <color theme="4"/>
        </bottom>
        <vertical/>
        <horizontal/>
      </border>
    </dxf>
    <dxf>
      <font>
        <color theme="1"/>
        <name val="Gill Sans MT"/>
        <scheme val="none"/>
      </font>
      <border>
        <left/>
        <right/>
        <top/>
        <bottom/>
        <vertical/>
        <horizontal/>
      </border>
    </dxf>
  </dxfs>
  <tableStyles count="10" defaultTableStyle="TableStyleMedium2" defaultPivotStyle="PivotStyleLight16">
    <tableStyle name="4W" pivot="0" table="0" count="10" xr9:uid="{00000000-0011-0000-FFFF-FFFF00000000}">
      <tableStyleElement type="wholeTable" dxfId="1015"/>
      <tableStyleElement type="headerRow" dxfId="1014"/>
    </tableStyle>
    <tableStyle name="4W Style" pivot="0" table="0" count="1" xr9:uid="{00000000-0011-0000-FFFF-FFFF01000000}">
      <tableStyleElement type="wholeTable" dxfId="1013"/>
    </tableStyle>
    <tableStyle name="CUSTOM" table="0" count="13" xr9:uid="{00000000-0011-0000-FFFF-FFFF02000000}">
      <tableStyleElement type="wholeTable" dxfId="1012"/>
      <tableStyleElement type="headerRow" dxfId="1011"/>
      <tableStyleElement type="totalRow" dxfId="1010"/>
      <tableStyleElement type="firstColumn" dxfId="1009"/>
      <tableStyleElement type="firstRowStripe" dxfId="1008"/>
      <tableStyleElement type="secondRowStripe" dxfId="1007"/>
      <tableStyleElement type="firstColumnStripe" dxfId="1006"/>
      <tableStyleElement type="firstSubtotalRow" dxfId="1005"/>
      <tableStyleElement type="secondSubtotalRow" dxfId="1004"/>
      <tableStyleElement type="secondColumnSubheading" dxfId="1003"/>
      <tableStyleElement type="thirdColumnSubheading" dxfId="1002"/>
      <tableStyleElement type="firstRowSubheading" dxfId="1001"/>
      <tableStyleElement type="secondRowSubheading" dxfId="1000"/>
    </tableStyle>
    <tableStyle name="PivotStyleLight10 2" table="0" count="12" xr9:uid="{00000000-0011-0000-FFFF-FFFF03000000}">
      <tableStyleElement type="wholeTable" dxfId="999"/>
      <tableStyleElement type="headerRow" dxfId="998"/>
      <tableStyleElement type="totalRow" dxfId="997"/>
      <tableStyleElement type="firstColumn" dxfId="996"/>
      <tableStyleElement type="firstRowStripe" dxfId="995"/>
      <tableStyleElement type="firstColumnStripe" dxfId="994"/>
      <tableStyleElement type="firstSubtotalRow" dxfId="993"/>
      <tableStyleElement type="secondSubtotalRow" dxfId="992"/>
      <tableStyleElement type="secondColumnSubheading" dxfId="991"/>
      <tableStyleElement type="thirdColumnSubheading" dxfId="990"/>
      <tableStyleElement type="firstRowSubheading" dxfId="989"/>
      <tableStyleElement type="secondRowSubheading" dxfId="988"/>
    </tableStyle>
    <tableStyle name="PivotStyleLight14 2" table="0" count="12" xr9:uid="{00000000-0011-0000-FFFF-FFFF04000000}">
      <tableStyleElement type="wholeTable" dxfId="987"/>
      <tableStyleElement type="headerRow" dxfId="986"/>
      <tableStyleElement type="totalRow" dxfId="985"/>
      <tableStyleElement type="firstColumn" dxfId="984"/>
      <tableStyleElement type="firstRowStripe" dxfId="983"/>
      <tableStyleElement type="firstColumnStripe" dxfId="982"/>
      <tableStyleElement type="firstSubtotalRow" dxfId="981"/>
      <tableStyleElement type="secondSubtotalRow" dxfId="980"/>
      <tableStyleElement type="secondColumnSubheading" dxfId="979"/>
      <tableStyleElement type="thirdColumnSubheading" dxfId="978"/>
      <tableStyleElement type="firstRowSubheading" dxfId="977"/>
      <tableStyleElement type="secondRowSubheading" dxfId="976"/>
    </tableStyle>
    <tableStyle name="PivotStyleLight23 2" table="0" count="10" xr9:uid="{00000000-0011-0000-FFFF-FFFF05000000}">
      <tableStyleElement type="wholeTable" dxfId="975"/>
      <tableStyleElement type="headerRow" dxfId="974"/>
      <tableStyleElement type="totalRow" dxfId="973"/>
      <tableStyleElement type="firstColumn" dxfId="972"/>
      <tableStyleElement type="firstRowStripe" dxfId="971"/>
      <tableStyleElement type="firstColumnStripe" dxfId="970"/>
      <tableStyleElement type="firstSubtotalColumn" dxfId="969"/>
      <tableStyleElement type="firstSubtotalRow" dxfId="968"/>
      <tableStyleElement type="secondSubtotalRow" dxfId="967"/>
      <tableStyleElement type="pageFieldLabels" dxfId="966"/>
    </tableStyle>
    <tableStyle name="PivotStyleLight9 2" table="0" count="13" xr9:uid="{00000000-0011-0000-FFFF-FFFF06000000}">
      <tableStyleElement type="wholeTable" dxfId="965"/>
      <tableStyleElement type="headerRow" dxfId="964"/>
      <tableStyleElement type="totalRow" dxfId="963"/>
      <tableStyleElement type="firstColumn" dxfId="962"/>
      <tableStyleElement type="firstRowStripe" dxfId="961"/>
      <tableStyleElement type="secondRowStripe" dxfId="960"/>
      <tableStyleElement type="firstColumnStripe" dxfId="959"/>
      <tableStyleElement type="firstSubtotalRow" dxfId="958"/>
      <tableStyleElement type="secondSubtotalRow" dxfId="957"/>
      <tableStyleElement type="secondColumnSubheading" dxfId="956"/>
      <tableStyleElement type="thirdColumnSubheading" dxfId="955"/>
      <tableStyleElement type="firstRowSubheading" dxfId="954"/>
      <tableStyleElement type="secondRowSubheading" dxfId="953"/>
    </tableStyle>
    <tableStyle name="PivotTable Style 1" table="0" count="1" xr9:uid="{00000000-0011-0000-FFFF-FFFF07000000}">
      <tableStyleElement type="wholeTable" dxfId="952"/>
    </tableStyle>
    <tableStyle name="PivotTable Style a" table="0" count="7" xr9:uid="{00000000-0011-0000-FFFF-FFFF08000000}">
      <tableStyleElement type="wholeTable" dxfId="951"/>
      <tableStyleElement type="headerRow" dxfId="950"/>
      <tableStyleElement type="totalRow" dxfId="949"/>
      <tableStyleElement type="firstColumn" dxfId="948"/>
      <tableStyleElement type="secondSubtotalRow" dxfId="947"/>
      <tableStyleElement type="firstRowSubheading" dxfId="946"/>
      <tableStyleElement type="secondRowSubheading" dxfId="945"/>
    </tableStyle>
    <tableStyle name="Slicer Style 1" pivot="0" table="0" count="5" xr9:uid="{00000000-0011-0000-FFFF-FFFF09000000}">
      <tableStyleElement type="wholeTable" dxfId="944"/>
    </tableStyle>
  </tableStyles>
  <colors>
    <mruColors>
      <color rgb="FFE4B6E4"/>
      <color rgb="FFBF9000"/>
      <color rgb="FFFFB3B5"/>
      <color rgb="FFFFFF00"/>
      <color rgb="FF44546A"/>
      <color rgb="FFFFD96D"/>
      <color rgb="FFD692D6"/>
      <color rgb="FFD4E8C6"/>
      <color rgb="FF85C2FF"/>
      <color rgb="FF098A9B"/>
    </mruColors>
  </colors>
  <extLst>
    <ext xmlns:x14="http://schemas.microsoft.com/office/spreadsheetml/2009/9/main" uri="{46F421CA-312F-682f-3DD2-61675219B42D}">
      <x14:dxfs count="12">
        <dxf>
          <fill>
            <patternFill>
              <bgColor theme="7"/>
            </patternFill>
          </fill>
        </dxf>
        <dxf>
          <fill>
            <patternFill>
              <bgColor theme="7" tint="0.39994506668294322"/>
            </patternFill>
          </fill>
        </dxf>
        <dxf>
          <fill>
            <patternFill>
              <bgColor rgb="FF92D050"/>
            </patternFill>
          </fill>
        </dxf>
        <dxf>
          <fill>
            <patternFill>
              <bgColor theme="4" tint="0.39994506668294322"/>
            </patternFill>
          </fill>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4W">
        <x14:slicerStyle name="4W">
          <x14:slicerStyleElements>
            <x14:slicerStyleElement type="unselectedItemWithData" dxfId="11"/>
            <x14:slicerStyleElement type="unselectedItemWithNoData" dxfId="10"/>
            <x14:slicerStyleElement type="selectedItemWithData" dxfId="9"/>
            <x14:slicerStyleElement type="selectedItemWithNoData" dxfId="8"/>
            <x14:slicerStyleElement type="hoveredUnselectedItemWithData" dxfId="7"/>
            <x14:slicerStyleElement type="hoveredSelectedItemWithData" dxfId="6"/>
            <x14:slicerStyleElement type="hoveredUnselectedItemWithNoData" dxfId="5"/>
            <x14:slicerStyleElement type="hoveredSelectedItemWithNoData" dxfId="4"/>
          </x14:slicerStyleElements>
        </x14:slicerStyle>
        <x14:slicerStyle name="4W Style"/>
        <x14:slicerStyle name="Slicer Style 1">
          <x14:slicerStyleElements>
            <x14:slicerStyleElement type="unselectedItemWithData" dxfId="3"/>
            <x14:slicerStyleElement type="selectedItemWithData" dxfId="2"/>
            <x14:slicerStyleElement type="hoveredUnselectedItemWithData" dxfId="1"/>
            <x14:slicerStyleElement type="hovered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microsoft.com/office/2007/relationships/slicerCache" Target="slicerCaches/slicerCache9.xml"/><Relationship Id="rId21" Type="http://schemas.openxmlformats.org/officeDocument/2006/relationships/externalLink" Target="externalLinks/externalLink4.xml"/><Relationship Id="rId34" Type="http://schemas.microsoft.com/office/2007/relationships/slicerCache" Target="slicerCaches/slicerCache4.xml"/><Relationship Id="rId42" Type="http://schemas.openxmlformats.org/officeDocument/2006/relationships/connections" Target="connections.xml"/><Relationship Id="rId47" Type="http://schemas.microsoft.com/office/2017/10/relationships/person" Target="persons/person.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2.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microsoft.com/office/2007/relationships/slicerCache" Target="slicerCaches/slicerCache2.xml"/><Relationship Id="rId37" Type="http://schemas.microsoft.com/office/2007/relationships/slicerCache" Target="slicerCaches/slicerCache7.xml"/><Relationship Id="rId40" Type="http://schemas.microsoft.com/office/2007/relationships/slicerCache" Target="slicerCaches/slicerCache10.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pivotCacheDefinition" Target="pivotCache/pivotCacheDefinition1.xml"/><Relationship Id="rId36" Type="http://schemas.microsoft.com/office/2007/relationships/slicerCache" Target="slicerCaches/slicerCache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microsoft.com/office/2007/relationships/slicerCache" Target="slicerCaches/slicerCache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pivotCacheDefinition" Target="pivotCache/pivotCacheDefinition3.xml"/><Relationship Id="rId35" Type="http://schemas.microsoft.com/office/2007/relationships/slicerCache" Target="slicerCaches/slicerCache5.xml"/><Relationship Id="rId43" Type="http://schemas.openxmlformats.org/officeDocument/2006/relationships/styles" Target="styles.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microsoft.com/office/2007/relationships/slicerCache" Target="slicerCaches/slicerCache3.xml"/><Relationship Id="rId38" Type="http://schemas.microsoft.com/office/2007/relationships/slicerCache" Target="slicerCaches/slicerCache8.xml"/><Relationship Id="rId46" Type="http://schemas.openxmlformats.org/officeDocument/2006/relationships/powerPivotData" Target="model/item.data"/><Relationship Id="rId20" Type="http://schemas.openxmlformats.org/officeDocument/2006/relationships/externalLink" Target="externalLinks/externalLink3.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Number of ppl Covered</a:t>
            </a:r>
            <a:r>
              <a:rPr lang="en-US" sz="1400" baseline="0"/>
              <a:t> against 2023 HRP targets</a:t>
            </a:r>
          </a:p>
          <a:p>
            <a:pPr>
              <a:defRPr sz="1400"/>
            </a:pPr>
            <a:r>
              <a:rPr lang="en-US" sz="1400" b="1" i="0" u="none" strike="noStrike" baseline="0">
                <a:effectLst/>
              </a:rPr>
              <a:t>Object 1:</a:t>
            </a:r>
            <a:r>
              <a:rPr lang="en-US" sz="1400"/>
              <a:t> </a:t>
            </a:r>
            <a:r>
              <a:rPr lang="en-US" sz="1400" b="1" i="0" u="none" strike="noStrike" baseline="0">
                <a:effectLst/>
              </a:rPr>
              <a:t>(IDPs- protracted+new displacement</a:t>
            </a:r>
            <a:r>
              <a:rPr lang="en-US" sz="1400" baseline="0"/>
              <a:t>) </a:t>
            </a:r>
            <a:endParaRPr lang="en-US" sz="1400"/>
          </a:p>
        </c:rich>
      </c:tx>
      <c:layout>
        <c:manualLayout>
          <c:xMode val="edge"/>
          <c:yMode val="edge"/>
          <c:x val="0.31137669104039051"/>
          <c:y val="8.8813719691662549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HRP!$E$33</c:f>
              <c:strCache>
                <c:ptCount val="1"/>
                <c:pt idx="0">
                  <c:v>Coverage</c:v>
                </c:pt>
              </c:strCache>
            </c:strRef>
          </c:tx>
          <c:spPr>
            <a:solidFill>
              <a:srgbClr val="0070C0"/>
            </a:soli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6858-406A-8C1E-6F35E401887F}"/>
              </c:ext>
            </c:extLst>
          </c:dPt>
          <c:dPt>
            <c:idx val="1"/>
            <c:invertIfNegative val="0"/>
            <c:bubble3D val="0"/>
            <c:spPr>
              <a:solidFill>
                <a:srgbClr val="BF9000"/>
              </a:solidFill>
              <a:ln>
                <a:noFill/>
              </a:ln>
              <a:effectLst/>
            </c:spPr>
            <c:extLst>
              <c:ext xmlns:c16="http://schemas.microsoft.com/office/drawing/2014/chart" uri="{C3380CC4-5D6E-409C-BE32-E72D297353CC}">
                <c16:uniqueId val="{0000000A-6858-406A-8C1E-6F35E401887F}"/>
              </c:ext>
            </c:extLst>
          </c:dPt>
          <c:dPt>
            <c:idx val="2"/>
            <c:invertIfNegative val="0"/>
            <c:bubble3D val="0"/>
            <c:spPr>
              <a:solidFill>
                <a:srgbClr val="FFFF00"/>
              </a:solidFill>
              <a:ln>
                <a:noFill/>
              </a:ln>
              <a:effectLst/>
            </c:spPr>
            <c:extLst>
              <c:ext xmlns:c16="http://schemas.microsoft.com/office/drawing/2014/chart" uri="{C3380CC4-5D6E-409C-BE32-E72D297353CC}">
                <c16:uniqueId val="{00000001-87B7-4A7F-94AC-01299AC266FE}"/>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87B7-4A7F-94AC-01299AC266FE}"/>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9-B2F7-421D-A68C-AC6ACEF8280D}"/>
              </c:ext>
            </c:extLst>
          </c:dPt>
          <c:dLbls>
            <c:dLbl>
              <c:idx val="2"/>
              <c:layout>
                <c:manualLayout>
                  <c:x val="1.3081117366072474E-2"/>
                  <c:y val="-1.0141365604905093E-16"/>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7-4A7F-94AC-01299AC266F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HRP!$C$34:$C$39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HRP!$E$34:$E$39</c:f>
              <c:numCache>
                <c:formatCode>_(* #,##0_);_(* \(#,##0\);_(* "-"??_);_(@_)</c:formatCode>
                <c:ptCount val="6"/>
                <c:pt idx="0">
                  <c:v>50</c:v>
                </c:pt>
                <c:pt idx="1">
                  <c:v>6500</c:v>
                </c:pt>
                <c:pt idx="2">
                  <c:v>113597.57999999999</c:v>
                </c:pt>
                <c:pt idx="3">
                  <c:v>212036.71246319922</c:v>
                </c:pt>
                <c:pt idx="4">
                  <c:v>104248</c:v>
                </c:pt>
                <c:pt idx="5">
                  <c:v>170955</c:v>
                </c:pt>
              </c:numCache>
            </c:numRef>
          </c:val>
          <c:extLst>
            <c:ext xmlns:c16="http://schemas.microsoft.com/office/drawing/2014/chart" uri="{C3380CC4-5D6E-409C-BE32-E72D297353CC}">
              <c16:uniqueId val="{00000008-E308-4CE9-A15B-A8FE38957C12}"/>
            </c:ext>
          </c:extLst>
        </c:ser>
        <c:ser>
          <c:idx val="1"/>
          <c:order val="1"/>
          <c:tx>
            <c:strRef>
              <c:f>HRP!$F$33</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6858-406A-8C1E-6F35E401887F}"/>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B-6858-406A-8C1E-6F35E401887F}"/>
              </c:ext>
            </c:extLst>
          </c:dPt>
          <c:dPt>
            <c:idx val="2"/>
            <c:invertIfNegative val="0"/>
            <c:bubble3D val="0"/>
            <c:spPr>
              <a:solidFill>
                <a:srgbClr val="FFFF00">
                  <a:alpha val="20000"/>
                </a:srgbClr>
              </a:solidFill>
              <a:ln>
                <a:noFill/>
              </a:ln>
              <a:effectLst/>
            </c:spPr>
            <c:extLst>
              <c:ext xmlns:c16="http://schemas.microsoft.com/office/drawing/2014/chart" uri="{C3380CC4-5D6E-409C-BE32-E72D297353CC}">
                <c16:uniqueId val="{00000011-E308-4CE9-A15B-A8FE38957C12}"/>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87B7-4A7F-94AC-01299AC266FE}"/>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10-291B-4C2F-9992-A4049400DDE5}"/>
              </c:ext>
            </c:extLst>
          </c:dPt>
          <c:dLbls>
            <c:dLbl>
              <c:idx val="5"/>
              <c:layout>
                <c:manualLayout>
                  <c:x val="9.6327915435944125E-3"/>
                  <c:y val="-4.408170031727939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2F7-421D-A68C-AC6ACEF8280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HRP!$C$34:$C$39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HRP!$F$34:$F$39</c:f>
              <c:numCache>
                <c:formatCode>_(* #,##0_);_(* \(#,##0\);_(* "-"??_);_(@_)</c:formatCode>
                <c:ptCount val="6"/>
                <c:pt idx="0">
                  <c:v>27929.350000000002</c:v>
                </c:pt>
                <c:pt idx="1">
                  <c:v>29873.154999999999</c:v>
                </c:pt>
                <c:pt idx="3">
                  <c:v>40874.287536800781</c:v>
                </c:pt>
                <c:pt idx="4">
                  <c:v>148663</c:v>
                </c:pt>
                <c:pt idx="5">
                  <c:v>81956</c:v>
                </c:pt>
              </c:numCache>
            </c:numRef>
          </c:val>
          <c:extLst>
            <c:ext xmlns:c16="http://schemas.microsoft.com/office/drawing/2014/chart" uri="{C3380CC4-5D6E-409C-BE32-E72D297353CC}">
              <c16:uniqueId val="{00000013-E308-4CE9-A15B-A8FE38957C12}"/>
            </c:ext>
          </c:extLst>
        </c:ser>
        <c:dLbls>
          <c:showLegendKey val="0"/>
          <c:showVal val="0"/>
          <c:showCatName val="0"/>
          <c:showSerName val="0"/>
          <c:showPercent val="0"/>
          <c:showBubbleSize val="0"/>
        </c:dLbls>
        <c:gapWidth val="50"/>
        <c:overlap val="100"/>
        <c:axId val="390217520"/>
        <c:axId val="391605888"/>
      </c:barChart>
      <c:catAx>
        <c:axId val="3902175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5888"/>
        <c:crosses val="autoZero"/>
        <c:auto val="1"/>
        <c:lblAlgn val="ctr"/>
        <c:lblOffset val="100"/>
        <c:noMultiLvlLbl val="0"/>
      </c:catAx>
      <c:valAx>
        <c:axId val="391605888"/>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1752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7928240287341965"/>
          <c:y val="0.21516191168752388"/>
          <c:w val="0.77586055206596072"/>
          <c:h val="0.43143424982722389"/>
        </c:manualLayout>
      </c:layout>
      <c:barChart>
        <c:barDir val="col"/>
        <c:grouping val="percentStacked"/>
        <c:varyColors val="0"/>
        <c:ser>
          <c:idx val="0"/>
          <c:order val="0"/>
          <c:tx>
            <c:strRef>
              <c:f>Analysis!$E$100</c:f>
              <c:strCache>
                <c:ptCount val="1"/>
                <c:pt idx="0">
                  <c:v> Coverage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Analysis!$F$99</c:f>
              <c:strCache>
                <c:ptCount val="1"/>
                <c:pt idx="0">
                  <c:v> # in camps (20:1) </c:v>
                </c:pt>
              </c:strCache>
            </c:strRef>
          </c:cat>
          <c:val>
            <c:numRef>
              <c:f>Analysis!$F$100</c:f>
              <c:numCache>
                <c:formatCode>_(* #,##0_);_(* \(#,##0\);_(* "-"??_);_(@_)</c:formatCode>
                <c:ptCount val="1"/>
                <c:pt idx="0">
                  <c:v>3741</c:v>
                </c:pt>
              </c:numCache>
            </c:numRef>
          </c:val>
          <c:extLst>
            <c:ext xmlns:c16="http://schemas.microsoft.com/office/drawing/2014/chart" uri="{C3380CC4-5D6E-409C-BE32-E72D297353CC}">
              <c16:uniqueId val="{00000000-A6C3-4C9D-924E-545947A62E9C}"/>
            </c:ext>
          </c:extLst>
        </c:ser>
        <c:ser>
          <c:idx val="1"/>
          <c:order val="1"/>
          <c:tx>
            <c:strRef>
              <c:f>Analysis!$E$101</c:f>
              <c:strCache>
                <c:ptCount val="1"/>
                <c:pt idx="0">
                  <c:v> GAP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Analysis!$F$99</c:f>
              <c:strCache>
                <c:ptCount val="1"/>
                <c:pt idx="0">
                  <c:v> # in camps (20:1) </c:v>
                </c:pt>
              </c:strCache>
            </c:strRef>
          </c:cat>
          <c:val>
            <c:numRef>
              <c:f>Analysis!$F$101</c:f>
              <c:numCache>
                <c:formatCode>_(* #,##0_);_(* \(#,##0\);_(* "-"??_);_(@_)</c:formatCode>
                <c:ptCount val="1"/>
                <c:pt idx="0">
                  <c:v>2982</c:v>
                </c:pt>
              </c:numCache>
            </c:numRef>
          </c:val>
          <c:extLst>
            <c:ext xmlns:c16="http://schemas.microsoft.com/office/drawing/2014/chart" uri="{C3380CC4-5D6E-409C-BE32-E72D297353CC}">
              <c16:uniqueId val="{00000001-A6C3-4C9D-924E-545947A62E9C}"/>
            </c:ext>
          </c:extLst>
        </c:ser>
        <c:dLbls>
          <c:dLblPos val="ctr"/>
          <c:showLegendKey val="0"/>
          <c:showVal val="1"/>
          <c:showCatName val="0"/>
          <c:showSerName val="0"/>
          <c:showPercent val="0"/>
          <c:showBubbleSize val="0"/>
        </c:dLbls>
        <c:gapWidth val="150"/>
        <c:overlap val="100"/>
        <c:axId val="395455520"/>
        <c:axId val="395451208"/>
      </c:barChart>
      <c:catAx>
        <c:axId val="3954555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1208"/>
        <c:crosses val="autoZero"/>
        <c:auto val="1"/>
        <c:lblAlgn val="ctr"/>
        <c:lblOffset val="100"/>
        <c:noMultiLvlLbl val="0"/>
      </c:catAx>
      <c:valAx>
        <c:axId val="395451208"/>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5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012E-4C70-8DE8-442D9164B4FD}"/>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012E-4C70-8DE8-442D9164B4FD}"/>
              </c:ext>
            </c:extLst>
          </c:dPt>
          <c:dLbls>
            <c:dLbl>
              <c:idx val="0"/>
              <c:layout>
                <c:manualLayout>
                  <c:x val="-0.12529061085507545"/>
                  <c:y val="-2.4298727588201379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12E-4C70-8DE8-442D9164B4F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Analysis!$H$99:$H$100</c:f>
              <c:strCache>
                <c:ptCount val="2"/>
                <c:pt idx="0">
                  <c:v>Functioning</c:v>
                </c:pt>
                <c:pt idx="1">
                  <c:v>Not_Functioning</c:v>
                </c:pt>
              </c:strCache>
            </c:strRef>
          </c:cat>
          <c:val>
            <c:numRef>
              <c:f>Analysis!$I$99:$I$100</c:f>
              <c:numCache>
                <c:formatCode>_(* #,##0_);_(* \(#,##0\);_(* "-"??_);_(@_)</c:formatCode>
                <c:ptCount val="2"/>
                <c:pt idx="0">
                  <c:v>3741</c:v>
                </c:pt>
                <c:pt idx="1">
                  <c:v>2767</c:v>
                </c:pt>
              </c:numCache>
            </c:numRef>
          </c:val>
          <c:extLst>
            <c:ext xmlns:c16="http://schemas.microsoft.com/office/drawing/2014/chart" uri="{C3380CC4-5D6E-409C-BE32-E72D297353CC}">
              <c16:uniqueId val="{00000006-012E-4C70-8DE8-442D9164B4FD}"/>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44624917781657"/>
          <c:y val="0.34812221272332244"/>
          <c:w val="0.4329096846795718"/>
          <c:h val="0.4841788866684454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[20231020_Myanmar_WASH_4W_2023_Q3_Rakhine_camp_Consolidate.xlsx]Analysis!PivotTable14</c:name>
    <c:fmtId val="8"/>
  </c:pivotSource>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Rakhine</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70C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Analysis!$C$313</c:f>
              <c:strCache>
                <c:ptCount val="1"/>
                <c:pt idx="0">
                  <c:v># of latrines in TLS/CFS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Analysis!$C$314</c:f>
              <c:numCache>
                <c:formatCode>_(* #,##0_);_(* \(#,##0\);_(* "-"??_);_(@_)</c:formatCode>
                <c:ptCount val="1"/>
                <c:pt idx="0">
                  <c:v>12</c:v>
                </c:pt>
              </c:numCache>
            </c:numRef>
          </c:val>
          <c:extLst>
            <c:ext xmlns:c16="http://schemas.microsoft.com/office/drawing/2014/chart" uri="{C3380CC4-5D6E-409C-BE32-E72D297353CC}">
              <c16:uniqueId val="{00000001-8673-4166-A0D8-ADC4F2B3EFC1}"/>
            </c:ext>
          </c:extLst>
        </c:ser>
        <c:ser>
          <c:idx val="1"/>
          <c:order val="1"/>
          <c:tx>
            <c:strRef>
              <c:f>Analysis!$D$313</c:f>
              <c:strCache>
                <c:ptCount val="1"/>
                <c:pt idx="0">
                  <c:v># of latrines in THF</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Analysis!$D$314</c:f>
              <c:numCache>
                <c:formatCode>_(* #,##0_);_(* \(#,##0\);_(* "-"??_);_(@_)</c:formatCode>
                <c:ptCount val="1"/>
                <c:pt idx="0">
                  <c:v>1</c:v>
                </c:pt>
              </c:numCache>
            </c:numRef>
          </c:val>
          <c:extLst>
            <c:ext xmlns:c16="http://schemas.microsoft.com/office/drawing/2014/chart" uri="{C3380CC4-5D6E-409C-BE32-E72D297353CC}">
              <c16:uniqueId val="{00000002-8673-4166-A0D8-ADC4F2B3EFC1}"/>
            </c:ext>
          </c:extLst>
        </c:ser>
        <c:ser>
          <c:idx val="2"/>
          <c:order val="2"/>
          <c:tx>
            <c:strRef>
              <c:f>Analysis!$E$313</c:f>
              <c:strCache>
                <c:ptCount val="1"/>
                <c:pt idx="0">
                  <c:v># of functional handwashing stations in TLS/CFS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Analysis!$E$314</c:f>
              <c:numCache>
                <c:formatCode>_(* #,##0_);_(* \(#,##0\);_(* "-"??_);_(@_)</c:formatCode>
                <c:ptCount val="1"/>
                <c:pt idx="0">
                  <c:v>46</c:v>
                </c:pt>
              </c:numCache>
            </c:numRef>
          </c:val>
          <c:extLst>
            <c:ext xmlns:c16="http://schemas.microsoft.com/office/drawing/2014/chart" uri="{C3380CC4-5D6E-409C-BE32-E72D297353CC}">
              <c16:uniqueId val="{00000003-8673-4166-A0D8-ADC4F2B3EFC1}"/>
            </c:ext>
          </c:extLst>
        </c:ser>
        <c:dLbls>
          <c:dLblPos val="outEnd"/>
          <c:showLegendKey val="0"/>
          <c:showVal val="1"/>
          <c:showCatName val="0"/>
          <c:showSerName val="0"/>
          <c:showPercent val="0"/>
          <c:showBubbleSize val="0"/>
        </c:dLbls>
        <c:gapWidth val="115"/>
        <c:overlap val="-20"/>
        <c:axId val="395514816"/>
        <c:axId val="395517952"/>
      </c:barChart>
      <c:catAx>
        <c:axId val="395514816"/>
        <c:scaling>
          <c:orientation val="minMax"/>
        </c:scaling>
        <c:delete val="1"/>
        <c:axPos val="l"/>
        <c:numFmt formatCode="General" sourceLinked="1"/>
        <c:majorTickMark val="none"/>
        <c:minorTickMark val="none"/>
        <c:tickLblPos val="nextTo"/>
        <c:crossAx val="395517952"/>
        <c:crosses val="autoZero"/>
        <c:auto val="1"/>
        <c:lblAlgn val="ctr"/>
        <c:lblOffset val="100"/>
        <c:noMultiLvlLbl val="0"/>
      </c:catAx>
      <c:valAx>
        <c:axId val="395517952"/>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4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[20231020_Myanmar_WASH_4W_2023_Q3_Rakhine_camp_Consolidate.xlsx]Analysis!R_Geo</c:name>
    <c:fmtId val="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Rakhine - Number of Sites - Coverage/Gaps </a:t>
            </a:r>
          </a:p>
        </c:rich>
      </c:tx>
      <c:layout>
        <c:manualLayout>
          <c:xMode val="edge"/>
          <c:yMode val="edge"/>
          <c:x val="0.37496606587236875"/>
          <c:y val="3.1160771860866059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813780576054695"/>
          <c:y val="0.18660320486529736"/>
          <c:w val="0.7162328642427549"/>
          <c:h val="0.59374132694776072"/>
        </c:manualLayout>
      </c:layout>
      <c:barChart>
        <c:barDir val="bar"/>
        <c:grouping val="clustered"/>
        <c:varyColors val="0"/>
        <c:ser>
          <c:idx val="0"/>
          <c:order val="0"/>
          <c:tx>
            <c:strRef>
              <c:f>Analysis!$G$254:$G$255</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Analysis!$F$256</c:f>
              <c:strCache>
                <c:ptCount val="1"/>
                <c:pt idx="0">
                  <c:v>Camp</c:v>
                </c:pt>
              </c:strCache>
            </c:strRef>
          </c:cat>
          <c:val>
            <c:numRef>
              <c:f>Analysis!$G$256</c:f>
              <c:numCache>
                <c:formatCode>General</c:formatCode>
                <c:ptCount val="1"/>
                <c:pt idx="0">
                  <c:v>21</c:v>
                </c:pt>
              </c:numCache>
            </c:numRef>
          </c:val>
          <c:extLst>
            <c:ext xmlns:c16="http://schemas.microsoft.com/office/drawing/2014/chart" uri="{C3380CC4-5D6E-409C-BE32-E72D297353CC}">
              <c16:uniqueId val="{00000001-7BD1-4DEF-AD49-C446579D9582}"/>
            </c:ext>
          </c:extLst>
        </c:ser>
        <c:dLbls>
          <c:showLegendKey val="0"/>
          <c:showVal val="0"/>
          <c:showCatName val="0"/>
          <c:showSerName val="0"/>
          <c:showPercent val="0"/>
          <c:showBubbleSize val="0"/>
        </c:dLbls>
        <c:gapWidth val="100"/>
        <c:axId val="395622536"/>
        <c:axId val="395628024"/>
      </c:barChart>
      <c:catAx>
        <c:axId val="39562253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8024"/>
        <c:crosses val="autoZero"/>
        <c:auto val="1"/>
        <c:lblAlgn val="ctr"/>
        <c:lblOffset val="100"/>
        <c:noMultiLvlLbl val="0"/>
      </c:catAx>
      <c:valAx>
        <c:axId val="395628024"/>
        <c:scaling>
          <c:orientation val="minMax"/>
          <c:max val="25"/>
          <c:min val="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2536"/>
        <c:crosses val="autoZero"/>
        <c:crossBetween val="between"/>
      </c:valAx>
      <c:spPr>
        <a:noFill/>
        <a:ln>
          <a:noFill/>
        </a:ln>
        <a:effectLst/>
      </c:spPr>
    </c:plotArea>
    <c:legend>
      <c:legendPos val="r"/>
      <c:layout>
        <c:manualLayout>
          <c:xMode val="edge"/>
          <c:yMode val="edge"/>
          <c:x val="0.86072815700504268"/>
          <c:y val="0.47689470380278159"/>
          <c:w val="0.12281806618143561"/>
          <c:h val="9.314088616455706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[20231020_Myanmar_WASH_4W_2023_Q3_Rakhine_camp_Consolidate.xlsx]Analysis!W_R_C_G_C</c:name>
    <c:fmtId val="33"/>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WATER Coverage VS GAP in Active camps</a:t>
            </a:r>
            <a:endParaRPr lang="en-US" sz="1200">
              <a:effectLst/>
            </a:endParaRPr>
          </a:p>
          <a:p>
            <a:pPr>
              <a:defRPr sz="1200"/>
            </a:pPr>
            <a:r>
              <a:rPr lang="en-US" sz="1200" b="1" i="0" baseline="0">
                <a:effectLst/>
              </a:rPr>
              <a:t>in Rakhine</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Analysis!$C$83</c:f>
              <c:strCache>
                <c:ptCount val="1"/>
                <c:pt idx="0">
                  <c:v> % Water 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Analysis!$B$84:$B$87</c:f>
              <c:strCache>
                <c:ptCount val="4"/>
                <c:pt idx="0">
                  <c:v>Kyaukpyu</c:v>
                </c:pt>
                <c:pt idx="1">
                  <c:v>Myebon</c:v>
                </c:pt>
                <c:pt idx="2">
                  <c:v>Pauktaw</c:v>
                </c:pt>
                <c:pt idx="3">
                  <c:v>Sittwe</c:v>
                </c:pt>
              </c:strCache>
            </c:strRef>
          </c:cat>
          <c:val>
            <c:numRef>
              <c:f>Analysis!$C$84:$C$87</c:f>
              <c:numCache>
                <c:formatCode>0%</c:formatCode>
                <c:ptCount val="4"/>
                <c:pt idx="0">
                  <c:v>1</c:v>
                </c:pt>
                <c:pt idx="1">
                  <c:v>0.51369863013698636</c:v>
                </c:pt>
                <c:pt idx="2">
                  <c:v>1</c:v>
                </c:pt>
                <c:pt idx="3">
                  <c:v>0.94358433590567037</c:v>
                </c:pt>
              </c:numCache>
            </c:numRef>
          </c:val>
          <c:extLst>
            <c:ext xmlns:c16="http://schemas.microsoft.com/office/drawing/2014/chart" uri="{C3380CC4-5D6E-409C-BE32-E72D297353CC}">
              <c16:uniqueId val="{00000001-1D41-40DD-BDB3-6111776671CC}"/>
            </c:ext>
          </c:extLst>
        </c:ser>
        <c:ser>
          <c:idx val="1"/>
          <c:order val="1"/>
          <c:tx>
            <c:strRef>
              <c:f>Analysis!$D$83</c:f>
              <c:strCache>
                <c:ptCount val="1"/>
                <c:pt idx="0">
                  <c:v> % Water 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Analysis!$B$84:$B$87</c:f>
              <c:strCache>
                <c:ptCount val="4"/>
                <c:pt idx="0">
                  <c:v>Kyaukpyu</c:v>
                </c:pt>
                <c:pt idx="1">
                  <c:v>Myebon</c:v>
                </c:pt>
                <c:pt idx="2">
                  <c:v>Pauktaw</c:v>
                </c:pt>
                <c:pt idx="3">
                  <c:v>Sittwe</c:v>
                </c:pt>
              </c:strCache>
            </c:strRef>
          </c:cat>
          <c:val>
            <c:numRef>
              <c:f>Analysis!$D$84:$D$87</c:f>
              <c:numCache>
                <c:formatCode>0%</c:formatCode>
                <c:ptCount val="4"/>
                <c:pt idx="0">
                  <c:v>0</c:v>
                </c:pt>
                <c:pt idx="1">
                  <c:v>0.48630136986301364</c:v>
                </c:pt>
                <c:pt idx="2">
                  <c:v>0</c:v>
                </c:pt>
                <c:pt idx="3">
                  <c:v>5.6415664094329632E-2</c:v>
                </c:pt>
              </c:numCache>
            </c:numRef>
          </c:val>
          <c:extLst>
            <c:ext xmlns:c16="http://schemas.microsoft.com/office/drawing/2014/chart" uri="{C3380CC4-5D6E-409C-BE32-E72D297353CC}">
              <c16:uniqueId val="{00000002-1D41-40DD-BDB3-6111776671CC}"/>
            </c:ext>
          </c:extLst>
        </c:ser>
        <c:dLbls>
          <c:dLblPos val="ctr"/>
          <c:showLegendKey val="0"/>
          <c:showVal val="1"/>
          <c:showCatName val="0"/>
          <c:showSerName val="0"/>
          <c:showPercent val="0"/>
          <c:showBubbleSize val="0"/>
        </c:dLbls>
        <c:gapWidth val="150"/>
        <c:overlap val="100"/>
        <c:axId val="395620968"/>
        <c:axId val="395626064"/>
      </c:barChart>
      <c:catAx>
        <c:axId val="3956209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6064"/>
        <c:crosses val="autoZero"/>
        <c:auto val="1"/>
        <c:lblAlgn val="ctr"/>
        <c:lblOffset val="100"/>
        <c:noMultiLvlLbl val="0"/>
      </c:catAx>
      <c:valAx>
        <c:axId val="39562606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0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[20231020_Myanmar_WASH_4W_2023_Q3_Rakhine_camp_Consolidate.xlsx]Analysis!K_L_CG_N</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VS GAP in active Camps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Analysis!$C$163</c:f>
              <c:strCache>
                <c:ptCount val="1"/>
                <c:pt idx="0">
                  <c:v>  % Latrine 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Analysis!$B$164:$B$167</c:f>
              <c:strCache>
                <c:ptCount val="4"/>
                <c:pt idx="0">
                  <c:v>Kyaukpyu</c:v>
                </c:pt>
                <c:pt idx="1">
                  <c:v>Myebon</c:v>
                </c:pt>
                <c:pt idx="2">
                  <c:v>Pauktaw</c:v>
                </c:pt>
                <c:pt idx="3">
                  <c:v>Sittwe</c:v>
                </c:pt>
              </c:strCache>
            </c:strRef>
          </c:cat>
          <c:val>
            <c:numRef>
              <c:f>Analysis!$C$164:$C$167</c:f>
              <c:numCache>
                <c:formatCode>0%</c:formatCode>
                <c:ptCount val="4"/>
                <c:pt idx="0">
                  <c:v>1</c:v>
                </c:pt>
                <c:pt idx="1">
                  <c:v>1</c:v>
                </c:pt>
                <c:pt idx="2">
                  <c:v>0.77469147594849652</c:v>
                </c:pt>
                <c:pt idx="3">
                  <c:v>0.39166946268513636</c:v>
                </c:pt>
              </c:numCache>
            </c:numRef>
          </c:val>
          <c:extLst>
            <c:ext xmlns:c16="http://schemas.microsoft.com/office/drawing/2014/chart" uri="{C3380CC4-5D6E-409C-BE32-E72D297353CC}">
              <c16:uniqueId val="{00000001-824E-48CC-81BF-2ACBF97EB8F0}"/>
            </c:ext>
          </c:extLst>
        </c:ser>
        <c:ser>
          <c:idx val="1"/>
          <c:order val="1"/>
          <c:tx>
            <c:strRef>
              <c:f>Analysis!$D$163</c:f>
              <c:strCache>
                <c:ptCount val="1"/>
                <c:pt idx="0">
                  <c:v>  % Latrine 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Analysis!$B$164:$B$167</c:f>
              <c:strCache>
                <c:ptCount val="4"/>
                <c:pt idx="0">
                  <c:v>Kyaukpyu</c:v>
                </c:pt>
                <c:pt idx="1">
                  <c:v>Myebon</c:v>
                </c:pt>
                <c:pt idx="2">
                  <c:v>Pauktaw</c:v>
                </c:pt>
                <c:pt idx="3">
                  <c:v>Sittwe</c:v>
                </c:pt>
              </c:strCache>
            </c:strRef>
          </c:cat>
          <c:val>
            <c:numRef>
              <c:f>Analysis!$D$164:$D$167</c:f>
              <c:numCache>
                <c:formatCode>0%</c:formatCode>
                <c:ptCount val="4"/>
                <c:pt idx="0">
                  <c:v>0</c:v>
                </c:pt>
                <c:pt idx="1">
                  <c:v>0</c:v>
                </c:pt>
                <c:pt idx="2">
                  <c:v>0.22530852405150348</c:v>
                </c:pt>
                <c:pt idx="3">
                  <c:v>0.60833053731486364</c:v>
                </c:pt>
              </c:numCache>
            </c:numRef>
          </c:val>
          <c:extLst>
            <c:ext xmlns:c16="http://schemas.microsoft.com/office/drawing/2014/chart" uri="{C3380CC4-5D6E-409C-BE32-E72D297353CC}">
              <c16:uniqueId val="{00000002-824E-48CC-81BF-2ACBF97EB8F0}"/>
            </c:ext>
          </c:extLst>
        </c:ser>
        <c:dLbls>
          <c:dLblPos val="ctr"/>
          <c:showLegendKey val="0"/>
          <c:showVal val="1"/>
          <c:showCatName val="0"/>
          <c:showSerName val="0"/>
          <c:showPercent val="0"/>
          <c:showBubbleSize val="0"/>
        </c:dLbls>
        <c:gapWidth val="150"/>
        <c:overlap val="100"/>
        <c:axId val="414770648"/>
        <c:axId val="414773392"/>
      </c:barChart>
      <c:catAx>
        <c:axId val="4147706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3392"/>
        <c:crosses val="autoZero"/>
        <c:auto val="1"/>
        <c:lblAlgn val="ctr"/>
        <c:lblOffset val="100"/>
        <c:noMultiLvlLbl val="0"/>
      </c:catAx>
      <c:valAx>
        <c:axId val="41477339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0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[20231020_Myanmar_WASH_4W_2023_Q3_Rakhine_camp_Consolidate.xlsx]Analysis!K_H_CG_C</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active camps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081952105979136E-2"/>
          <c:y val="0.24271399053609838"/>
          <c:w val="0.88637979901754527"/>
          <c:h val="0.43678904961231607"/>
        </c:manualLayout>
      </c:layout>
      <c:barChart>
        <c:barDir val="col"/>
        <c:grouping val="percentStacked"/>
        <c:varyColors val="0"/>
        <c:ser>
          <c:idx val="0"/>
          <c:order val="0"/>
          <c:tx>
            <c:strRef>
              <c:f>Analysis!$C$209</c:f>
              <c:strCache>
                <c:ptCount val="1"/>
                <c:pt idx="0">
                  <c:v>  % Hygiene Coverage</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Analysis!$B$210:$B$213</c:f>
              <c:strCache>
                <c:ptCount val="4"/>
                <c:pt idx="0">
                  <c:v>Kyaukpyu</c:v>
                </c:pt>
                <c:pt idx="1">
                  <c:v>Myebon</c:v>
                </c:pt>
                <c:pt idx="2">
                  <c:v>Pauktaw</c:v>
                </c:pt>
                <c:pt idx="3">
                  <c:v>Sittwe</c:v>
                </c:pt>
              </c:strCache>
            </c:strRef>
          </c:cat>
          <c:val>
            <c:numRef>
              <c:f>Analysis!$C$210:$C$213</c:f>
              <c:numCache>
                <c:formatCode>0%</c:formatCode>
                <c:ptCount val="4"/>
                <c:pt idx="0">
                  <c:v>0</c:v>
                </c:pt>
                <c:pt idx="1">
                  <c:v>0</c:v>
                </c:pt>
                <c:pt idx="2">
                  <c:v>0.92530470332021553</c:v>
                </c:pt>
                <c:pt idx="3">
                  <c:v>0.84304641100164268</c:v>
                </c:pt>
              </c:numCache>
            </c:numRef>
          </c:val>
          <c:extLst>
            <c:ext xmlns:c16="http://schemas.microsoft.com/office/drawing/2014/chart" uri="{C3380CC4-5D6E-409C-BE32-E72D297353CC}">
              <c16:uniqueId val="{00000001-8615-4489-93ED-72AB0E2B7213}"/>
            </c:ext>
          </c:extLst>
        </c:ser>
        <c:ser>
          <c:idx val="1"/>
          <c:order val="1"/>
          <c:tx>
            <c:strRef>
              <c:f>Analysis!$D$209</c:f>
              <c:strCache>
                <c:ptCount val="1"/>
                <c:pt idx="0">
                  <c:v>  % Hygiene 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Analysis!$B$210:$B$213</c:f>
              <c:strCache>
                <c:ptCount val="4"/>
                <c:pt idx="0">
                  <c:v>Kyaukpyu</c:v>
                </c:pt>
                <c:pt idx="1">
                  <c:v>Myebon</c:v>
                </c:pt>
                <c:pt idx="2">
                  <c:v>Pauktaw</c:v>
                </c:pt>
                <c:pt idx="3">
                  <c:v>Sittwe</c:v>
                </c:pt>
              </c:strCache>
            </c:strRef>
          </c:cat>
          <c:val>
            <c:numRef>
              <c:f>Analysis!$D$210:$D$213</c:f>
              <c:numCache>
                <c:formatCode>0%</c:formatCode>
                <c:ptCount val="4"/>
                <c:pt idx="0">
                  <c:v>1</c:v>
                </c:pt>
                <c:pt idx="1">
                  <c:v>1</c:v>
                </c:pt>
                <c:pt idx="2">
                  <c:v>7.4695296679784473E-2</c:v>
                </c:pt>
                <c:pt idx="3">
                  <c:v>0.15695358899835732</c:v>
                </c:pt>
              </c:numCache>
            </c:numRef>
          </c:val>
          <c:extLst>
            <c:ext xmlns:c16="http://schemas.microsoft.com/office/drawing/2014/chart" uri="{C3380CC4-5D6E-409C-BE32-E72D297353CC}">
              <c16:uniqueId val="{00000002-8615-4489-93ED-72AB0E2B7213}"/>
            </c:ext>
          </c:extLst>
        </c:ser>
        <c:dLbls>
          <c:showLegendKey val="0"/>
          <c:showVal val="0"/>
          <c:showCatName val="0"/>
          <c:showSerName val="0"/>
          <c:showPercent val="0"/>
          <c:showBubbleSize val="0"/>
        </c:dLbls>
        <c:gapWidth val="150"/>
        <c:overlap val="100"/>
        <c:axId val="415877056"/>
        <c:axId val="415879016"/>
      </c:barChart>
      <c:catAx>
        <c:axId val="415877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2"/>
                </a:solidFill>
                <a:latin typeface="+mn-lt"/>
                <a:ea typeface="+mn-ea"/>
                <a:cs typeface="+mn-cs"/>
              </a:defRPr>
            </a:pPr>
            <a:endParaRPr lang="en-US"/>
          </a:p>
        </c:txPr>
        <c:crossAx val="415879016"/>
        <c:crosses val="autoZero"/>
        <c:auto val="1"/>
        <c:lblAlgn val="ctr"/>
        <c:lblOffset val="100"/>
        <c:noMultiLvlLbl val="0"/>
      </c:catAx>
      <c:valAx>
        <c:axId val="4158790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7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 of Sites which made water quality test </a:t>
            </a:r>
            <a:endParaRPr lang="en-US" sz="1200">
              <a:effectLst/>
            </a:endParaRPr>
          </a:p>
          <a:p>
            <a:pPr>
              <a:defRPr sz="1200"/>
            </a:pPr>
            <a:r>
              <a:rPr lang="en-US" sz="1200" b="1" i="0" baseline="0">
                <a:effectLst/>
              </a:rPr>
              <a:t>at water sources</a:t>
            </a:r>
          </a:p>
        </c:rich>
      </c:tx>
      <c:layout>
        <c:manualLayout>
          <c:xMode val="edge"/>
          <c:yMode val="edge"/>
          <c:x val="0.18731142302864315"/>
          <c:y val="2.861230329041487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8683281981056713"/>
          <c:y val="0.31795388237414529"/>
          <c:w val="0.314710487276047"/>
          <c:h val="0.62131684183253921"/>
        </c:manualLayout>
      </c:layout>
      <c:pieChart>
        <c:varyColors val="1"/>
        <c:ser>
          <c:idx val="0"/>
          <c:order val="0"/>
          <c:tx>
            <c:strRef>
              <c:f>Analysis!$F$47</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9C49-4C1F-9CF3-A8BFF8AF6F8A}"/>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9C49-4C1F-9CF3-A8BFF8AF6F8A}"/>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9C49-4C1F-9CF3-A8BFF8AF6F8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Analysis!$H$46:$I$46</c:f>
              <c:strCache>
                <c:ptCount val="2"/>
                <c:pt idx="0">
                  <c:v>Tested</c:v>
                </c:pt>
                <c:pt idx="1">
                  <c:v>No Test</c:v>
                </c:pt>
              </c:strCache>
            </c:strRef>
          </c:cat>
          <c:val>
            <c:numRef>
              <c:f>Analysis!$H$47:$I$47</c:f>
              <c:numCache>
                <c:formatCode>0</c:formatCode>
                <c:ptCount val="2"/>
                <c:pt idx="0" formatCode="General">
                  <c:v>18</c:v>
                </c:pt>
                <c:pt idx="1">
                  <c:v>3</c:v>
                </c:pt>
              </c:numCache>
            </c:numRef>
          </c:val>
          <c:extLst xmlns:c15="http://schemas.microsoft.com/office/drawing/2012/chart">
            <c:ext xmlns:c16="http://schemas.microsoft.com/office/drawing/2014/chart" uri="{C3380CC4-5D6E-409C-BE32-E72D297353CC}">
              <c16:uniqueId val="{00000004-9C49-4C1F-9CF3-A8BFF8AF6F8A}"/>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aseline="0"/>
              <a:t>1570 Testing done @ water sources </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Analysis!$K$46</c:f>
              <c:strCache>
                <c:ptCount val="1"/>
                <c:pt idx="0">
                  <c:v>% Passed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Analysis!$J$47:$J$50</c:f>
              <c:strCache>
                <c:ptCount val="4"/>
                <c:pt idx="0">
                  <c:v>Q1</c:v>
                </c:pt>
                <c:pt idx="1">
                  <c:v>Q2</c:v>
                </c:pt>
                <c:pt idx="2">
                  <c:v>Q3</c:v>
                </c:pt>
                <c:pt idx="3">
                  <c:v>Q4</c:v>
                </c:pt>
              </c:strCache>
            </c:strRef>
          </c:cat>
          <c:val>
            <c:numRef>
              <c:f>Analysis!$K$47:$K$50</c:f>
              <c:numCache>
                <c:formatCode>0%</c:formatCode>
                <c:ptCount val="4"/>
                <c:pt idx="0">
                  <c:v>0.53647058823529403</c:v>
                </c:pt>
                <c:pt idx="1">
                  <c:v>0.72375</c:v>
                </c:pt>
                <c:pt idx="2">
                  <c:v>0.6173333333333334</c:v>
                </c:pt>
                <c:pt idx="3">
                  <c:v>0</c:v>
                </c:pt>
              </c:numCache>
            </c:numRef>
          </c:val>
          <c:extLst>
            <c:ext xmlns:c16="http://schemas.microsoft.com/office/drawing/2014/chart" uri="{C3380CC4-5D6E-409C-BE32-E72D297353CC}">
              <c16:uniqueId val="{00000000-F935-4EB7-A6DD-5FF2CD715C68}"/>
            </c:ext>
          </c:extLst>
        </c:ser>
        <c:ser>
          <c:idx val="1"/>
          <c:order val="1"/>
          <c:tx>
            <c:strRef>
              <c:f>Analysis!$L$46</c:f>
              <c:strCache>
                <c:ptCount val="1"/>
                <c:pt idx="0">
                  <c:v>% Not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Analysis!$J$47:$J$50</c:f>
              <c:strCache>
                <c:ptCount val="4"/>
                <c:pt idx="0">
                  <c:v>Q1</c:v>
                </c:pt>
                <c:pt idx="1">
                  <c:v>Q2</c:v>
                </c:pt>
                <c:pt idx="2">
                  <c:v>Q3</c:v>
                </c:pt>
                <c:pt idx="3">
                  <c:v>Q4</c:v>
                </c:pt>
              </c:strCache>
            </c:strRef>
          </c:cat>
          <c:val>
            <c:numRef>
              <c:f>Analysis!$L$47:$L$50</c:f>
              <c:numCache>
                <c:formatCode>0%</c:formatCode>
                <c:ptCount val="4"/>
                <c:pt idx="0">
                  <c:v>0.46352941176470597</c:v>
                </c:pt>
                <c:pt idx="1">
                  <c:v>0.27625</c:v>
                </c:pt>
                <c:pt idx="2">
                  <c:v>0.3826666666666666</c:v>
                </c:pt>
                <c:pt idx="3">
                  <c:v>0</c:v>
                </c:pt>
              </c:numCache>
            </c:numRef>
          </c:val>
          <c:extLst>
            <c:ext xmlns:c16="http://schemas.microsoft.com/office/drawing/2014/chart" uri="{C3380CC4-5D6E-409C-BE32-E72D297353CC}">
              <c16:uniqueId val="{00000000-807E-4A2B-9682-E62213B486D8}"/>
            </c:ext>
          </c:extLst>
        </c:ser>
        <c:dLbls>
          <c:dLblPos val="ctr"/>
          <c:showLegendKey val="0"/>
          <c:showVal val="1"/>
          <c:showCatName val="0"/>
          <c:showSerName val="0"/>
          <c:showPercent val="0"/>
          <c:showBubbleSize val="0"/>
        </c:dLbls>
        <c:gapWidth val="15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a:pPr>
            <a:r>
              <a:rPr lang="en-US" sz="1400" b="1" i="0" baseline="0">
                <a:effectLst/>
              </a:rPr>
              <a:t>at household</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3691086408316606"/>
          <c:y val="0.32351942849249105"/>
          <c:w val="0.35232232000411712"/>
          <c:h val="0.54040416000631497"/>
        </c:manualLayout>
      </c:layout>
      <c:pieChart>
        <c:varyColors val="1"/>
        <c:ser>
          <c:idx val="0"/>
          <c:order val="0"/>
          <c:tx>
            <c:strRef>
              <c:f>Analysis!$V$47</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F67F-4308-B23B-444726290637}"/>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F67F-4308-B23B-444726290637}"/>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67F-4308-B23B-44472629063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Analysis!$X$46:$Y$46</c:f>
              <c:strCache>
                <c:ptCount val="2"/>
                <c:pt idx="0">
                  <c:v>Tested</c:v>
                </c:pt>
                <c:pt idx="1">
                  <c:v>No test</c:v>
                </c:pt>
              </c:strCache>
            </c:strRef>
          </c:cat>
          <c:val>
            <c:numRef>
              <c:f>Analysis!$X$47:$Y$47</c:f>
              <c:numCache>
                <c:formatCode>General</c:formatCode>
                <c:ptCount val="2"/>
                <c:pt idx="0">
                  <c:v>17</c:v>
                </c:pt>
                <c:pt idx="1">
                  <c:v>4</c:v>
                </c:pt>
              </c:numCache>
            </c:numRef>
          </c:val>
          <c:extLst xmlns:c15="http://schemas.microsoft.com/office/drawing/2012/chart">
            <c:ext xmlns:c16="http://schemas.microsoft.com/office/drawing/2014/chart" uri="{C3380CC4-5D6E-409C-BE32-E72D297353CC}">
              <c16:uniqueId val="{00000004-F67F-4308-B23B-444726290637}"/>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HRP!$P$16</c:f>
              <c:strCache>
                <c:ptCount val="1"/>
                <c:pt idx="0">
                  <c:v>% Reached</c:v>
                </c:pt>
              </c:strCache>
            </c:strRef>
          </c:tx>
          <c:spPr>
            <a:solidFill>
              <a:schemeClr val="tx1">
                <a:lumMod val="65000"/>
                <a:lumOff val="3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HRP!$C$17:$D$19</c:f>
              <c:multiLvlStrCache>
                <c:ptCount val="3"/>
                <c:lvl>
                  <c:pt idx="0">
                    <c:v> Rakhine </c:v>
                  </c:pt>
                  <c:pt idx="1">
                    <c:v> Rakhine </c:v>
                  </c:pt>
                  <c:pt idx="2">
                    <c:v> Rakhine </c:v>
                  </c:pt>
                </c:lvl>
                <c:lvl>
                  <c:pt idx="0">
                    <c:v>Number of women, men, boys and girls benefitting from safe/ improved drinking water, meeting demand for domestic purposes, at minimum/agreed standards.</c:v>
                  </c:pt>
                  <c:pt idx="1">
                    <c:v>Number of women, men, boys and girls benefitting from functional excre-ta disposal system, reducing safety/public health/environmental risks.</c:v>
                  </c:pt>
                  <c:pt idx="2">
                    <c:v>Number of women, men, boys and girls benefitting from timely/ade-quate/tailored personal hygiene items and receiving appropriate/ community tailored messages that enable health seeking behaviour.</c:v>
                  </c:pt>
                </c:lvl>
              </c:multiLvlStrCache>
            </c:multiLvlStrRef>
          </c:cat>
          <c:val>
            <c:numRef>
              <c:f>HRP!$P$17:$P$19</c:f>
              <c:numCache>
                <c:formatCode>0%</c:formatCode>
                <c:ptCount val="3"/>
                <c:pt idx="0" formatCode="0.0%">
                  <c:v>0.44865172744427112</c:v>
                </c:pt>
                <c:pt idx="1">
                  <c:v>0.30230794042605869</c:v>
                </c:pt>
                <c:pt idx="2">
                  <c:v>0.58667961530808221</c:v>
                </c:pt>
              </c:numCache>
            </c:numRef>
          </c:val>
          <c:extLst>
            <c:ext xmlns:c16="http://schemas.microsoft.com/office/drawing/2014/chart" uri="{C3380CC4-5D6E-409C-BE32-E72D297353CC}">
              <c16:uniqueId val="{00000000-78ED-4C56-BA32-1282FB4F42D0}"/>
            </c:ext>
          </c:extLst>
        </c:ser>
        <c:ser>
          <c:idx val="1"/>
          <c:order val="1"/>
          <c:tx>
            <c:strRef>
              <c:f>HRP!$Q$16</c:f>
              <c:strCache>
                <c:ptCount val="1"/>
                <c:pt idx="0">
                  <c:v>% Gap</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HRP!$C$17:$D$19</c:f>
              <c:multiLvlStrCache>
                <c:ptCount val="3"/>
                <c:lvl>
                  <c:pt idx="0">
                    <c:v> Rakhine </c:v>
                  </c:pt>
                  <c:pt idx="1">
                    <c:v> Rakhine </c:v>
                  </c:pt>
                  <c:pt idx="2">
                    <c:v> Rakhine </c:v>
                  </c:pt>
                </c:lvl>
                <c:lvl>
                  <c:pt idx="0">
                    <c:v>Number of women, men, boys and girls benefitting from safe/ improved drinking water, meeting demand for domestic purposes, at minimum/agreed standards.</c:v>
                  </c:pt>
                  <c:pt idx="1">
                    <c:v>Number of women, men, boys and girls benefitting from functional excre-ta disposal system, reducing safety/public health/environmental risks.</c:v>
                  </c:pt>
                  <c:pt idx="2">
                    <c:v>Number of women, men, boys and girls benefitting from timely/ade-quate/tailored personal hygiene items and receiving appropriate/ community tailored messages that enable health seeking behaviour.</c:v>
                  </c:pt>
                </c:lvl>
              </c:multiLvlStrCache>
            </c:multiLvlStrRef>
          </c:cat>
          <c:val>
            <c:numRef>
              <c:f>HRP!$Q$17:$Q$19</c:f>
              <c:numCache>
                <c:formatCode>0%</c:formatCode>
                <c:ptCount val="3"/>
                <c:pt idx="0" formatCode="0.0%">
                  <c:v>0.55134827255572882</c:v>
                </c:pt>
                <c:pt idx="1">
                  <c:v>0.69769205957394131</c:v>
                </c:pt>
                <c:pt idx="2">
                  <c:v>0.41332038469191779</c:v>
                </c:pt>
              </c:numCache>
            </c:numRef>
          </c:val>
          <c:extLst>
            <c:ext xmlns:c16="http://schemas.microsoft.com/office/drawing/2014/chart" uri="{C3380CC4-5D6E-409C-BE32-E72D297353CC}">
              <c16:uniqueId val="{00000001-78ED-4C56-BA32-1282FB4F42D0}"/>
            </c:ext>
          </c:extLst>
        </c:ser>
        <c:dLbls>
          <c:showLegendKey val="0"/>
          <c:showVal val="0"/>
          <c:showCatName val="0"/>
          <c:showSerName val="0"/>
          <c:showPercent val="0"/>
          <c:showBubbleSize val="0"/>
        </c:dLbls>
        <c:gapWidth val="150"/>
        <c:overlap val="100"/>
        <c:axId val="391608632"/>
        <c:axId val="391605104"/>
      </c:barChart>
      <c:catAx>
        <c:axId val="3916086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5104"/>
        <c:crosses val="autoZero"/>
        <c:auto val="1"/>
        <c:lblAlgn val="ctr"/>
        <c:lblOffset val="100"/>
        <c:noMultiLvlLbl val="0"/>
      </c:catAx>
      <c:valAx>
        <c:axId val="39160510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8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Household Testing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Analysis!$AA$46</c:f>
              <c:strCache>
                <c:ptCount val="1"/>
                <c:pt idx="0">
                  <c:v>% Passed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Analysis!$Z$47:$Z$50</c:f>
              <c:strCache>
                <c:ptCount val="4"/>
                <c:pt idx="0">
                  <c:v>Q1</c:v>
                </c:pt>
                <c:pt idx="1">
                  <c:v>Q2</c:v>
                </c:pt>
                <c:pt idx="2">
                  <c:v>Q3</c:v>
                </c:pt>
                <c:pt idx="3">
                  <c:v>Q4</c:v>
                </c:pt>
              </c:strCache>
            </c:strRef>
          </c:cat>
          <c:val>
            <c:numRef>
              <c:f>Analysis!$AA$47:$AA$50</c:f>
              <c:numCache>
                <c:formatCode>0%</c:formatCode>
                <c:ptCount val="4"/>
                <c:pt idx="0">
                  <c:v>0.40149999999999997</c:v>
                </c:pt>
                <c:pt idx="1">
                  <c:v>0.49833333333333335</c:v>
                </c:pt>
                <c:pt idx="2">
                  <c:v>0.33571428571428574</c:v>
                </c:pt>
                <c:pt idx="3">
                  <c:v>0</c:v>
                </c:pt>
              </c:numCache>
            </c:numRef>
          </c:val>
          <c:extLst>
            <c:ext xmlns:c16="http://schemas.microsoft.com/office/drawing/2014/chart" uri="{C3380CC4-5D6E-409C-BE32-E72D297353CC}">
              <c16:uniqueId val="{00000000-A528-4231-8455-2E23C4C4DBA8}"/>
            </c:ext>
          </c:extLst>
        </c:ser>
        <c:ser>
          <c:idx val="1"/>
          <c:order val="1"/>
          <c:tx>
            <c:strRef>
              <c:f>Analysis!$AB$46</c:f>
              <c:strCache>
                <c:ptCount val="1"/>
                <c:pt idx="0">
                  <c:v>% Not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Analysis!$Z$47:$Z$50</c:f>
              <c:strCache>
                <c:ptCount val="4"/>
                <c:pt idx="0">
                  <c:v>Q1</c:v>
                </c:pt>
                <c:pt idx="1">
                  <c:v>Q2</c:v>
                </c:pt>
                <c:pt idx="2">
                  <c:v>Q3</c:v>
                </c:pt>
                <c:pt idx="3">
                  <c:v>Q4</c:v>
                </c:pt>
              </c:strCache>
            </c:strRef>
          </c:cat>
          <c:val>
            <c:numRef>
              <c:f>Analysis!$AB$47:$AB$50</c:f>
              <c:numCache>
                <c:formatCode>0%</c:formatCode>
                <c:ptCount val="4"/>
                <c:pt idx="0">
                  <c:v>0.59850000000000003</c:v>
                </c:pt>
                <c:pt idx="1">
                  <c:v>0.50166666666666671</c:v>
                </c:pt>
                <c:pt idx="2">
                  <c:v>0.66428571428571426</c:v>
                </c:pt>
                <c:pt idx="3">
                  <c:v>0</c:v>
                </c:pt>
              </c:numCache>
            </c:numRef>
          </c:val>
          <c:extLst>
            <c:ext xmlns:c16="http://schemas.microsoft.com/office/drawing/2014/chart" uri="{C3380CC4-5D6E-409C-BE32-E72D297353CC}">
              <c16:uniqueId val="{00000000-DBBC-4FED-9C36-FCA61AB7EC8F}"/>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feel sage</a:t>
            </a:r>
            <a:r>
              <a:rPr lang="en-US" sz="1400" baseline="0"/>
              <a:t> to use latrines when they need to (or at day/night)</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Analysis!$G$116</c:f>
              <c:strCache>
                <c:ptCount val="1"/>
                <c:pt idx="0">
                  <c:v>Safe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Analysis!$F$117:$F$119</c:f>
              <c:strCache>
                <c:ptCount val="3"/>
                <c:pt idx="0">
                  <c:v>Men</c:v>
                </c:pt>
                <c:pt idx="1">
                  <c:v>Women</c:v>
                </c:pt>
                <c:pt idx="2">
                  <c:v>Children</c:v>
                </c:pt>
              </c:strCache>
            </c:strRef>
          </c:cat>
          <c:val>
            <c:numRef>
              <c:f>Analysis!$G$117:$G$119</c:f>
              <c:numCache>
                <c:formatCode>0%</c:formatCode>
                <c:ptCount val="3"/>
                <c:pt idx="0">
                  <c:v>0.75624999999999998</c:v>
                </c:pt>
                <c:pt idx="1">
                  <c:v>0.66499999999999992</c:v>
                </c:pt>
                <c:pt idx="2">
                  <c:v>0.5066666666666666</c:v>
                </c:pt>
              </c:numCache>
            </c:numRef>
          </c:val>
          <c:extLst>
            <c:ext xmlns:c16="http://schemas.microsoft.com/office/drawing/2014/chart" uri="{C3380CC4-5D6E-409C-BE32-E72D297353CC}">
              <c16:uniqueId val="{00000000-1962-4C3D-B45B-23FEA09DDE3E}"/>
            </c:ext>
          </c:extLst>
        </c:ser>
        <c:ser>
          <c:idx val="1"/>
          <c:order val="1"/>
          <c:tx>
            <c:strRef>
              <c:f>Analysis!$H$116</c:f>
              <c:strCache>
                <c:ptCount val="1"/>
                <c:pt idx="0">
                  <c:v>Unsafe</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Analysis!$F$117:$F$119</c:f>
              <c:strCache>
                <c:ptCount val="3"/>
                <c:pt idx="0">
                  <c:v>Men</c:v>
                </c:pt>
                <c:pt idx="1">
                  <c:v>Women</c:v>
                </c:pt>
                <c:pt idx="2">
                  <c:v>Children</c:v>
                </c:pt>
              </c:strCache>
            </c:strRef>
          </c:cat>
          <c:val>
            <c:numRef>
              <c:f>Analysis!$H$117:$H$119</c:f>
              <c:numCache>
                <c:formatCode>0%</c:formatCode>
                <c:ptCount val="3"/>
                <c:pt idx="0">
                  <c:v>0.24375000000000002</c:v>
                </c:pt>
                <c:pt idx="1">
                  <c:v>0.33500000000000008</c:v>
                </c:pt>
                <c:pt idx="2">
                  <c:v>0.4933333333333334</c:v>
                </c:pt>
              </c:numCache>
            </c:numRef>
          </c:val>
          <c:extLst>
            <c:ext xmlns:c16="http://schemas.microsoft.com/office/drawing/2014/chart" uri="{C3380CC4-5D6E-409C-BE32-E72D297353CC}">
              <c16:uniqueId val="{00000001-1962-4C3D-B45B-23FEA09DDE3E}"/>
            </c:ext>
          </c:extLst>
        </c:ser>
        <c:dLbls>
          <c:showLegendKey val="0"/>
          <c:showVal val="0"/>
          <c:showCatName val="0"/>
          <c:showSerName val="0"/>
          <c:showPercent val="0"/>
          <c:showBubbleSize val="0"/>
        </c:dLbls>
        <c:gapWidth val="150"/>
        <c:overlap val="100"/>
        <c:axId val="240704655"/>
        <c:axId val="2054818927"/>
      </c:barChart>
      <c:catAx>
        <c:axId val="24070465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054818927"/>
        <c:crosses val="autoZero"/>
        <c:auto val="1"/>
        <c:lblAlgn val="ctr"/>
        <c:lblOffset val="100"/>
        <c:noMultiLvlLbl val="0"/>
      </c:catAx>
      <c:valAx>
        <c:axId val="2054818927"/>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40704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People with</a:t>
            </a:r>
            <a:r>
              <a:rPr lang="en-US" sz="1400" baseline="0"/>
              <a:t> disabilities with adapted sanitation option</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8-937E-4F55-AD95-DD28429F4A2A}"/>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1-937E-4F55-AD95-DD28429F4A2A}"/>
              </c:ext>
            </c:extLst>
          </c:dPt>
          <c:dLbls>
            <c:dLbl>
              <c:idx val="0"/>
              <c:layout>
                <c:manualLayout>
                  <c:x val="-8.5936132983377087E-3"/>
                  <c:y val="0.1056758530183727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37E-4F55-AD95-DD28429F4A2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Analysis!$G$135:$H$135</c:f>
              <c:strCache>
                <c:ptCount val="2"/>
                <c:pt idx="0">
                  <c:v>Access to adapted sanitation option</c:v>
                </c:pt>
                <c:pt idx="1">
                  <c:v>No access to adapted sanitation option</c:v>
                </c:pt>
              </c:strCache>
            </c:strRef>
          </c:cat>
          <c:val>
            <c:numRef>
              <c:f>Analysis!$G$136:$H$136</c:f>
              <c:numCache>
                <c:formatCode>General</c:formatCode>
                <c:ptCount val="2"/>
                <c:pt idx="0">
                  <c:v>1954</c:v>
                </c:pt>
                <c:pt idx="1">
                  <c:v>14458</c:v>
                </c:pt>
              </c:numCache>
            </c:numRef>
          </c:val>
          <c:extLst>
            <c:ext xmlns:c16="http://schemas.microsoft.com/office/drawing/2014/chart" uri="{C3380CC4-5D6E-409C-BE32-E72D297353CC}">
              <c16:uniqueId val="{00000000-937E-4F55-AD95-DD28429F4A2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Analysis!$C$225</c:f>
              <c:strCache>
                <c:ptCount val="1"/>
                <c:pt idx="0">
                  <c:v>Yes</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Analysis!$B$226:$B$227</c:f>
              <c:strCache>
                <c:ptCount val="2"/>
                <c:pt idx="0">
                  <c:v> % of women and girls who report that they have an adequate system for disposing of used sanitary pads</c:v>
                </c:pt>
                <c:pt idx="1">
                  <c:v> % of affected people who report handwashing at key times with soap</c:v>
                </c:pt>
              </c:strCache>
            </c:strRef>
          </c:cat>
          <c:val>
            <c:numRef>
              <c:f>Analysis!$C$226:$C$227</c:f>
              <c:numCache>
                <c:formatCode>0%</c:formatCode>
                <c:ptCount val="2"/>
                <c:pt idx="0">
                  <c:v>0.7712500000000001</c:v>
                </c:pt>
                <c:pt idx="1">
                  <c:v>0.72187500000000004</c:v>
                </c:pt>
              </c:numCache>
            </c:numRef>
          </c:val>
          <c:extLst>
            <c:ext xmlns:c16="http://schemas.microsoft.com/office/drawing/2014/chart" uri="{C3380CC4-5D6E-409C-BE32-E72D297353CC}">
              <c16:uniqueId val="{00000000-733A-489A-B5AF-B8BB99AE7857}"/>
            </c:ext>
          </c:extLst>
        </c:ser>
        <c:ser>
          <c:idx val="1"/>
          <c:order val="1"/>
          <c:tx>
            <c:strRef>
              <c:f>Analysis!$D$225</c:f>
              <c:strCache>
                <c:ptCount val="1"/>
                <c:pt idx="0">
                  <c:v>No</c:v>
                </c:pt>
              </c:strCache>
            </c:strRef>
          </c:tx>
          <c:spPr>
            <a:solidFill>
              <a:schemeClr val="accent6">
                <a:lumMod val="40000"/>
                <a:lumOff val="60000"/>
              </a:schemeClr>
            </a:solidFill>
            <a:ln>
              <a:noFill/>
            </a:ln>
            <a:effectLst/>
          </c:spPr>
          <c:invertIfNegative val="0"/>
          <c:dLbls>
            <c:dLbl>
              <c:idx val="1"/>
              <c:layout>
                <c:manualLayout>
                  <c:x val="1.5470146272060043E-2"/>
                  <c:y val="4.288449484806734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3A-489A-B5AF-B8BB99AE785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Analysis!$B$226:$B$227</c:f>
              <c:strCache>
                <c:ptCount val="2"/>
                <c:pt idx="0">
                  <c:v> % of women and girls who report that they have an adequate system for disposing of used sanitary pads</c:v>
                </c:pt>
                <c:pt idx="1">
                  <c:v> % of affected people who report handwashing at key times with soap</c:v>
                </c:pt>
              </c:strCache>
            </c:strRef>
          </c:cat>
          <c:val>
            <c:numRef>
              <c:f>Analysis!$D$226:$D$227</c:f>
              <c:numCache>
                <c:formatCode>0%</c:formatCode>
                <c:ptCount val="2"/>
                <c:pt idx="0">
                  <c:v>0.2287499999999999</c:v>
                </c:pt>
                <c:pt idx="1">
                  <c:v>0.27812499999999996</c:v>
                </c:pt>
              </c:numCache>
            </c:numRef>
          </c:val>
          <c:extLst>
            <c:ext xmlns:c16="http://schemas.microsoft.com/office/drawing/2014/chart" uri="{C3380CC4-5D6E-409C-BE32-E72D297353CC}">
              <c16:uniqueId val="{00000001-733A-489A-B5AF-B8BB99AE7857}"/>
            </c:ext>
          </c:extLst>
        </c:ser>
        <c:dLbls>
          <c:showLegendKey val="0"/>
          <c:showVal val="0"/>
          <c:showCatName val="0"/>
          <c:showSerName val="0"/>
          <c:showPercent val="0"/>
          <c:showBubbleSize val="0"/>
        </c:dLbls>
        <c:gapWidth val="150"/>
        <c:overlap val="100"/>
        <c:axId val="766520672"/>
        <c:axId val="828045152"/>
      </c:barChart>
      <c:catAx>
        <c:axId val="7665206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828045152"/>
        <c:crosses val="autoZero"/>
        <c:auto val="1"/>
        <c:lblAlgn val="ctr"/>
        <c:lblOffset val="100"/>
        <c:noMultiLvlLbl val="0"/>
      </c:catAx>
      <c:valAx>
        <c:axId val="82804515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766520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AAP</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Analysis!$C$355</c:f>
              <c:strCache>
                <c:ptCount val="1"/>
                <c:pt idx="0">
                  <c:v>Yes</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Analysis!$B$356:$B$359</c:f>
              <c:strCache>
                <c:ptCount val="4"/>
                <c:pt idx="0">
                  <c:v>%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Analysis!$C$356:$C$359</c:f>
              <c:numCache>
                <c:formatCode>0%</c:formatCode>
                <c:ptCount val="4"/>
                <c:pt idx="0">
                  <c:v>0.921875</c:v>
                </c:pt>
                <c:pt idx="1">
                  <c:v>0.94562500000000005</c:v>
                </c:pt>
                <c:pt idx="2">
                  <c:v>0.76</c:v>
                </c:pt>
                <c:pt idx="3">
                  <c:v>0.98187500000000016</c:v>
                </c:pt>
              </c:numCache>
            </c:numRef>
          </c:val>
          <c:extLst>
            <c:ext xmlns:c16="http://schemas.microsoft.com/office/drawing/2014/chart" uri="{C3380CC4-5D6E-409C-BE32-E72D297353CC}">
              <c16:uniqueId val="{00000000-F9D3-49B0-84FE-3DC0B87CEE6D}"/>
            </c:ext>
          </c:extLst>
        </c:ser>
        <c:ser>
          <c:idx val="1"/>
          <c:order val="1"/>
          <c:tx>
            <c:strRef>
              <c:f>Analysis!$D$355</c:f>
              <c:strCache>
                <c:ptCount val="1"/>
                <c:pt idx="0">
                  <c:v>No</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Analysis!$B$356:$B$359</c:f>
              <c:strCache>
                <c:ptCount val="4"/>
                <c:pt idx="0">
                  <c:v>%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Analysis!$D$356:$D$359</c:f>
              <c:numCache>
                <c:formatCode>0%</c:formatCode>
                <c:ptCount val="4"/>
                <c:pt idx="0">
                  <c:v>7.8125E-2</c:v>
                </c:pt>
                <c:pt idx="1">
                  <c:v>5.4374999999999951E-2</c:v>
                </c:pt>
                <c:pt idx="2">
                  <c:v>0.24</c:v>
                </c:pt>
                <c:pt idx="3">
                  <c:v>1.8124999999999836E-2</c:v>
                </c:pt>
              </c:numCache>
            </c:numRef>
          </c:val>
          <c:extLst>
            <c:ext xmlns:c16="http://schemas.microsoft.com/office/drawing/2014/chart" uri="{C3380CC4-5D6E-409C-BE32-E72D297353CC}">
              <c16:uniqueId val="{00000001-F9D3-49B0-84FE-3DC0B87CEE6D}"/>
            </c:ext>
          </c:extLst>
        </c:ser>
        <c:dLbls>
          <c:showLegendKey val="0"/>
          <c:showVal val="0"/>
          <c:showCatName val="0"/>
          <c:showSerName val="0"/>
          <c:showPercent val="0"/>
          <c:showBubbleSize val="0"/>
        </c:dLbls>
        <c:gapWidth val="150"/>
        <c:overlap val="100"/>
        <c:axId val="782142527"/>
        <c:axId val="777875167"/>
      </c:barChart>
      <c:catAx>
        <c:axId val="782142527"/>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77875167"/>
        <c:crosses val="autoZero"/>
        <c:auto val="1"/>
        <c:lblAlgn val="ctr"/>
        <c:lblOffset val="100"/>
        <c:noMultiLvlLbl val="0"/>
      </c:catAx>
      <c:valAx>
        <c:axId val="777875167"/>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821425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reached with Hygiene Promotion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ofPieChart>
        <c:ofPieType val="pie"/>
        <c:varyColors val="1"/>
        <c:ser>
          <c:idx val="0"/>
          <c:order val="0"/>
          <c:dPt>
            <c:idx val="0"/>
            <c:bubble3D val="0"/>
            <c:spPr>
              <a:solidFill>
                <a:schemeClr val="accent4">
                  <a:lumMod val="40000"/>
                  <a:lumOff val="60000"/>
                </a:schemeClr>
              </a:solidFill>
              <a:ln>
                <a:noFill/>
              </a:ln>
              <a:effectLst/>
            </c:spPr>
            <c:extLst>
              <c:ext xmlns:c16="http://schemas.microsoft.com/office/drawing/2014/chart" uri="{C3380CC4-5D6E-409C-BE32-E72D297353CC}">
                <c16:uniqueId val="{00000001-AFDE-48BF-A69F-0B5C710B2438}"/>
              </c:ext>
            </c:extLst>
          </c:dPt>
          <c:dPt>
            <c:idx val="1"/>
            <c:bubble3D val="0"/>
            <c:spPr>
              <a:solidFill>
                <a:schemeClr val="accent6">
                  <a:lumMod val="50000"/>
                </a:schemeClr>
              </a:solidFill>
              <a:ln>
                <a:noFill/>
              </a:ln>
              <a:effectLst/>
            </c:spPr>
            <c:extLst>
              <c:ext xmlns:c16="http://schemas.microsoft.com/office/drawing/2014/chart" uri="{C3380CC4-5D6E-409C-BE32-E72D297353CC}">
                <c16:uniqueId val="{00000009-AFDE-48BF-A69F-0B5C710B2438}"/>
              </c:ext>
            </c:extLst>
          </c:dPt>
          <c:dPt>
            <c:idx val="2"/>
            <c:bubble3D val="0"/>
            <c:spPr>
              <a:solidFill>
                <a:schemeClr val="accent6">
                  <a:lumMod val="75000"/>
                </a:schemeClr>
              </a:solidFill>
              <a:ln>
                <a:noFill/>
              </a:ln>
              <a:effectLst/>
            </c:spPr>
            <c:extLst>
              <c:ext xmlns:c16="http://schemas.microsoft.com/office/drawing/2014/chart" uri="{C3380CC4-5D6E-409C-BE32-E72D297353CC}">
                <c16:uniqueId val="{00000010-AFDE-48BF-A69F-0B5C710B2438}"/>
              </c:ext>
            </c:extLst>
          </c:dPt>
          <c:dPt>
            <c:idx val="3"/>
            <c:bubble3D val="0"/>
            <c:spPr>
              <a:solidFill>
                <a:schemeClr val="accent6">
                  <a:lumMod val="60000"/>
                  <a:lumOff val="40000"/>
                </a:schemeClr>
              </a:solidFill>
              <a:ln>
                <a:noFill/>
              </a:ln>
              <a:effectLst/>
            </c:spPr>
            <c:extLst>
              <c:ext xmlns:c16="http://schemas.microsoft.com/office/drawing/2014/chart" uri="{C3380CC4-5D6E-409C-BE32-E72D297353CC}">
                <c16:uniqueId val="{00000015-AFDE-48BF-A69F-0B5C710B2438}"/>
              </c:ext>
            </c:extLst>
          </c:dPt>
          <c:dPt>
            <c:idx val="4"/>
            <c:bubble3D val="0"/>
            <c:spPr>
              <a:solidFill>
                <a:schemeClr val="accent6">
                  <a:lumMod val="40000"/>
                  <a:lumOff val="60000"/>
                </a:schemeClr>
              </a:solidFill>
              <a:ln>
                <a:noFill/>
              </a:ln>
              <a:effectLst/>
            </c:spPr>
            <c:extLst>
              <c:ext xmlns:c16="http://schemas.microsoft.com/office/drawing/2014/chart" uri="{C3380CC4-5D6E-409C-BE32-E72D297353CC}">
                <c16:uniqueId val="{0000001B-AFDE-48BF-A69F-0B5C710B2438}"/>
              </c:ext>
            </c:extLst>
          </c:dPt>
          <c:dPt>
            <c:idx val="5"/>
            <c:bubble3D val="0"/>
            <c:spPr>
              <a:solidFill>
                <a:schemeClr val="accent6">
                  <a:lumMod val="75000"/>
                </a:schemeClr>
              </a:solidFill>
              <a:ln>
                <a:noFill/>
              </a:ln>
              <a:effectLst/>
            </c:spPr>
            <c:extLst>
              <c:ext xmlns:c16="http://schemas.microsoft.com/office/drawing/2014/chart" uri="{C3380CC4-5D6E-409C-BE32-E72D297353CC}">
                <c16:uniqueId val="{00000002-AFDE-48BF-A69F-0B5C710B2438}"/>
              </c:ext>
            </c:extLst>
          </c:dPt>
          <c:dLbls>
            <c:dLbl>
              <c:idx val="1"/>
              <c:layout>
                <c:manualLayout>
                  <c:x val="6.7557086614173228E-2"/>
                  <c:y val="-4.7175624786032185E-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FDE-48BF-A69F-0B5C710B243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Analysis!$E$239:$I$239</c:f>
              <c:strCache>
                <c:ptCount val="5"/>
                <c:pt idx="0">
                  <c:v>No Reached</c:v>
                </c:pt>
                <c:pt idx="1">
                  <c:v>Men</c:v>
                </c:pt>
                <c:pt idx="2">
                  <c:v>Women</c:v>
                </c:pt>
                <c:pt idx="3">
                  <c:v>Boys</c:v>
                </c:pt>
                <c:pt idx="4">
                  <c:v>Girls</c:v>
                </c:pt>
              </c:strCache>
            </c:strRef>
          </c:cat>
          <c:val>
            <c:numRef>
              <c:f>Analysis!$E$240:$I$240</c:f>
              <c:numCache>
                <c:formatCode>_(* #,##0_);_(* \(#,##0\);_(* "-"??_);_(@_)</c:formatCode>
                <c:ptCount val="5"/>
                <c:pt idx="0">
                  <c:v>98101</c:v>
                </c:pt>
                <c:pt idx="1">
                  <c:v>9586</c:v>
                </c:pt>
                <c:pt idx="2">
                  <c:v>16408</c:v>
                </c:pt>
                <c:pt idx="3">
                  <c:v>5297</c:v>
                </c:pt>
                <c:pt idx="4">
                  <c:v>5102</c:v>
                </c:pt>
              </c:numCache>
            </c:numRef>
          </c:val>
          <c:extLst>
            <c:ext xmlns:c16="http://schemas.microsoft.com/office/drawing/2014/chart" uri="{C3380CC4-5D6E-409C-BE32-E72D297353CC}">
              <c16:uniqueId val="{00000000-AFDE-48BF-A69F-0B5C710B2438}"/>
            </c:ext>
          </c:extLst>
        </c:ser>
        <c:dLbls>
          <c:showLegendKey val="0"/>
          <c:showVal val="0"/>
          <c:showCatName val="0"/>
          <c:showSerName val="0"/>
          <c:showPercent val="0"/>
          <c:showBubbleSize val="0"/>
          <c:showLeaderLines val="1"/>
        </c:dLbls>
        <c:gapWidth val="100"/>
        <c:splitType val="cust"/>
        <c:custSplit>
          <c:secondPiePt val="1"/>
          <c:secondPiePt val="2"/>
          <c:secondPiePt val="3"/>
          <c:secondPiePt val="4"/>
        </c:custSplit>
        <c:secondPieSize val="75"/>
        <c:serLines>
          <c:spPr>
            <a:ln w="9525">
              <a:solidFill>
                <a:schemeClr val="tx2">
                  <a:lumMod val="60000"/>
                  <a:lumOff val="40000"/>
                </a:schemeClr>
              </a:solidFill>
              <a:prstDash val="dash"/>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a:t>HRP5: Number of women, men, girls and boys accessing WASH services in temporary health facilities which received support from the WASH Cluster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explosion val="2"/>
          <c:dPt>
            <c:idx val="0"/>
            <c:bubble3D val="0"/>
            <c:spPr>
              <a:solidFill>
                <a:srgbClr val="7030A0"/>
              </a:solidFill>
              <a:ln>
                <a:noFill/>
              </a:ln>
              <a:effectLst/>
            </c:spPr>
            <c:extLst>
              <c:ext xmlns:c16="http://schemas.microsoft.com/office/drawing/2014/chart" uri="{C3380CC4-5D6E-409C-BE32-E72D297353CC}">
                <c16:uniqueId val="{00000001-90D6-45F0-9F4A-0B0D347405B2}"/>
              </c:ext>
            </c:extLst>
          </c:dPt>
          <c:dPt>
            <c:idx val="1"/>
            <c:bubble3D val="0"/>
            <c:spPr>
              <a:solidFill>
                <a:srgbClr val="E4B6E4"/>
              </a:solidFill>
              <a:ln>
                <a:noFill/>
              </a:ln>
              <a:effectLst/>
            </c:spPr>
            <c:extLst>
              <c:ext xmlns:c16="http://schemas.microsoft.com/office/drawing/2014/chart" uri="{C3380CC4-5D6E-409C-BE32-E72D297353CC}">
                <c16:uniqueId val="{00000002-90D6-45F0-9F4A-0B0D347405B2}"/>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6="http://schemas.microsoft.com/office/drawing/2014/chart" uri="{C3380CC4-5D6E-409C-BE32-E72D297353CC}">
                  <c16:uniqueId val="{00000001-90D6-45F0-9F4A-0B0D347405B2}"/>
                </c:ext>
              </c:extLst>
            </c:dLbl>
            <c:dLbl>
              <c:idx val="1"/>
              <c:layout>
                <c:manualLayout>
                  <c:x val="4.7536810922197019E-2"/>
                  <c:y val="-0.2542706580807139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0D6-45F0-9F4A-0B0D347405B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Analysis!$N$309:$O$309</c:f>
              <c:strCache>
                <c:ptCount val="2"/>
                <c:pt idx="0">
                  <c:v>Reached</c:v>
                </c:pt>
                <c:pt idx="1">
                  <c:v>Not Reached</c:v>
                </c:pt>
              </c:strCache>
            </c:strRef>
          </c:cat>
          <c:val>
            <c:numRef>
              <c:f>Analysis!$N$310:$O$310</c:f>
              <c:numCache>
                <c:formatCode>General</c:formatCode>
                <c:ptCount val="2"/>
                <c:pt idx="0">
                  <c:v>50</c:v>
                </c:pt>
                <c:pt idx="1">
                  <c:v>27929.350000000002</c:v>
                </c:pt>
              </c:numCache>
            </c:numRef>
          </c:val>
          <c:extLst>
            <c:ext xmlns:c16="http://schemas.microsoft.com/office/drawing/2014/chart" uri="{C3380CC4-5D6E-409C-BE32-E72D297353CC}">
              <c16:uniqueId val="{00000000-90D6-45F0-9F4A-0B0D347405B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 of improved</a:t>
            </a:r>
            <a:r>
              <a:rPr lang="en-US" baseline="0"/>
              <a:t> water points functioning and non-functioning</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Analysis!$P$28</c:f>
              <c:strCache>
                <c:ptCount val="1"/>
                <c:pt idx="0">
                  <c:v>Functioning</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Analysis!$Q$28</c:f>
              <c:numCache>
                <c:formatCode>_(* #,##0_);_(* \(#,##0\);_(* "-"??_);_(@_)</c:formatCode>
                <c:ptCount val="1"/>
                <c:pt idx="0">
                  <c:v>1032</c:v>
                </c:pt>
              </c:numCache>
            </c:numRef>
          </c:val>
          <c:extLst>
            <c:ext xmlns:c16="http://schemas.microsoft.com/office/drawing/2014/chart" uri="{C3380CC4-5D6E-409C-BE32-E72D297353CC}">
              <c16:uniqueId val="{00000000-8CD0-4143-89FC-2B8838F55D21}"/>
            </c:ext>
          </c:extLst>
        </c:ser>
        <c:ser>
          <c:idx val="1"/>
          <c:order val="1"/>
          <c:tx>
            <c:strRef>
              <c:f>Analysis!$P$29</c:f>
              <c:strCache>
                <c:ptCount val="1"/>
                <c:pt idx="0">
                  <c:v>Non-functioning</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Analysis!$Q$29</c:f>
              <c:numCache>
                <c:formatCode>_(* #,##0_);_(* \(#,##0\);_(* "-"??_);_(@_)</c:formatCode>
                <c:ptCount val="1"/>
                <c:pt idx="0">
                  <c:v>258</c:v>
                </c:pt>
              </c:numCache>
            </c:numRef>
          </c:val>
          <c:extLst>
            <c:ext xmlns:c16="http://schemas.microsoft.com/office/drawing/2014/chart" uri="{C3380CC4-5D6E-409C-BE32-E72D297353CC}">
              <c16:uniqueId val="{00000002-8CD0-4143-89FC-2B8838F55D21}"/>
            </c:ext>
          </c:extLst>
        </c:ser>
        <c:dLbls>
          <c:showLegendKey val="0"/>
          <c:showVal val="0"/>
          <c:showCatName val="0"/>
          <c:showSerName val="0"/>
          <c:showPercent val="0"/>
          <c:showBubbleSize val="0"/>
        </c:dLbls>
        <c:gapWidth val="150"/>
        <c:overlap val="100"/>
        <c:axId val="375466032"/>
        <c:axId val="113706496"/>
      </c:barChart>
      <c:catAx>
        <c:axId val="375466032"/>
        <c:scaling>
          <c:orientation val="minMax"/>
        </c:scaling>
        <c:delete val="1"/>
        <c:axPos val="b"/>
        <c:numFmt formatCode="General" sourceLinked="1"/>
        <c:majorTickMark val="none"/>
        <c:minorTickMark val="none"/>
        <c:tickLblPos val="nextTo"/>
        <c:crossAx val="113706496"/>
        <c:crosses val="autoZero"/>
        <c:auto val="1"/>
        <c:lblAlgn val="ctr"/>
        <c:lblOffset val="100"/>
        <c:noMultiLvlLbl val="0"/>
      </c:catAx>
      <c:valAx>
        <c:axId val="11370649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75466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Functioning Latrine Coverage/Gap</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Analysis!$Q$109</c:f>
              <c:strCache>
                <c:ptCount val="1"/>
                <c:pt idx="0">
                  <c:v>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Analysis!$P$110:$P$113</c:f>
              <c:strCache>
                <c:ptCount val="4"/>
                <c:pt idx="0">
                  <c:v>Kyaukpyu</c:v>
                </c:pt>
                <c:pt idx="1">
                  <c:v>Myebon</c:v>
                </c:pt>
                <c:pt idx="2">
                  <c:v>Pauktaw</c:v>
                </c:pt>
                <c:pt idx="3">
                  <c:v>Sittwe</c:v>
                </c:pt>
              </c:strCache>
            </c:strRef>
          </c:cat>
          <c:val>
            <c:numRef>
              <c:f>Analysis!$Q$110:$Q$113</c:f>
              <c:numCache>
                <c:formatCode>_(* #,##0_);_(* \(#,##0\);_(* "-"??_);_(@_)</c:formatCode>
                <c:ptCount val="4"/>
                <c:pt idx="0">
                  <c:v>94</c:v>
                </c:pt>
                <c:pt idx="1">
                  <c:v>642</c:v>
                </c:pt>
                <c:pt idx="2">
                  <c:v>1066</c:v>
                </c:pt>
                <c:pt idx="3">
                  <c:v>1939</c:v>
                </c:pt>
              </c:numCache>
            </c:numRef>
          </c:val>
          <c:extLst>
            <c:ext xmlns:c16="http://schemas.microsoft.com/office/drawing/2014/chart" uri="{C3380CC4-5D6E-409C-BE32-E72D297353CC}">
              <c16:uniqueId val="{00000000-5CDE-4D2E-B7ED-55D3250A2A24}"/>
            </c:ext>
          </c:extLst>
        </c:ser>
        <c:ser>
          <c:idx val="1"/>
          <c:order val="1"/>
          <c:tx>
            <c:strRef>
              <c:f>Analysis!$R$109</c:f>
              <c:strCache>
                <c:ptCount val="1"/>
                <c:pt idx="0">
                  <c:v>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Analysis!$P$110:$P$113</c:f>
              <c:strCache>
                <c:ptCount val="4"/>
                <c:pt idx="0">
                  <c:v>Kyaukpyu</c:v>
                </c:pt>
                <c:pt idx="1">
                  <c:v>Myebon</c:v>
                </c:pt>
                <c:pt idx="2">
                  <c:v>Pauktaw</c:v>
                </c:pt>
                <c:pt idx="3">
                  <c:v>Sittwe</c:v>
                </c:pt>
              </c:strCache>
            </c:strRef>
          </c:cat>
          <c:val>
            <c:numRef>
              <c:f>Analysis!$R$110:$R$113</c:f>
              <c:numCache>
                <c:formatCode>_(* #,##0_);_(* \(#,##0\);_(* "-"??_);_(@_)</c:formatCode>
                <c:ptCount val="4"/>
                <c:pt idx="2">
                  <c:v>241</c:v>
                </c:pt>
                <c:pt idx="3">
                  <c:v>3277</c:v>
                </c:pt>
              </c:numCache>
            </c:numRef>
          </c:val>
          <c:extLst>
            <c:ext xmlns:c16="http://schemas.microsoft.com/office/drawing/2014/chart" uri="{C3380CC4-5D6E-409C-BE32-E72D297353CC}">
              <c16:uniqueId val="{00000001-5CDE-4D2E-B7ED-55D3250A2A24}"/>
            </c:ext>
          </c:extLst>
        </c:ser>
        <c:dLbls>
          <c:dLblPos val="ctr"/>
          <c:showLegendKey val="0"/>
          <c:showVal val="1"/>
          <c:showCatName val="0"/>
          <c:showSerName val="0"/>
          <c:showPercent val="0"/>
          <c:showBubbleSize val="0"/>
        </c:dLbls>
        <c:gapWidth val="50"/>
        <c:overlap val="100"/>
        <c:axId val="257373520"/>
        <c:axId val="1604599968"/>
      </c:barChart>
      <c:catAx>
        <c:axId val="2573735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604599968"/>
        <c:crosses val="autoZero"/>
        <c:auto val="1"/>
        <c:lblAlgn val="ctr"/>
        <c:lblOffset val="100"/>
        <c:noMultiLvlLbl val="0"/>
      </c:catAx>
      <c:valAx>
        <c:axId val="1604599968"/>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5737352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[20231020_Myanmar_WASH_4W_2023_Q3_Rakhine_camp_Consolidate.xlsx]Analysis!PivotTable11</c:name>
    <c:fmtId val="17"/>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Target and Reached</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Analysis!$Q$121</c:f>
              <c:strCache>
                <c:ptCount val="1"/>
                <c:pt idx="0">
                  <c:v>Target (20:1)</c:v>
                </c:pt>
              </c:strCache>
            </c:strRef>
          </c:tx>
          <c:spPr>
            <a:solidFill>
              <a:schemeClr val="accent2">
                <a:lumMod val="60000"/>
                <a:lumOff val="40000"/>
              </a:schemeClr>
            </a:solidFill>
            <a:ln>
              <a:noFill/>
            </a:ln>
            <a:effectLst/>
          </c:spPr>
          <c:invertIfNegative val="0"/>
          <c:cat>
            <c:strRef>
              <c:f>Analysis!$P$122:$P$125</c:f>
              <c:strCache>
                <c:ptCount val="4"/>
                <c:pt idx="0">
                  <c:v>Kyaukpyu</c:v>
                </c:pt>
                <c:pt idx="1">
                  <c:v>Myebon</c:v>
                </c:pt>
                <c:pt idx="2">
                  <c:v>Pauktaw</c:v>
                </c:pt>
                <c:pt idx="3">
                  <c:v>Sittwe</c:v>
                </c:pt>
              </c:strCache>
            </c:strRef>
          </c:cat>
          <c:val>
            <c:numRef>
              <c:f>Analysis!$Q$122:$Q$125</c:f>
              <c:numCache>
                <c:formatCode>_(* #,##0_);_(* \(#,##0\);_(* "-"??_);_(@_)</c:formatCode>
                <c:ptCount val="4"/>
                <c:pt idx="0">
                  <c:v>54</c:v>
                </c:pt>
                <c:pt idx="1">
                  <c:v>146</c:v>
                </c:pt>
                <c:pt idx="2">
                  <c:v>1307</c:v>
                </c:pt>
                <c:pt idx="3">
                  <c:v>5216</c:v>
                </c:pt>
              </c:numCache>
            </c:numRef>
          </c:val>
          <c:extLst>
            <c:ext xmlns:c16="http://schemas.microsoft.com/office/drawing/2014/chart" uri="{C3380CC4-5D6E-409C-BE32-E72D297353CC}">
              <c16:uniqueId val="{00000001-FCC6-44AE-B7FB-DC37FCCFD430}"/>
            </c:ext>
          </c:extLst>
        </c:ser>
        <c:ser>
          <c:idx val="1"/>
          <c:order val="1"/>
          <c:tx>
            <c:strRef>
              <c:f>Analysis!$R$121</c:f>
              <c:strCache>
                <c:ptCount val="1"/>
                <c:pt idx="0">
                  <c:v>Reached</c:v>
                </c:pt>
              </c:strCache>
            </c:strRef>
          </c:tx>
          <c:spPr>
            <a:solidFill>
              <a:schemeClr val="accent2">
                <a:lumMod val="75000"/>
              </a:schemeClr>
            </a:solidFill>
            <a:ln>
              <a:noFill/>
            </a:ln>
            <a:effectLst/>
          </c:spPr>
          <c:invertIfNegative val="0"/>
          <c:cat>
            <c:strRef>
              <c:f>Analysis!$P$122:$P$125</c:f>
              <c:strCache>
                <c:ptCount val="4"/>
                <c:pt idx="0">
                  <c:v>Kyaukpyu</c:v>
                </c:pt>
                <c:pt idx="1">
                  <c:v>Myebon</c:v>
                </c:pt>
                <c:pt idx="2">
                  <c:v>Pauktaw</c:v>
                </c:pt>
                <c:pt idx="3">
                  <c:v>Sittwe</c:v>
                </c:pt>
              </c:strCache>
            </c:strRef>
          </c:cat>
          <c:val>
            <c:numRef>
              <c:f>Analysis!$R$122:$R$125</c:f>
              <c:numCache>
                <c:formatCode>_(* #,##0_);_(* \(#,##0\);_(* "-"??_);_(@_)</c:formatCode>
                <c:ptCount val="4"/>
                <c:pt idx="0">
                  <c:v>94</c:v>
                </c:pt>
                <c:pt idx="1">
                  <c:v>642</c:v>
                </c:pt>
                <c:pt idx="2">
                  <c:v>1066</c:v>
                </c:pt>
                <c:pt idx="3">
                  <c:v>1939</c:v>
                </c:pt>
              </c:numCache>
            </c:numRef>
          </c:val>
          <c:extLst>
            <c:ext xmlns:c16="http://schemas.microsoft.com/office/drawing/2014/chart" uri="{C3380CC4-5D6E-409C-BE32-E72D297353CC}">
              <c16:uniqueId val="{00000002-FCC6-44AE-B7FB-DC37FCCFD430}"/>
            </c:ext>
          </c:extLst>
        </c:ser>
        <c:dLbls>
          <c:showLegendKey val="0"/>
          <c:showVal val="0"/>
          <c:showCatName val="0"/>
          <c:showSerName val="0"/>
          <c:showPercent val="0"/>
          <c:showBubbleSize val="0"/>
        </c:dLbls>
        <c:gapWidth val="50"/>
        <c:overlap val="-24"/>
        <c:axId val="1605011312"/>
        <c:axId val="264483824"/>
      </c:barChart>
      <c:catAx>
        <c:axId val="16050113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64483824"/>
        <c:crosses val="autoZero"/>
        <c:auto val="1"/>
        <c:lblAlgn val="ctr"/>
        <c:lblOffset val="100"/>
        <c:noMultiLvlLbl val="0"/>
      </c:catAx>
      <c:valAx>
        <c:axId val="26448382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0501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 Rakhine total :Number of ppl Covered against 2023 HRP targets</a:t>
            </a:r>
          </a:p>
          <a:p>
            <a:pPr>
              <a:defRPr/>
            </a:pP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9709993962447407"/>
          <c:y val="7.5333683194760762E-2"/>
          <c:w val="0.47162104661360199"/>
          <c:h val="0.88256032251278249"/>
        </c:manualLayout>
      </c:layout>
      <c:barChart>
        <c:barDir val="bar"/>
        <c:grouping val="percentStacked"/>
        <c:varyColors val="0"/>
        <c:ser>
          <c:idx val="0"/>
          <c:order val="0"/>
          <c:tx>
            <c:strRef>
              <c:f>HRP!$R$33</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B-A6D1-4B28-A63B-0BEF740A29DB}"/>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9-A6D1-4B28-A63B-0BEF740A29DB}"/>
              </c:ext>
            </c:extLst>
          </c:dPt>
          <c:dPt>
            <c:idx val="2"/>
            <c:invertIfNegative val="0"/>
            <c:bubble3D val="0"/>
            <c:spPr>
              <a:solidFill>
                <a:srgbClr val="FFFF00"/>
              </a:solidFill>
              <a:ln>
                <a:noFill/>
              </a:ln>
              <a:effectLst/>
            </c:spPr>
            <c:extLst>
              <c:ext xmlns:c16="http://schemas.microsoft.com/office/drawing/2014/chart" uri="{C3380CC4-5D6E-409C-BE32-E72D297353CC}">
                <c16:uniqueId val="{00000007-A6D1-4B28-A63B-0BEF740A29DB}"/>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A6D1-4B28-A63B-0BEF740A29DB}"/>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3-A6D1-4B28-A63B-0BEF740A29DB}"/>
              </c:ext>
            </c:extLst>
          </c:dPt>
          <c:dPt>
            <c:idx val="5"/>
            <c:invertIfNegative val="0"/>
            <c:bubble3D val="0"/>
            <c:spPr>
              <a:solidFill>
                <a:srgbClr val="0070C0"/>
              </a:solidFill>
              <a:ln>
                <a:noFill/>
              </a:ln>
              <a:effectLst/>
            </c:spPr>
            <c:extLst>
              <c:ext xmlns:c16="http://schemas.microsoft.com/office/drawing/2014/chart" uri="{C3380CC4-5D6E-409C-BE32-E72D297353CC}">
                <c16:uniqueId val="{0000000B-B3AB-4842-8BF8-9193E8C2DA57}"/>
              </c:ext>
            </c:extLst>
          </c:dPt>
          <c:dLbls>
            <c:dLbl>
              <c:idx val="2"/>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7-A6D1-4B28-A63B-0BEF740A29D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HRP!$P$34:$P$39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HRP!$R$34:$R$39</c:f>
              <c:numCache>
                <c:formatCode>_(* #,##0_);_(* \(#,##0\);_(* "-"??_);_(@_)</c:formatCode>
                <c:ptCount val="6"/>
                <c:pt idx="0">
                  <c:v>50</c:v>
                </c:pt>
                <c:pt idx="1">
                  <c:v>6500</c:v>
                </c:pt>
                <c:pt idx="2">
                  <c:v>143599.5</c:v>
                </c:pt>
                <c:pt idx="3">
                  <c:v>289986.71246319922</c:v>
                </c:pt>
                <c:pt idx="4">
                  <c:v>131456</c:v>
                </c:pt>
                <c:pt idx="5">
                  <c:v>195092.33333333331</c:v>
                </c:pt>
              </c:numCache>
            </c:numRef>
          </c:val>
          <c:extLst>
            <c:ext xmlns:c16="http://schemas.microsoft.com/office/drawing/2014/chart" uri="{C3380CC4-5D6E-409C-BE32-E72D297353CC}">
              <c16:uniqueId val="{00000000-A6D1-4B28-A63B-0BEF740A29DB}"/>
            </c:ext>
          </c:extLst>
        </c:ser>
        <c:ser>
          <c:idx val="1"/>
          <c:order val="1"/>
          <c:tx>
            <c:strRef>
              <c:f>HRP!$S$33</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C-A6D1-4B28-A63B-0BEF740A29DB}"/>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A6D1-4B28-A63B-0BEF740A29DB}"/>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A6D1-4B28-A63B-0BEF740A29DB}"/>
              </c:ext>
            </c:extLst>
          </c:dPt>
          <c:dPt>
            <c:idx val="3"/>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6-A6D1-4B28-A63B-0BEF740A29DB}"/>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A6D1-4B28-A63B-0BEF740A29DB}"/>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7-B3AB-4842-8BF8-9193E8C2DA57}"/>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HRP!$P$34:$P$39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HRP!$S$34:$S$39</c:f>
              <c:numCache>
                <c:formatCode>_(* #,##0_);_(* \(#,##0\);_(* "-"??_);_(@_)</c:formatCode>
                <c:ptCount val="6"/>
                <c:pt idx="0">
                  <c:v>27929.350000000002</c:v>
                </c:pt>
                <c:pt idx="1">
                  <c:v>29873.154999999999</c:v>
                </c:pt>
                <c:pt idx="3">
                  <c:v>204297.91051781044</c:v>
                </c:pt>
                <c:pt idx="4">
                  <c:v>303385.37338480778</c:v>
                </c:pt>
                <c:pt idx="5">
                  <c:v>239749.04005147447</c:v>
                </c:pt>
              </c:numCache>
            </c:numRef>
          </c:val>
          <c:extLst>
            <c:ext xmlns:c16="http://schemas.microsoft.com/office/drawing/2014/chart" uri="{C3380CC4-5D6E-409C-BE32-E72D297353CC}">
              <c16:uniqueId val="{00000001-A6D1-4B28-A63B-0BEF740A29DB}"/>
            </c:ext>
          </c:extLst>
        </c:ser>
        <c:dLbls>
          <c:dLblPos val="ctr"/>
          <c:showLegendKey val="0"/>
          <c:showVal val="1"/>
          <c:showCatName val="0"/>
          <c:showSerName val="0"/>
          <c:showPercent val="0"/>
          <c:showBubbleSize val="0"/>
        </c:dLbls>
        <c:gapWidth val="50"/>
        <c:overlap val="100"/>
        <c:axId val="493127936"/>
        <c:axId val="250614832"/>
      </c:barChart>
      <c:catAx>
        <c:axId val="49312793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50614832"/>
        <c:crosses val="autoZero"/>
        <c:auto val="1"/>
        <c:lblAlgn val="ctr"/>
        <c:lblOffset val="100"/>
        <c:noMultiLvlLbl val="0"/>
      </c:catAx>
      <c:valAx>
        <c:axId val="25061483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931279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Analysis!$N$117</c:f>
              <c:strCache>
                <c:ptCount val="1"/>
                <c:pt idx="0">
                  <c:v>Average of Latrine Usage (PPL:1latrine)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Analysis!$K$118:$K$121</c:f>
              <c:strCache>
                <c:ptCount val="4"/>
                <c:pt idx="0">
                  <c:v>Kyaukpyu</c:v>
                </c:pt>
                <c:pt idx="1">
                  <c:v>Myebon</c:v>
                </c:pt>
                <c:pt idx="2">
                  <c:v>Pauktaw</c:v>
                </c:pt>
                <c:pt idx="3">
                  <c:v>Sittwe</c:v>
                </c:pt>
              </c:strCache>
            </c:strRef>
          </c:cat>
          <c:val>
            <c:numRef>
              <c:f>Analysis!$N$118:$N$121</c:f>
              <c:numCache>
                <c:formatCode>_(* #,##0_);_(* \(#,##0\);_(* "-"??_);_(@_)</c:formatCode>
                <c:ptCount val="4"/>
                <c:pt idx="0">
                  <c:v>11.553191489361701</c:v>
                </c:pt>
                <c:pt idx="1">
                  <c:v>4.5482866043613708</c:v>
                </c:pt>
                <c:pt idx="2">
                  <c:v>24.552532833020638</c:v>
                </c:pt>
                <c:pt idx="3">
                  <c:v>53.798349664775657</c:v>
                </c:pt>
              </c:numCache>
            </c:numRef>
          </c:val>
          <c:extLst>
            <c:ext xmlns:c16="http://schemas.microsoft.com/office/drawing/2014/chart" uri="{C3380CC4-5D6E-409C-BE32-E72D297353CC}">
              <c16:uniqueId val="{00000000-A8F8-4CC9-95A3-EF0031C74FD7}"/>
            </c:ext>
          </c:extLst>
        </c:ser>
        <c:dLbls>
          <c:showLegendKey val="0"/>
          <c:showVal val="0"/>
          <c:showCatName val="0"/>
          <c:showSerName val="0"/>
          <c:showPercent val="0"/>
          <c:showBubbleSize val="0"/>
        </c:dLbls>
        <c:gapWidth val="100"/>
        <c:overlap val="-24"/>
        <c:axId val="1813992959"/>
        <c:axId val="1794245791"/>
      </c:barChart>
      <c:catAx>
        <c:axId val="181399295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94245791"/>
        <c:crosses val="autoZero"/>
        <c:auto val="1"/>
        <c:lblAlgn val="ctr"/>
        <c:lblOffset val="100"/>
        <c:noMultiLvlLbl val="0"/>
      </c:catAx>
      <c:valAx>
        <c:axId val="1794245791"/>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39929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Analysis!$Q$310</c:f>
              <c:strCache>
                <c:ptCount val="1"/>
                <c:pt idx="0">
                  <c:v>Number of women, men, girls and boys accessing WASH services in temporary learning spaces which received support from the WASH Cluster.</c:v>
                </c:pt>
              </c:strCache>
            </c:strRef>
          </c:tx>
          <c:dPt>
            <c:idx val="0"/>
            <c:bubble3D val="0"/>
            <c:spPr>
              <a:solidFill>
                <a:srgbClr val="7030A0"/>
              </a:solidFill>
              <a:ln>
                <a:noFill/>
              </a:ln>
              <a:effectLst/>
            </c:spPr>
            <c:extLst>
              <c:ext xmlns:c16="http://schemas.microsoft.com/office/drawing/2014/chart" uri="{C3380CC4-5D6E-409C-BE32-E72D297353CC}">
                <c16:uniqueId val="{00000004-194C-4395-9FDE-0414A57AEDEB}"/>
              </c:ext>
            </c:extLst>
          </c:dPt>
          <c:dPt>
            <c:idx val="1"/>
            <c:bubble3D val="0"/>
            <c:spPr>
              <a:solidFill>
                <a:srgbClr val="E4B6E4"/>
              </a:solidFill>
              <a:ln>
                <a:noFill/>
              </a:ln>
              <a:effectLst/>
            </c:spPr>
            <c:extLst>
              <c:ext xmlns:c16="http://schemas.microsoft.com/office/drawing/2014/chart" uri="{C3380CC4-5D6E-409C-BE32-E72D297353CC}">
                <c16:uniqueId val="{00000005-194C-4395-9FDE-0414A57AEDEB}"/>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4-194C-4395-9FDE-0414A57AED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Analysis!$S$309:$T$309</c:f>
              <c:strCache>
                <c:ptCount val="2"/>
                <c:pt idx="0">
                  <c:v>Reached</c:v>
                </c:pt>
                <c:pt idx="1">
                  <c:v>Not Reached</c:v>
                </c:pt>
              </c:strCache>
            </c:strRef>
          </c:cat>
          <c:val>
            <c:numRef>
              <c:f>Analysis!$S$310:$T$310</c:f>
              <c:numCache>
                <c:formatCode>General</c:formatCode>
                <c:ptCount val="2"/>
                <c:pt idx="0">
                  <c:v>6500</c:v>
                </c:pt>
                <c:pt idx="1">
                  <c:v>29873.154999999999</c:v>
                </c:pt>
              </c:numCache>
            </c:numRef>
          </c:val>
          <c:extLst>
            <c:ext xmlns:c16="http://schemas.microsoft.com/office/drawing/2014/chart" uri="{C3380CC4-5D6E-409C-BE32-E72D297353CC}">
              <c16:uniqueId val="{00000000-194C-4395-9FDE-0414A57AEDE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[20231020_Myanmar_WASH_4W_2023_Q3_Rakhine_camp_Consolidate.xlsx]Analysis!R_Geo</c:name>
    <c:fmtId val="16"/>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Sites - Coverage/Gaps</a:t>
            </a:r>
          </a:p>
        </c:rich>
      </c:tx>
      <c:layout>
        <c:manualLayout>
          <c:xMode val="edge"/>
          <c:yMode val="edge"/>
          <c:x val="0.24044580033600649"/>
          <c:y val="5.06169790390930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5.9516138480463943E-2"/>
              <c:y val="-1.4358987114787666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0245267122840117E-2"/>
          <c:y val="0.19330595649436427"/>
          <c:w val="0.70386355380808219"/>
          <c:h val="0.61659333224571267"/>
        </c:manualLayout>
      </c:layout>
      <c:barChart>
        <c:barDir val="bar"/>
        <c:grouping val="clustered"/>
        <c:varyColors val="0"/>
        <c:ser>
          <c:idx val="0"/>
          <c:order val="0"/>
          <c:tx>
            <c:strRef>
              <c:f>Analysis!$G$254:$G$255</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c:ext xmlns:c16="http://schemas.microsoft.com/office/drawing/2014/chart" uri="{C3380CC4-5D6E-409C-BE32-E72D297353CC}">
                <c16:uniqueId val="{00000001-1AE3-4251-9810-DA3196DA5EB6}"/>
              </c:ext>
            </c:extLst>
          </c:dPt>
          <c:dLbls>
            <c:dLbl>
              <c:idx val="0"/>
              <c:layout>
                <c:manualLayout>
                  <c:x val="-5.9516138480463943E-2"/>
                  <c:y val="-1.4358987114787666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E3-4251-9810-DA3196DA5EB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Analysis!$F$256</c:f>
              <c:strCache>
                <c:ptCount val="1"/>
                <c:pt idx="0">
                  <c:v>Camp</c:v>
                </c:pt>
              </c:strCache>
            </c:strRef>
          </c:cat>
          <c:val>
            <c:numRef>
              <c:f>Analysis!$G$256</c:f>
              <c:numCache>
                <c:formatCode>General</c:formatCode>
                <c:ptCount val="1"/>
                <c:pt idx="0">
                  <c:v>21</c:v>
                </c:pt>
              </c:numCache>
            </c:numRef>
          </c:val>
          <c:extLst>
            <c:ext xmlns:c16="http://schemas.microsoft.com/office/drawing/2014/chart" uri="{C3380CC4-5D6E-409C-BE32-E72D297353CC}">
              <c16:uniqueId val="{00000001-41AB-486F-98D6-2670E9BF2E06}"/>
            </c:ext>
          </c:extLst>
        </c:ser>
        <c:dLbls>
          <c:showLegendKey val="0"/>
          <c:showVal val="0"/>
          <c:showCatName val="0"/>
          <c:showSerName val="0"/>
          <c:showPercent val="0"/>
          <c:showBubbleSize val="0"/>
        </c:dLbls>
        <c:gapWidth val="100"/>
        <c:axId val="417007224"/>
        <c:axId val="417013496"/>
      </c:barChart>
      <c:catAx>
        <c:axId val="4170072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3496"/>
        <c:crosses val="autoZero"/>
        <c:auto val="1"/>
        <c:lblAlgn val="ctr"/>
        <c:lblOffset val="100"/>
        <c:noMultiLvlLbl val="0"/>
      </c:catAx>
      <c:valAx>
        <c:axId val="417013496"/>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70072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Number of ppl Covered</a:t>
            </a:r>
            <a:r>
              <a:rPr lang="en-US" sz="1400" baseline="0"/>
              <a:t> against 2023 HRP targets</a:t>
            </a:r>
          </a:p>
          <a:p>
            <a:pPr>
              <a:defRPr sz="1400"/>
            </a:pPr>
            <a:r>
              <a:rPr lang="en-US" sz="1400" baseline="0"/>
              <a:t>Objective 1 :(IDPs- protracted+new displacement)</a:t>
            </a:r>
          </a:p>
        </c:rich>
      </c:tx>
      <c:layout>
        <c:manualLayout>
          <c:xMode val="edge"/>
          <c:yMode val="edge"/>
          <c:x val="0.20225975119486495"/>
          <c:y val="7.4231304159261798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8621510284135233"/>
          <c:y val="0.12651309184788379"/>
          <c:w val="0.46857888635319678"/>
          <c:h val="0.78337483822499732"/>
        </c:manualLayout>
      </c:layout>
      <c:barChart>
        <c:barDir val="bar"/>
        <c:grouping val="percentStacked"/>
        <c:varyColors val="0"/>
        <c:ser>
          <c:idx val="0"/>
          <c:order val="0"/>
          <c:tx>
            <c:strRef>
              <c:f>HRP!$E$33</c:f>
              <c:strCache>
                <c:ptCount val="1"/>
                <c:pt idx="0">
                  <c:v>Coverage</c:v>
                </c:pt>
              </c:strCache>
            </c:strRef>
          </c:tx>
          <c:spPr>
            <a:solidFill>
              <a:srgbClr val="0070C0"/>
            </a:soli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309A-4EED-B53E-85898398846A}"/>
              </c:ext>
            </c:extLst>
          </c:dPt>
          <c:dPt>
            <c:idx val="1"/>
            <c:invertIfNegative val="0"/>
            <c:bubble3D val="0"/>
            <c:spPr>
              <a:solidFill>
                <a:srgbClr val="BF9000"/>
              </a:solidFill>
              <a:ln>
                <a:noFill/>
              </a:ln>
              <a:effectLst/>
            </c:spPr>
            <c:extLst>
              <c:ext xmlns:c16="http://schemas.microsoft.com/office/drawing/2014/chart" uri="{C3380CC4-5D6E-409C-BE32-E72D297353CC}">
                <c16:uniqueId val="{0000000B-309A-4EED-B53E-85898398846A}"/>
              </c:ext>
            </c:extLst>
          </c:dPt>
          <c:dPt>
            <c:idx val="2"/>
            <c:invertIfNegative val="0"/>
            <c:bubble3D val="0"/>
            <c:spPr>
              <a:solidFill>
                <a:srgbClr val="FFFF00"/>
              </a:solidFill>
              <a:ln>
                <a:noFill/>
              </a:ln>
              <a:effectLst/>
            </c:spPr>
            <c:extLst>
              <c:ext xmlns:c16="http://schemas.microsoft.com/office/drawing/2014/chart" uri="{C3380CC4-5D6E-409C-BE32-E72D297353CC}">
                <c16:uniqueId val="{00000001-7A6E-48FD-B737-2F69FA2FB9D1}"/>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7A6E-48FD-B737-2F69FA2FB9D1}"/>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9-2C09-461A-A42F-786A5E9AE92D}"/>
              </c:ext>
            </c:extLst>
          </c:dPt>
          <c:dLbls>
            <c:dLbl>
              <c:idx val="2"/>
              <c:layout>
                <c:manualLayout>
                  <c:x val="2.5933670480773493E-2"/>
                  <c:y val="-7.16763142797560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6E-48FD-B737-2F69FA2FB9D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HRP!$C$34:$C$39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HRP!$E$34:$E$39</c:f>
              <c:numCache>
                <c:formatCode>_(* #,##0_);_(* \(#,##0\);_(* "-"??_);_(@_)</c:formatCode>
                <c:ptCount val="6"/>
                <c:pt idx="0">
                  <c:v>50</c:v>
                </c:pt>
                <c:pt idx="1">
                  <c:v>6500</c:v>
                </c:pt>
                <c:pt idx="2">
                  <c:v>113597.57999999999</c:v>
                </c:pt>
                <c:pt idx="3">
                  <c:v>212036.71246319922</c:v>
                </c:pt>
                <c:pt idx="4">
                  <c:v>104248</c:v>
                </c:pt>
                <c:pt idx="5">
                  <c:v>170955</c:v>
                </c:pt>
              </c:numCache>
            </c:numRef>
          </c:val>
          <c:extLst>
            <c:ext xmlns:c16="http://schemas.microsoft.com/office/drawing/2014/chart" uri="{C3380CC4-5D6E-409C-BE32-E72D297353CC}">
              <c16:uniqueId val="{00000008-80AE-4D26-A150-8FAE5CF11C26}"/>
            </c:ext>
          </c:extLst>
        </c:ser>
        <c:ser>
          <c:idx val="1"/>
          <c:order val="1"/>
          <c:tx>
            <c:strRef>
              <c:f>HRP!$F$33</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309A-4EED-B53E-85898398846A}"/>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309A-4EED-B53E-85898398846A}"/>
              </c:ext>
            </c:extLst>
          </c:dPt>
          <c:dPt>
            <c:idx val="2"/>
            <c:invertIfNegative val="0"/>
            <c:bubble3D val="0"/>
            <c:spPr>
              <a:solidFill>
                <a:srgbClr val="FFFF00">
                  <a:alpha val="20000"/>
                </a:srgbClr>
              </a:solidFill>
              <a:ln>
                <a:noFill/>
              </a:ln>
              <a:effectLst/>
            </c:spPr>
            <c:extLst>
              <c:ext xmlns:c16="http://schemas.microsoft.com/office/drawing/2014/chart" uri="{C3380CC4-5D6E-409C-BE32-E72D297353CC}">
                <c16:uniqueId val="{00000005-7A6E-48FD-B737-2F69FA2FB9D1}"/>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7A6E-48FD-B737-2F69FA2FB9D1}"/>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10-F498-41C2-A15A-2BDE362C4A76}"/>
              </c:ext>
            </c:extLst>
          </c:dPt>
          <c:dLbls>
            <c:dLbl>
              <c:idx val="4"/>
              <c:layout>
                <c:manualLayout>
                  <c:x val="1.66824624628173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498-41C2-A15A-2BDE362C4A76}"/>
                </c:ext>
              </c:extLst>
            </c:dLbl>
            <c:dLbl>
              <c:idx val="5"/>
              <c:layout>
                <c:manualLayout>
                  <c:x val="0"/>
                  <c:y val="-1.65222171003737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C09-461A-A42F-786A5E9AE92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HRP!$C$34:$C$39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HRP!$F$34:$F$39</c:f>
              <c:numCache>
                <c:formatCode>_(* #,##0_);_(* \(#,##0\);_(* "-"??_);_(@_)</c:formatCode>
                <c:ptCount val="6"/>
                <c:pt idx="0">
                  <c:v>27929.350000000002</c:v>
                </c:pt>
                <c:pt idx="1">
                  <c:v>29873.154999999999</c:v>
                </c:pt>
                <c:pt idx="3">
                  <c:v>40874.287536800781</c:v>
                </c:pt>
                <c:pt idx="4">
                  <c:v>148663</c:v>
                </c:pt>
                <c:pt idx="5">
                  <c:v>81956</c:v>
                </c:pt>
              </c:numCache>
            </c:numRef>
          </c:val>
          <c:extLst>
            <c:ext xmlns:c16="http://schemas.microsoft.com/office/drawing/2014/chart" uri="{C3380CC4-5D6E-409C-BE32-E72D297353CC}">
              <c16:uniqueId val="{00000008-D5D9-4C48-B344-FEB22D397C20}"/>
            </c:ext>
          </c:extLst>
        </c:ser>
        <c:dLbls>
          <c:showLegendKey val="0"/>
          <c:showVal val="0"/>
          <c:showCatName val="0"/>
          <c:showSerName val="0"/>
          <c:showPercent val="0"/>
          <c:showBubbleSize val="0"/>
        </c:dLbls>
        <c:gapWidth val="50"/>
        <c:overlap val="100"/>
        <c:axId val="417013888"/>
        <c:axId val="417006440"/>
      </c:barChart>
      <c:catAx>
        <c:axId val="41701388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417006440"/>
        <c:crosses val="autoZero"/>
        <c:auto val="1"/>
        <c:lblAlgn val="ctr"/>
        <c:lblOffset val="100"/>
        <c:noMultiLvlLbl val="0"/>
      </c:catAx>
      <c:valAx>
        <c:axId val="417006440"/>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3888"/>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[20231020_Myanmar_WASH_4W_2023_Q3_Rakhine_camp_Consolidate.xlsx]Analysis!PivotTable14</c:name>
    <c:fmtId val="9"/>
  </c:pivotSource>
  <c:chart>
    <c:title>
      <c:tx>
        <c:rich>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r>
              <a:rPr lang="en-US" sz="1400" b="1" i="0" baseline="0">
                <a:solidFill>
                  <a:srgbClr val="44546A"/>
                </a:solidFill>
                <a:effectLst/>
              </a:rPr>
              <a:t>WASH in Temporary Learning Spaces </a:t>
            </a:r>
            <a:endParaRPr lang="en-US" sz="1400" b="1">
              <a:solidFill>
                <a:srgbClr val="44546A"/>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endParaRPr lang="en-US"/>
        </a:p>
      </c:txPr>
    </c:title>
    <c:autoTitleDeleted val="0"/>
    <c:pivotFmts>
      <c:pivotFmt>
        <c:idx val="0"/>
        <c:spPr>
          <a:solidFill>
            <a:srgbClr val="0070C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2669632380348723E-2"/>
          <c:y val="0.15182940960512162"/>
          <c:w val="0.9546607352393025"/>
          <c:h val="0.65333824627029202"/>
        </c:manualLayout>
      </c:layout>
      <c:barChart>
        <c:barDir val="bar"/>
        <c:grouping val="clustered"/>
        <c:varyColors val="0"/>
        <c:ser>
          <c:idx val="0"/>
          <c:order val="0"/>
          <c:tx>
            <c:strRef>
              <c:f>Analysis!$C$313</c:f>
              <c:strCache>
                <c:ptCount val="1"/>
                <c:pt idx="0">
                  <c:v># of latrines in TLS/CFS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Analysis!$C$314</c:f>
              <c:numCache>
                <c:formatCode>_(* #,##0_);_(* \(#,##0\);_(* "-"??_);_(@_)</c:formatCode>
                <c:ptCount val="1"/>
                <c:pt idx="0">
                  <c:v>12</c:v>
                </c:pt>
              </c:numCache>
            </c:numRef>
          </c:val>
          <c:extLst>
            <c:ext xmlns:c16="http://schemas.microsoft.com/office/drawing/2014/chart" uri="{C3380CC4-5D6E-409C-BE32-E72D297353CC}">
              <c16:uniqueId val="{00000001-3C0F-489A-B384-F086469D9170}"/>
            </c:ext>
          </c:extLst>
        </c:ser>
        <c:ser>
          <c:idx val="1"/>
          <c:order val="1"/>
          <c:tx>
            <c:strRef>
              <c:f>Analysis!$D$313</c:f>
              <c:strCache>
                <c:ptCount val="1"/>
                <c:pt idx="0">
                  <c:v># of latrines in THF</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Analysis!$D$314</c:f>
              <c:numCache>
                <c:formatCode>_(* #,##0_);_(* \(#,##0\);_(* "-"??_);_(@_)</c:formatCode>
                <c:ptCount val="1"/>
                <c:pt idx="0">
                  <c:v>1</c:v>
                </c:pt>
              </c:numCache>
            </c:numRef>
          </c:val>
          <c:extLst>
            <c:ext xmlns:c16="http://schemas.microsoft.com/office/drawing/2014/chart" uri="{C3380CC4-5D6E-409C-BE32-E72D297353CC}">
              <c16:uniqueId val="{00000002-3C0F-489A-B384-F086469D9170}"/>
            </c:ext>
          </c:extLst>
        </c:ser>
        <c:ser>
          <c:idx val="2"/>
          <c:order val="2"/>
          <c:tx>
            <c:strRef>
              <c:f>Analysis!$E$313</c:f>
              <c:strCache>
                <c:ptCount val="1"/>
                <c:pt idx="0">
                  <c:v># of functional handwashing stations in TLS/CFS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Analysis!$E$314</c:f>
              <c:numCache>
                <c:formatCode>_(* #,##0_);_(* \(#,##0\);_(* "-"??_);_(@_)</c:formatCode>
                <c:ptCount val="1"/>
                <c:pt idx="0">
                  <c:v>46</c:v>
                </c:pt>
              </c:numCache>
            </c:numRef>
          </c:val>
          <c:extLst>
            <c:ext xmlns:c16="http://schemas.microsoft.com/office/drawing/2014/chart" uri="{C3380CC4-5D6E-409C-BE32-E72D297353CC}">
              <c16:uniqueId val="{00000003-3C0F-489A-B384-F086469D9170}"/>
            </c:ext>
          </c:extLst>
        </c:ser>
        <c:dLbls>
          <c:dLblPos val="outEnd"/>
          <c:showLegendKey val="0"/>
          <c:showVal val="1"/>
          <c:showCatName val="0"/>
          <c:showSerName val="0"/>
          <c:showPercent val="0"/>
          <c:showBubbleSize val="0"/>
        </c:dLbls>
        <c:gapWidth val="115"/>
        <c:overlap val="-20"/>
        <c:axId val="419842040"/>
        <c:axId val="419849488"/>
      </c:barChart>
      <c:catAx>
        <c:axId val="419842040"/>
        <c:scaling>
          <c:orientation val="minMax"/>
        </c:scaling>
        <c:delete val="1"/>
        <c:axPos val="l"/>
        <c:numFmt formatCode="General" sourceLinked="1"/>
        <c:majorTickMark val="none"/>
        <c:minorTickMark val="none"/>
        <c:tickLblPos val="nextTo"/>
        <c:crossAx val="419849488"/>
        <c:crosses val="autoZero"/>
        <c:auto val="1"/>
        <c:lblAlgn val="ctr"/>
        <c:lblOffset val="100"/>
        <c:noMultiLvlLbl val="0"/>
      </c:catAx>
      <c:valAx>
        <c:axId val="419849488"/>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19842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44546A"/>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7030A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c:rich>
      </c:tx>
      <c:layout>
        <c:manualLayout>
          <c:xMode val="edge"/>
          <c:yMode val="edge"/>
          <c:x val="0.42330052400662932"/>
          <c:y val="5.0854760406005188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8.4844030619493568E-2"/>
          <c:y val="0.13815786352400877"/>
          <c:w val="0.78408323918163469"/>
          <c:h val="0.56020392964021182"/>
        </c:manualLayout>
      </c:layout>
      <c:barChart>
        <c:barDir val="col"/>
        <c:grouping val="percentStacked"/>
        <c:varyColors val="0"/>
        <c:ser>
          <c:idx val="0"/>
          <c:order val="0"/>
          <c:tx>
            <c:strRef>
              <c:f>Analysis!$J$192</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Analysis!$I$193:$I$196</c:f>
              <c:strCache>
                <c:ptCount val="4"/>
                <c:pt idx="0">
                  <c:v># people reached by regular dedicated hygiene promotion</c:v>
                </c:pt>
                <c:pt idx="1">
                  <c:v># people with access to soap</c:v>
                </c:pt>
                <c:pt idx="2">
                  <c:v># women and girls receiving a sufficient quantity of sanitary pads</c:v>
                </c:pt>
                <c:pt idx="3">
                  <c:v># people with access to Hygiene Kits</c:v>
                </c:pt>
              </c:strCache>
            </c:strRef>
          </c:cat>
          <c:val>
            <c:numRef>
              <c:f>Analysis!$J$193:$J$196</c:f>
              <c:numCache>
                <c:formatCode>_(* #,##0_);_(* \(#,##0\);_(* "-"??_);_(@_)</c:formatCode>
                <c:ptCount val="4"/>
                <c:pt idx="0">
                  <c:v>36393</c:v>
                </c:pt>
                <c:pt idx="1">
                  <c:v>105714.38636363637</c:v>
                </c:pt>
                <c:pt idx="2">
                  <c:v>28885</c:v>
                </c:pt>
                <c:pt idx="3">
                  <c:v>110980</c:v>
                </c:pt>
              </c:numCache>
            </c:numRef>
          </c:val>
          <c:extLst>
            <c:ext xmlns:c16="http://schemas.microsoft.com/office/drawing/2014/chart" uri="{C3380CC4-5D6E-409C-BE32-E72D297353CC}">
              <c16:uniqueId val="{00000000-F5FF-4313-84A4-722007FD5F1B}"/>
            </c:ext>
          </c:extLst>
        </c:ser>
        <c:ser>
          <c:idx val="1"/>
          <c:order val="1"/>
          <c:tx>
            <c:strRef>
              <c:f>Analysis!$K$192</c:f>
              <c:strCache>
                <c:ptCount val="1"/>
                <c:pt idx="0">
                  <c:v>Gap</c:v>
                </c:pt>
              </c:strCache>
            </c:strRef>
          </c:tx>
          <c:spPr>
            <a:solidFill>
              <a:schemeClr val="accent6">
                <a:lumMod val="40000"/>
                <a:lumOff val="60000"/>
              </a:schemeClr>
            </a:solidFill>
            <a:ln>
              <a:noFill/>
            </a:ln>
            <a:effectLst/>
          </c:spPr>
          <c:invertIfNegative val="0"/>
          <c:dLbls>
            <c:dLbl>
              <c:idx val="1"/>
              <c:layout>
                <c:manualLayout>
                  <c:x val="0"/>
                  <c:y val="-2.4271945167063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10-4909-8961-28403D38D39F}"/>
                </c:ext>
              </c:extLst>
            </c:dLbl>
            <c:dLbl>
              <c:idx val="2"/>
              <c:layout>
                <c:manualLayout>
                  <c:x val="-5.0220297066896468E-3"/>
                  <c:y val="-7.35697348400003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59-4DE4-BDC8-7EF66AD7117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Analysis!$I$193:$I$196</c:f>
              <c:strCache>
                <c:ptCount val="4"/>
                <c:pt idx="0">
                  <c:v># people reached by regular dedicated hygiene promotion</c:v>
                </c:pt>
                <c:pt idx="1">
                  <c:v># people with access to soap</c:v>
                </c:pt>
                <c:pt idx="2">
                  <c:v># women and girls receiving a sufficient quantity of sanitary pads</c:v>
                </c:pt>
                <c:pt idx="3">
                  <c:v># people with access to Hygiene Kits</c:v>
                </c:pt>
              </c:strCache>
            </c:strRef>
          </c:cat>
          <c:val>
            <c:numRef>
              <c:f>Analysis!$K$193:$K$196</c:f>
              <c:numCache>
                <c:formatCode>_(* #,##0_);_(* \(#,##0\);_(* "-"??_);_(@_)</c:formatCode>
                <c:ptCount val="4"/>
                <c:pt idx="0">
                  <c:v>98101</c:v>
                </c:pt>
                <c:pt idx="1">
                  <c:v>28779.613636363632</c:v>
                </c:pt>
                <c:pt idx="2">
                  <c:v>11463.199999999997</c:v>
                </c:pt>
                <c:pt idx="3">
                  <c:v>23514</c:v>
                </c:pt>
              </c:numCache>
            </c:numRef>
          </c:val>
          <c:extLst>
            <c:ext xmlns:c16="http://schemas.microsoft.com/office/drawing/2014/chart" uri="{C3380CC4-5D6E-409C-BE32-E72D297353CC}">
              <c16:uniqueId val="{00000001-F5FF-4313-84A4-722007FD5F1B}"/>
            </c:ext>
          </c:extLst>
        </c:ser>
        <c:dLbls>
          <c:showLegendKey val="0"/>
          <c:showVal val="0"/>
          <c:showCatName val="0"/>
          <c:showSerName val="0"/>
          <c:showPercent val="0"/>
          <c:showBubbleSize val="0"/>
        </c:dLbls>
        <c:gapWidth val="50"/>
        <c:overlap val="100"/>
        <c:axId val="417017024"/>
        <c:axId val="417015456"/>
      </c:barChart>
      <c:catAx>
        <c:axId val="41701702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7015456"/>
        <c:crosses val="autoZero"/>
        <c:auto val="1"/>
        <c:lblAlgn val="ctr"/>
        <c:lblOffset val="100"/>
        <c:noMultiLvlLbl val="0"/>
      </c:catAx>
      <c:valAx>
        <c:axId val="41701545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7024"/>
        <c:crosses val="autoZero"/>
        <c:crossBetween val="between"/>
        <c:majorUnit val="0.2"/>
      </c:valAx>
      <c:spPr>
        <a:noFill/>
        <a:ln>
          <a:noFill/>
        </a:ln>
        <a:effectLst/>
      </c:spPr>
    </c:plotArea>
    <c:legend>
      <c:legendPos val="r"/>
      <c:layout>
        <c:manualLayout>
          <c:xMode val="edge"/>
          <c:yMode val="edge"/>
          <c:x val="0.86913367898140625"/>
          <c:y val="0.35440163910537814"/>
          <c:w val="0.11439247616589206"/>
          <c:h val="0.1452543954714495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713137670183398"/>
          <c:y val="9.9173540811669063E-3"/>
          <c:w val="0.48583155010710327"/>
          <c:h val="0.78047780562532632"/>
        </c:manualLayout>
      </c:layout>
      <c:barChart>
        <c:barDir val="bar"/>
        <c:grouping val="percentStacked"/>
        <c:varyColors val="0"/>
        <c:ser>
          <c:idx val="0"/>
          <c:order val="0"/>
          <c:tx>
            <c:strRef>
              <c:f>Analysis!$C$225</c:f>
              <c:strCache>
                <c:ptCount val="1"/>
                <c:pt idx="0">
                  <c:v>Yes</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Analysis!$B$226:$B$227</c:f>
              <c:strCache>
                <c:ptCount val="2"/>
                <c:pt idx="0">
                  <c:v> % of women and girls who report that they have an adequate system for disposing of used sanitary pads</c:v>
                </c:pt>
                <c:pt idx="1">
                  <c:v> % of affected people who report handwashing at key times with soap</c:v>
                </c:pt>
              </c:strCache>
            </c:strRef>
          </c:cat>
          <c:val>
            <c:numRef>
              <c:f>Analysis!$C$226:$C$227</c:f>
              <c:numCache>
                <c:formatCode>0%</c:formatCode>
                <c:ptCount val="2"/>
                <c:pt idx="0">
                  <c:v>0.7712500000000001</c:v>
                </c:pt>
                <c:pt idx="1">
                  <c:v>0.72187500000000004</c:v>
                </c:pt>
              </c:numCache>
            </c:numRef>
          </c:val>
          <c:extLst>
            <c:ext xmlns:c16="http://schemas.microsoft.com/office/drawing/2014/chart" uri="{C3380CC4-5D6E-409C-BE32-E72D297353CC}">
              <c16:uniqueId val="{00000000-06D8-4824-AEFF-B6328979CBF1}"/>
            </c:ext>
          </c:extLst>
        </c:ser>
        <c:ser>
          <c:idx val="1"/>
          <c:order val="1"/>
          <c:tx>
            <c:strRef>
              <c:f>Analysis!$D$225</c:f>
              <c:strCache>
                <c:ptCount val="1"/>
                <c:pt idx="0">
                  <c:v>No</c:v>
                </c:pt>
              </c:strCache>
            </c:strRef>
          </c:tx>
          <c:spPr>
            <a:solidFill>
              <a:schemeClr val="accent6">
                <a:lumMod val="40000"/>
                <a:lumOff val="60000"/>
              </a:schemeClr>
            </a:solidFill>
            <a:ln>
              <a:noFill/>
            </a:ln>
            <a:effectLst/>
          </c:spPr>
          <c:invertIfNegative val="0"/>
          <c:dLbls>
            <c:dLbl>
              <c:idx val="1"/>
              <c:layout>
                <c:manualLayout>
                  <c:x val="1.5470146272060043E-2"/>
                  <c:y val="4.288449484806734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D8-4824-AEFF-B6328979CBF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Analysis!$B$226:$B$227</c:f>
              <c:strCache>
                <c:ptCount val="2"/>
                <c:pt idx="0">
                  <c:v> % of women and girls who report that they have an adequate system for disposing of used sanitary pads</c:v>
                </c:pt>
                <c:pt idx="1">
                  <c:v> % of affected people who report handwashing at key times with soap</c:v>
                </c:pt>
              </c:strCache>
            </c:strRef>
          </c:cat>
          <c:val>
            <c:numRef>
              <c:f>Analysis!$D$226:$D$227</c:f>
              <c:numCache>
                <c:formatCode>0%</c:formatCode>
                <c:ptCount val="2"/>
                <c:pt idx="0">
                  <c:v>0.2287499999999999</c:v>
                </c:pt>
                <c:pt idx="1">
                  <c:v>0.27812499999999996</c:v>
                </c:pt>
              </c:numCache>
            </c:numRef>
          </c:val>
          <c:extLst>
            <c:ext xmlns:c16="http://schemas.microsoft.com/office/drawing/2014/chart" uri="{C3380CC4-5D6E-409C-BE32-E72D297353CC}">
              <c16:uniqueId val="{00000002-06D8-4824-AEFF-B6328979CBF1}"/>
            </c:ext>
          </c:extLst>
        </c:ser>
        <c:dLbls>
          <c:showLegendKey val="0"/>
          <c:showVal val="0"/>
          <c:showCatName val="0"/>
          <c:showSerName val="0"/>
          <c:showPercent val="0"/>
          <c:showBubbleSize val="0"/>
        </c:dLbls>
        <c:gapWidth val="150"/>
        <c:overlap val="100"/>
        <c:axId val="766520672"/>
        <c:axId val="828045152"/>
      </c:barChart>
      <c:catAx>
        <c:axId val="7665206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828045152"/>
        <c:crosses val="autoZero"/>
        <c:auto val="1"/>
        <c:lblAlgn val="ctr"/>
        <c:lblOffset val="100"/>
        <c:noMultiLvlLbl val="0"/>
      </c:catAx>
      <c:valAx>
        <c:axId val="82804515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766520672"/>
        <c:crosses val="autoZero"/>
        <c:crossBetween val="between"/>
      </c:valAx>
      <c:spPr>
        <a:noFill/>
        <a:ln>
          <a:noFill/>
        </a:ln>
        <a:effectLst/>
      </c:spPr>
    </c:plotArea>
    <c:legend>
      <c:legendPos val="b"/>
      <c:layout>
        <c:manualLayout>
          <c:xMode val="edge"/>
          <c:yMode val="edge"/>
          <c:x val="0.12041160309151668"/>
          <c:y val="0.8629127442539386"/>
          <c:w val="0.23496737180733415"/>
          <c:h val="0.106052781413852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reached with Hygiene Promotion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
          <c:y val="0.19650969708731661"/>
          <c:w val="1"/>
          <c:h val="0.57985305668898901"/>
        </c:manualLayout>
      </c:layout>
      <c:ofPieChart>
        <c:ofPieType val="pie"/>
        <c:varyColors val="1"/>
        <c:ser>
          <c:idx val="0"/>
          <c:order val="0"/>
          <c:dPt>
            <c:idx val="0"/>
            <c:bubble3D val="0"/>
            <c:spPr>
              <a:solidFill>
                <a:schemeClr val="accent4">
                  <a:lumMod val="40000"/>
                  <a:lumOff val="60000"/>
                </a:schemeClr>
              </a:solidFill>
              <a:ln>
                <a:noFill/>
              </a:ln>
              <a:effectLst/>
            </c:spPr>
            <c:extLst>
              <c:ext xmlns:c16="http://schemas.microsoft.com/office/drawing/2014/chart" uri="{C3380CC4-5D6E-409C-BE32-E72D297353CC}">
                <c16:uniqueId val="{00000001-01E8-4AFC-987A-1B69722162E7}"/>
              </c:ext>
            </c:extLst>
          </c:dPt>
          <c:dPt>
            <c:idx val="1"/>
            <c:bubble3D val="0"/>
            <c:spPr>
              <a:solidFill>
                <a:schemeClr val="accent6">
                  <a:lumMod val="50000"/>
                </a:schemeClr>
              </a:solidFill>
              <a:ln>
                <a:noFill/>
              </a:ln>
              <a:effectLst/>
            </c:spPr>
            <c:extLst>
              <c:ext xmlns:c16="http://schemas.microsoft.com/office/drawing/2014/chart" uri="{C3380CC4-5D6E-409C-BE32-E72D297353CC}">
                <c16:uniqueId val="{00000003-01E8-4AFC-987A-1B69722162E7}"/>
              </c:ext>
            </c:extLst>
          </c:dPt>
          <c:dPt>
            <c:idx val="2"/>
            <c:bubble3D val="0"/>
            <c:spPr>
              <a:solidFill>
                <a:schemeClr val="accent6">
                  <a:lumMod val="75000"/>
                </a:schemeClr>
              </a:solidFill>
              <a:ln>
                <a:noFill/>
              </a:ln>
              <a:effectLst/>
            </c:spPr>
            <c:extLst>
              <c:ext xmlns:c16="http://schemas.microsoft.com/office/drawing/2014/chart" uri="{C3380CC4-5D6E-409C-BE32-E72D297353CC}">
                <c16:uniqueId val="{00000005-01E8-4AFC-987A-1B69722162E7}"/>
              </c:ext>
            </c:extLst>
          </c:dPt>
          <c:dPt>
            <c:idx val="3"/>
            <c:bubble3D val="0"/>
            <c:spPr>
              <a:solidFill>
                <a:schemeClr val="accent6">
                  <a:lumMod val="60000"/>
                  <a:lumOff val="40000"/>
                </a:schemeClr>
              </a:solidFill>
              <a:ln>
                <a:noFill/>
              </a:ln>
              <a:effectLst/>
            </c:spPr>
            <c:extLst>
              <c:ext xmlns:c16="http://schemas.microsoft.com/office/drawing/2014/chart" uri="{C3380CC4-5D6E-409C-BE32-E72D297353CC}">
                <c16:uniqueId val="{00000007-01E8-4AFC-987A-1B69722162E7}"/>
              </c:ext>
            </c:extLst>
          </c:dPt>
          <c:dPt>
            <c:idx val="4"/>
            <c:bubble3D val="0"/>
            <c:spPr>
              <a:solidFill>
                <a:schemeClr val="accent6">
                  <a:lumMod val="40000"/>
                  <a:lumOff val="60000"/>
                </a:schemeClr>
              </a:solidFill>
              <a:ln>
                <a:noFill/>
              </a:ln>
              <a:effectLst/>
            </c:spPr>
            <c:extLst>
              <c:ext xmlns:c16="http://schemas.microsoft.com/office/drawing/2014/chart" uri="{C3380CC4-5D6E-409C-BE32-E72D297353CC}">
                <c16:uniqueId val="{00000009-01E8-4AFC-987A-1B69722162E7}"/>
              </c:ext>
            </c:extLst>
          </c:dPt>
          <c:dPt>
            <c:idx val="5"/>
            <c:bubble3D val="0"/>
            <c:spPr>
              <a:solidFill>
                <a:schemeClr val="accent6">
                  <a:lumMod val="75000"/>
                </a:schemeClr>
              </a:solidFill>
              <a:ln>
                <a:noFill/>
              </a:ln>
              <a:effectLst/>
            </c:spPr>
            <c:extLst>
              <c:ext xmlns:c16="http://schemas.microsoft.com/office/drawing/2014/chart" uri="{C3380CC4-5D6E-409C-BE32-E72D297353CC}">
                <c16:uniqueId val="{0000000B-01E8-4AFC-987A-1B69722162E7}"/>
              </c:ext>
            </c:extLst>
          </c:dPt>
          <c:dLbls>
            <c:dLbl>
              <c:idx val="1"/>
              <c:layout>
                <c:manualLayout>
                  <c:x val="2.6729868040770741E-2"/>
                  <c:y val="-0.1246465160254481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1E8-4AFC-987A-1B69722162E7}"/>
                </c:ext>
              </c:extLst>
            </c:dLbl>
            <c:dLbl>
              <c:idx val="2"/>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5-01E8-4AFC-987A-1B69722162E7}"/>
                </c:ext>
              </c:extLst>
            </c:dLbl>
            <c:dLbl>
              <c:idx val="5"/>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01E8-4AFC-987A-1B69722162E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Analysis!$E$239:$I$239</c:f>
              <c:strCache>
                <c:ptCount val="5"/>
                <c:pt idx="0">
                  <c:v>No Reached</c:v>
                </c:pt>
                <c:pt idx="1">
                  <c:v>Men</c:v>
                </c:pt>
                <c:pt idx="2">
                  <c:v>Women</c:v>
                </c:pt>
                <c:pt idx="3">
                  <c:v>Boys</c:v>
                </c:pt>
                <c:pt idx="4">
                  <c:v>Girls</c:v>
                </c:pt>
              </c:strCache>
            </c:strRef>
          </c:cat>
          <c:val>
            <c:numRef>
              <c:f>Analysis!$E$240:$I$240</c:f>
              <c:numCache>
                <c:formatCode>_(* #,##0_);_(* \(#,##0\);_(* "-"??_);_(@_)</c:formatCode>
                <c:ptCount val="5"/>
                <c:pt idx="0">
                  <c:v>98101</c:v>
                </c:pt>
                <c:pt idx="1">
                  <c:v>9586</c:v>
                </c:pt>
                <c:pt idx="2">
                  <c:v>16408</c:v>
                </c:pt>
                <c:pt idx="3">
                  <c:v>5297</c:v>
                </c:pt>
                <c:pt idx="4">
                  <c:v>5102</c:v>
                </c:pt>
              </c:numCache>
            </c:numRef>
          </c:val>
          <c:extLst>
            <c:ext xmlns:c16="http://schemas.microsoft.com/office/drawing/2014/chart" uri="{C3380CC4-5D6E-409C-BE32-E72D297353CC}">
              <c16:uniqueId val="{0000000C-01E8-4AFC-987A-1B69722162E7}"/>
            </c:ext>
          </c:extLst>
        </c:ser>
        <c:dLbls>
          <c:showLegendKey val="0"/>
          <c:showVal val="0"/>
          <c:showCatName val="0"/>
          <c:showSerName val="0"/>
          <c:showPercent val="0"/>
          <c:showBubbleSize val="0"/>
          <c:showLeaderLines val="1"/>
        </c:dLbls>
        <c:gapWidth val="100"/>
        <c:splitType val="cust"/>
        <c:custSplit>
          <c:secondPiePt val="1"/>
          <c:secondPiePt val="2"/>
          <c:secondPiePt val="3"/>
          <c:secondPiePt val="4"/>
        </c:custSplit>
        <c:secondPieSize val="75"/>
        <c:serLines>
          <c:spPr>
            <a:ln w="9525">
              <a:solidFill>
                <a:schemeClr val="tx2">
                  <a:lumMod val="60000"/>
                  <a:lumOff val="40000"/>
                </a:schemeClr>
              </a:solidFill>
              <a:prstDash val="dash"/>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feel safe</a:t>
            </a:r>
            <a:r>
              <a:rPr lang="en-US" sz="1400" baseline="0"/>
              <a:t> to use latrines when they need to (or at day/night)</a:t>
            </a:r>
            <a:endParaRPr lang="en-US" sz="1400"/>
          </a:p>
        </c:rich>
      </c:tx>
      <c:layout>
        <c:manualLayout>
          <c:xMode val="edge"/>
          <c:yMode val="edge"/>
          <c:x val="0.10329075712962056"/>
          <c:y val="0"/>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4564290444621819"/>
          <c:y val="0.16477757833542139"/>
          <c:w val="0.80173502344339553"/>
          <c:h val="0.56090540765737618"/>
        </c:manualLayout>
      </c:layout>
      <c:barChart>
        <c:barDir val="bar"/>
        <c:grouping val="percentStacked"/>
        <c:varyColors val="0"/>
        <c:ser>
          <c:idx val="0"/>
          <c:order val="0"/>
          <c:tx>
            <c:strRef>
              <c:f>Analysis!$G$116</c:f>
              <c:strCache>
                <c:ptCount val="1"/>
                <c:pt idx="0">
                  <c:v>Safe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Analysis!$F$117:$F$119</c:f>
              <c:strCache>
                <c:ptCount val="3"/>
                <c:pt idx="0">
                  <c:v>Men</c:v>
                </c:pt>
                <c:pt idx="1">
                  <c:v>Women</c:v>
                </c:pt>
                <c:pt idx="2">
                  <c:v>Children</c:v>
                </c:pt>
              </c:strCache>
            </c:strRef>
          </c:cat>
          <c:val>
            <c:numRef>
              <c:f>Analysis!$G$117:$G$119</c:f>
              <c:numCache>
                <c:formatCode>0%</c:formatCode>
                <c:ptCount val="3"/>
                <c:pt idx="0">
                  <c:v>0.75624999999999998</c:v>
                </c:pt>
                <c:pt idx="1">
                  <c:v>0.66499999999999992</c:v>
                </c:pt>
                <c:pt idx="2">
                  <c:v>0.5066666666666666</c:v>
                </c:pt>
              </c:numCache>
            </c:numRef>
          </c:val>
          <c:extLst>
            <c:ext xmlns:c16="http://schemas.microsoft.com/office/drawing/2014/chart" uri="{C3380CC4-5D6E-409C-BE32-E72D297353CC}">
              <c16:uniqueId val="{00000000-5C59-4926-A64C-74A08B132187}"/>
            </c:ext>
          </c:extLst>
        </c:ser>
        <c:ser>
          <c:idx val="1"/>
          <c:order val="1"/>
          <c:tx>
            <c:strRef>
              <c:f>Analysis!$H$116</c:f>
              <c:strCache>
                <c:ptCount val="1"/>
                <c:pt idx="0">
                  <c:v>Unsafe</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Analysis!$F$117:$F$119</c:f>
              <c:strCache>
                <c:ptCount val="3"/>
                <c:pt idx="0">
                  <c:v>Men</c:v>
                </c:pt>
                <c:pt idx="1">
                  <c:v>Women</c:v>
                </c:pt>
                <c:pt idx="2">
                  <c:v>Children</c:v>
                </c:pt>
              </c:strCache>
            </c:strRef>
          </c:cat>
          <c:val>
            <c:numRef>
              <c:f>Analysis!$H$117:$H$119</c:f>
              <c:numCache>
                <c:formatCode>0%</c:formatCode>
                <c:ptCount val="3"/>
                <c:pt idx="0">
                  <c:v>0.24375000000000002</c:v>
                </c:pt>
                <c:pt idx="1">
                  <c:v>0.33500000000000008</c:v>
                </c:pt>
                <c:pt idx="2">
                  <c:v>0.4933333333333334</c:v>
                </c:pt>
              </c:numCache>
            </c:numRef>
          </c:val>
          <c:extLst>
            <c:ext xmlns:c16="http://schemas.microsoft.com/office/drawing/2014/chart" uri="{C3380CC4-5D6E-409C-BE32-E72D297353CC}">
              <c16:uniqueId val="{00000001-5C59-4926-A64C-74A08B132187}"/>
            </c:ext>
          </c:extLst>
        </c:ser>
        <c:dLbls>
          <c:showLegendKey val="0"/>
          <c:showVal val="0"/>
          <c:showCatName val="0"/>
          <c:showSerName val="0"/>
          <c:showPercent val="0"/>
          <c:showBubbleSize val="0"/>
        </c:dLbls>
        <c:gapWidth val="50"/>
        <c:overlap val="100"/>
        <c:axId val="240704655"/>
        <c:axId val="2054818927"/>
      </c:barChart>
      <c:catAx>
        <c:axId val="24070465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054818927"/>
        <c:crosses val="autoZero"/>
        <c:auto val="1"/>
        <c:lblAlgn val="ctr"/>
        <c:lblOffset val="100"/>
        <c:noMultiLvlLbl val="0"/>
      </c:catAx>
      <c:valAx>
        <c:axId val="2054818927"/>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40704655"/>
        <c:crosses val="autoZero"/>
        <c:crossBetween val="between"/>
      </c:valAx>
      <c:spPr>
        <a:noFill/>
        <a:ln>
          <a:noFill/>
        </a:ln>
        <a:effectLst/>
      </c:spPr>
    </c:plotArea>
    <c:legend>
      <c:legendPos val="b"/>
      <c:layout>
        <c:manualLayout>
          <c:xMode val="edge"/>
          <c:yMode val="edge"/>
          <c:x val="0.37748326699692231"/>
          <c:y val="0.87069869944568246"/>
          <c:w val="0.24503326835086109"/>
          <c:h val="0.1081939367851075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9517057402984492"/>
          <c:y val="0.36122855566967171"/>
          <c:w val="0.49920625990214784"/>
          <c:h val="0.54489871203199036"/>
        </c:manualLayout>
      </c:layout>
      <c:pieChart>
        <c:varyColors val="1"/>
        <c:ser>
          <c:idx val="3"/>
          <c:order val="0"/>
          <c:tx>
            <c:strRef>
              <c:f>Analysis!$B$140</c:f>
              <c:strCache>
                <c:ptCount val="1"/>
                <c:pt idx="0">
                  <c:v>Rakhine</c:v>
                </c:pt>
              </c:strCache>
            </c:strRef>
          </c:tx>
          <c:dPt>
            <c:idx val="0"/>
            <c:bubble3D val="0"/>
            <c:spPr>
              <a:solidFill>
                <a:schemeClr val="accent2">
                  <a:lumMod val="75000"/>
                </a:schemeClr>
              </a:solidFill>
              <a:ln>
                <a:noFill/>
              </a:ln>
              <a:effectLst/>
            </c:spPr>
            <c:extLst>
              <c:ext xmlns:c16="http://schemas.microsoft.com/office/drawing/2014/chart" uri="{C3380CC4-5D6E-409C-BE32-E72D297353CC}">
                <c16:uniqueId val="{00000001-05AC-4EF5-B3E1-346534AE4609}"/>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05AC-4EF5-B3E1-346534AE4609}"/>
              </c:ext>
            </c:extLst>
          </c:dPt>
          <c:dLbls>
            <c:dLbl>
              <c:idx val="0"/>
              <c:layout>
                <c:manualLayout>
                  <c:x val="2.3476752905886764E-3"/>
                  <c:y val="-0.3051345393636605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5AC-4EF5-B3E1-346534AE4609}"/>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05AC-4EF5-B3E1-346534AE460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Analysis!$C$139:$D$139</c:f>
              <c:strCache>
                <c:ptCount val="2"/>
                <c:pt idx="0">
                  <c:v>Yes</c:v>
                </c:pt>
                <c:pt idx="1">
                  <c:v>No</c:v>
                </c:pt>
              </c:strCache>
            </c:strRef>
          </c:cat>
          <c:val>
            <c:numRef>
              <c:f>Analysis!$C$140:$D$140</c:f>
              <c:numCache>
                <c:formatCode>General</c:formatCode>
                <c:ptCount val="2"/>
                <c:pt idx="0">
                  <c:v>20</c:v>
                </c:pt>
                <c:pt idx="1">
                  <c:v>0</c:v>
                </c:pt>
              </c:numCache>
            </c:numRef>
          </c:val>
          <c:extLst>
            <c:ext xmlns:c16="http://schemas.microsoft.com/office/drawing/2014/chart" uri="{C3380CC4-5D6E-409C-BE32-E72D297353CC}">
              <c16:uniqueId val="{00000004-05AC-4EF5-B3E1-346534AE4609}"/>
            </c:ext>
          </c:extLst>
        </c:ser>
        <c:dLbls>
          <c:dLblPos val="bestFit"/>
          <c:showLegendKey val="0"/>
          <c:showVal val="1"/>
          <c:showCatName val="0"/>
          <c:showSerName val="0"/>
          <c:showPercent val="0"/>
          <c:showBubbleSize val="0"/>
          <c:showLeaderLines val="1"/>
        </c:dLbls>
        <c:firstSliceAng val="0"/>
        <c:extLst/>
      </c:pieChart>
      <c:spPr>
        <a:noFill/>
        <a:ln>
          <a:noFill/>
        </a:ln>
        <a:effectLst/>
      </c:spPr>
    </c:plotArea>
    <c:legend>
      <c:legendPos val="b"/>
      <c:layout>
        <c:manualLayout>
          <c:xMode val="edge"/>
          <c:yMode val="edge"/>
          <c:x val="0.29419474083757591"/>
          <c:y val="0.86410903800068484"/>
          <c:w val="0.41161004415905988"/>
          <c:h val="0.1238136673133249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Number of ppl Covered against 2023 Mocha cyclone HRP addendum targets</a:t>
            </a:r>
            <a:endParaRPr lang="en-US" sz="12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 addemdum'!$C$42</c:f>
              <c:strCache>
                <c:ptCount val="1"/>
                <c:pt idx="0">
                  <c:v>Overall reached</c:v>
                </c:pt>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 addemdum'!$A$43:$A$47</c:f>
              <c:strCache>
                <c:ptCount val="5"/>
                <c:pt idx="0">
                  <c:v># of people benefitted from the restoration of the semi-permanent WASH facilities and services that were exist prior to the cyclone, including construction of emergency WASH facilities including of rehabilitation of latrines and bathing facility superstruc</c:v>
                </c:pt>
                <c:pt idx="1">
                  <c:v># of people benefitted from the distribution of WASH items including Hygiene items (HKs, water tablets, water filters, etc.)</c:v>
                </c:pt>
                <c:pt idx="2">
                  <c:v># of people have equitable, inclusive and safe access to restore, safe/improved drinking water meeting demand for domestic purposes, at minimum/agreed standards</c:v>
                </c:pt>
                <c:pt idx="3">
                  <c:v># of people benefitted from a restored wastewater drainage, environmental Sanitation in the camps and sites</c:v>
                </c:pt>
                <c:pt idx="4">
                  <c:v># of people have equitable, inclusive and safe access to community-tailored messages,  enabling health seeking behavior and IEC materials</c:v>
                </c:pt>
              </c:strCache>
            </c:strRef>
          </c:cat>
          <c:val>
            <c:numRef>
              <c:f>'HRP addemdum'!$C$43:$C$47</c:f>
              <c:numCache>
                <c:formatCode>_(* #,##0_);_(* \(#,##0\);_(* "-"??_);_(@_)</c:formatCode>
                <c:ptCount val="5"/>
                <c:pt idx="0">
                  <c:v>267086</c:v>
                </c:pt>
                <c:pt idx="1">
                  <c:v>392831</c:v>
                </c:pt>
                <c:pt idx="2">
                  <c:v>58035.333333333328</c:v>
                </c:pt>
                <c:pt idx="3">
                  <c:v>32691</c:v>
                </c:pt>
                <c:pt idx="4">
                  <c:v>90643.333333333328</c:v>
                </c:pt>
              </c:numCache>
            </c:numRef>
          </c:val>
          <c:extLst>
            <c:ext xmlns:c16="http://schemas.microsoft.com/office/drawing/2014/chart" uri="{C3380CC4-5D6E-409C-BE32-E72D297353CC}">
              <c16:uniqueId val="{00000000-94AC-41DE-93CC-078E3EC8D1AC}"/>
            </c:ext>
          </c:extLst>
        </c:ser>
        <c:ser>
          <c:idx val="1"/>
          <c:order val="1"/>
          <c:tx>
            <c:strRef>
              <c:f>'HRP addemdum'!$D$42</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 addemdum'!$A$43:$A$47</c:f>
              <c:strCache>
                <c:ptCount val="5"/>
                <c:pt idx="0">
                  <c:v># of people benefitted from the restoration of the semi-permanent WASH facilities and services that were exist prior to the cyclone, including construction of emergency WASH facilities including of rehabilitation of latrines and bathing facility superstruc</c:v>
                </c:pt>
                <c:pt idx="1">
                  <c:v># of people benefitted from the distribution of WASH items including Hygiene items (HKs, water tablets, water filters, etc.)</c:v>
                </c:pt>
                <c:pt idx="2">
                  <c:v># of people have equitable, inclusive and safe access to restore, safe/improved drinking water meeting demand for domestic purposes, at minimum/agreed standards</c:v>
                </c:pt>
                <c:pt idx="3">
                  <c:v># of people benefitted from a restored wastewater drainage, environmental Sanitation in the camps and sites</c:v>
                </c:pt>
                <c:pt idx="4">
                  <c:v># of people have equitable, inclusive and safe access to community-tailored messages,  enabling health seeking behavior and IEC materials</c:v>
                </c:pt>
              </c:strCache>
            </c:strRef>
          </c:cat>
          <c:val>
            <c:numRef>
              <c:f>'HRP addemdum'!$D$43:$D$47</c:f>
              <c:numCache>
                <c:formatCode>_(* #,##0_);_(* \(#,##0\);_(* "-"??_);_(@_)</c:formatCode>
                <c:ptCount val="5"/>
                <c:pt idx="2">
                  <c:v>165539.0044636323</c:v>
                </c:pt>
                <c:pt idx="3">
                  <c:v>190883.33779696564</c:v>
                </c:pt>
                <c:pt idx="4">
                  <c:v>170811.18881218944</c:v>
                </c:pt>
              </c:numCache>
            </c:numRef>
          </c:val>
          <c:extLst>
            <c:ext xmlns:c16="http://schemas.microsoft.com/office/drawing/2014/chart" uri="{C3380CC4-5D6E-409C-BE32-E72D297353CC}">
              <c16:uniqueId val="{00000001-94AC-41DE-93CC-078E3EC8D1AC}"/>
            </c:ext>
          </c:extLst>
        </c:ser>
        <c:dLbls>
          <c:showLegendKey val="0"/>
          <c:showVal val="0"/>
          <c:showCatName val="0"/>
          <c:showSerName val="0"/>
          <c:showPercent val="0"/>
          <c:showBubbleSize val="0"/>
        </c:dLbls>
        <c:gapWidth val="100"/>
        <c:overlap val="100"/>
        <c:axId val="1201885199"/>
        <c:axId val="1201864815"/>
      </c:barChart>
      <c:catAx>
        <c:axId val="1201885199"/>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01864815"/>
        <c:crosses val="autoZero"/>
        <c:auto val="1"/>
        <c:lblAlgn val="ctr"/>
        <c:lblOffset val="100"/>
        <c:noMultiLvlLbl val="0"/>
      </c:catAx>
      <c:valAx>
        <c:axId val="1201864815"/>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2018851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People with</a:t>
            </a:r>
            <a:r>
              <a:rPr lang="en-US" sz="1400" baseline="0"/>
              <a:t> disabilities with adapted sanitation option</a:t>
            </a:r>
            <a:endParaRPr lang="en-US" sz="1400"/>
          </a:p>
        </c:rich>
      </c:tx>
      <c:layout>
        <c:manualLayout>
          <c:xMode val="edge"/>
          <c:yMode val="edge"/>
          <c:x val="0.16335463871550221"/>
          <c:y val="1.140811638075262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3929728510498688"/>
          <c:y val="0.20716357214607431"/>
          <c:w val="0.45739754024976081"/>
          <c:h val="0.61129780778599208"/>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86AE-40EB-9C37-2CD133B0E425}"/>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86AE-40EB-9C37-2CD133B0E425}"/>
              </c:ext>
            </c:extLst>
          </c:dPt>
          <c:dLbls>
            <c:dLbl>
              <c:idx val="0"/>
              <c:layout>
                <c:manualLayout>
                  <c:x val="-9.1945584660494878E-2"/>
                  <c:y val="0.154683966015868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6AE-40EB-9C37-2CD133B0E42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Analysis!$G$135:$H$135</c:f>
              <c:strCache>
                <c:ptCount val="2"/>
                <c:pt idx="0">
                  <c:v>Access to adapted sanitation option</c:v>
                </c:pt>
                <c:pt idx="1">
                  <c:v>No access to adapted sanitation option</c:v>
                </c:pt>
              </c:strCache>
            </c:strRef>
          </c:cat>
          <c:val>
            <c:numRef>
              <c:f>Analysis!$G$136:$H$136</c:f>
              <c:numCache>
                <c:formatCode>General</c:formatCode>
                <c:ptCount val="2"/>
                <c:pt idx="0">
                  <c:v>1954</c:v>
                </c:pt>
                <c:pt idx="1">
                  <c:v>14458</c:v>
                </c:pt>
              </c:numCache>
            </c:numRef>
          </c:val>
          <c:extLst>
            <c:ext xmlns:c16="http://schemas.microsoft.com/office/drawing/2014/chart" uri="{C3380CC4-5D6E-409C-BE32-E72D297353CC}">
              <c16:uniqueId val="{00000004-86AE-40EB-9C37-2CD133B0E425}"/>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9.2919325941160976E-3"/>
          <c:y val="0.80296476284367524"/>
          <c:w val="0.97215660542432192"/>
          <c:h val="0.1850338088960850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HRP5: Number of women, men, girls and boys accessing WASH services in </a:t>
            </a:r>
            <a:r>
              <a:rPr lang="en-US" sz="1200" b="1">
                <a:solidFill>
                  <a:srgbClr val="7030A0"/>
                </a:solidFill>
              </a:rPr>
              <a:t>temporary health facilities </a:t>
            </a:r>
            <a:r>
              <a:rPr lang="en-US" sz="1200"/>
              <a:t>which received support from the WASH Cluster</a:t>
            </a:r>
          </a:p>
        </c:rich>
      </c:tx>
      <c:layout>
        <c:manualLayout>
          <c:xMode val="edge"/>
          <c:yMode val="edge"/>
          <c:x val="0.1139721328916872"/>
          <c:y val="1.7198552446177816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4.4305266298762164E-2"/>
          <c:y val="0.35317420311541692"/>
          <c:w val="0.52338444011103447"/>
          <c:h val="0.58551279557061753"/>
        </c:manualLayout>
      </c:layout>
      <c:pieChart>
        <c:varyColors val="1"/>
        <c:ser>
          <c:idx val="0"/>
          <c:order val="0"/>
          <c:dPt>
            <c:idx val="0"/>
            <c:bubble3D val="0"/>
            <c:spPr>
              <a:solidFill>
                <a:srgbClr val="7030A0"/>
              </a:solidFill>
              <a:ln>
                <a:noFill/>
              </a:ln>
              <a:effectLst/>
            </c:spPr>
            <c:extLst>
              <c:ext xmlns:c16="http://schemas.microsoft.com/office/drawing/2014/chart" uri="{C3380CC4-5D6E-409C-BE32-E72D297353CC}">
                <c16:uniqueId val="{00000001-BCA7-459A-AC2F-76FB9A504892}"/>
              </c:ext>
            </c:extLst>
          </c:dPt>
          <c:dPt>
            <c:idx val="1"/>
            <c:bubble3D val="0"/>
            <c:spPr>
              <a:solidFill>
                <a:srgbClr val="E4B6E4"/>
              </a:solidFill>
              <a:ln>
                <a:noFill/>
              </a:ln>
              <a:effectLst/>
            </c:spPr>
            <c:extLst>
              <c:ext xmlns:c16="http://schemas.microsoft.com/office/drawing/2014/chart" uri="{C3380CC4-5D6E-409C-BE32-E72D297353CC}">
                <c16:uniqueId val="{00000003-BCA7-459A-AC2F-76FB9A504892}"/>
              </c:ext>
            </c:extLst>
          </c:dPt>
          <c:dLbls>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CA7-459A-AC2F-76FB9A504892}"/>
                </c:ext>
              </c:extLst>
            </c:dLbl>
            <c:dLbl>
              <c:idx val="1"/>
              <c:layout>
                <c:manualLayout>
                  <c:x val="7.8443319585051866E-2"/>
                  <c:y val="-0.1662878787878787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CA7-459A-AC2F-76FB9A50489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Analysis!$N$309:$O$309</c:f>
              <c:strCache>
                <c:ptCount val="2"/>
                <c:pt idx="0">
                  <c:v>Reached</c:v>
                </c:pt>
                <c:pt idx="1">
                  <c:v>Not Reached</c:v>
                </c:pt>
              </c:strCache>
            </c:strRef>
          </c:cat>
          <c:val>
            <c:numRef>
              <c:f>Analysis!$N$310:$O$310</c:f>
              <c:numCache>
                <c:formatCode>General</c:formatCode>
                <c:ptCount val="2"/>
                <c:pt idx="0">
                  <c:v>50</c:v>
                </c:pt>
                <c:pt idx="1">
                  <c:v>27929.350000000002</c:v>
                </c:pt>
              </c:numCache>
            </c:numRef>
          </c:val>
          <c:extLst>
            <c:ext xmlns:c16="http://schemas.microsoft.com/office/drawing/2014/chart" uri="{C3380CC4-5D6E-409C-BE32-E72D297353CC}">
              <c16:uniqueId val="{00000004-BCA7-459A-AC2F-76FB9A504892}"/>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8621203599550054"/>
          <c:y val="0.67836899175481846"/>
          <c:w val="0.35567804024496935"/>
          <c:h val="0.180954392919015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7030A0"/>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water sources </a:t>
            </a:r>
          </a:p>
          <a:p>
            <a:pPr>
              <a:defRPr sz="1400"/>
            </a:pPr>
            <a:r>
              <a:rPr lang="en-US" sz="1400" b="1" i="0" baseline="0">
                <a:effectLst/>
              </a:rPr>
              <a:t>as of Q3-2023</a:t>
            </a:r>
            <a:endParaRPr lang="en-US" sz="1400">
              <a:effectLst/>
            </a:endParaRPr>
          </a:p>
        </c:rich>
      </c:tx>
      <c:layout>
        <c:manualLayout>
          <c:xMode val="edge"/>
          <c:yMode val="edge"/>
          <c:x val="0.1741399946534461"/>
          <c:y val="1.737259769824610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9.1170596903871349E-3"/>
          <c:y val="0.18474219800396394"/>
          <c:w val="0.4612431593778496"/>
          <c:h val="0.43736867609542684"/>
        </c:manualLayout>
      </c:layout>
      <c:pieChart>
        <c:varyColors val="1"/>
        <c:ser>
          <c:idx val="0"/>
          <c:order val="0"/>
          <c:tx>
            <c:strRef>
              <c:f>Analysis!$F$47</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78DD-4321-8323-0F3AD2BF55E9}"/>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78DD-4321-8323-0F3AD2BF55E9}"/>
              </c:ext>
            </c:extLst>
          </c:dPt>
          <c:dLbls>
            <c:dLbl>
              <c:idx val="0"/>
              <c:layout>
                <c:manualLayout>
                  <c:x val="-0.12555247459691779"/>
                  <c:y val="-0.1125280671353731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8DD-4321-8323-0F3AD2BF55E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Analysis!$H$46:$I$46</c:f>
              <c:strCache>
                <c:ptCount val="2"/>
                <c:pt idx="0">
                  <c:v>Tested</c:v>
                </c:pt>
                <c:pt idx="1">
                  <c:v>No Test</c:v>
                </c:pt>
              </c:strCache>
            </c:strRef>
          </c:cat>
          <c:val>
            <c:numRef>
              <c:f>Analysis!$H$47:$I$47</c:f>
              <c:numCache>
                <c:formatCode>0</c:formatCode>
                <c:ptCount val="2"/>
                <c:pt idx="0" formatCode="General">
                  <c:v>18</c:v>
                </c:pt>
                <c:pt idx="1">
                  <c:v>3</c:v>
                </c:pt>
              </c:numCache>
            </c:numRef>
          </c:val>
          <c:extLst xmlns:c15="http://schemas.microsoft.com/office/drawing/2012/chart">
            <c:ext xmlns:c16="http://schemas.microsoft.com/office/drawing/2014/chart" uri="{C3380CC4-5D6E-409C-BE32-E72D297353CC}">
              <c16:uniqueId val="{00000004-78DD-4321-8323-0F3AD2BF55E9}"/>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b"/>
      <c:layout>
        <c:manualLayout>
          <c:xMode val="edge"/>
          <c:yMode val="edge"/>
          <c:x val="0"/>
          <c:y val="0.79596090628282512"/>
          <c:w val="0.43495323647924289"/>
          <c:h val="8.90490784748103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household</a:t>
            </a:r>
          </a:p>
          <a:p>
            <a:pPr>
              <a:defRPr/>
            </a:pPr>
            <a:r>
              <a:rPr lang="en-US" sz="1400" b="1" i="0" baseline="0">
                <a:effectLst/>
              </a:rPr>
              <a:t>as of Q3-2023</a:t>
            </a:r>
            <a:endParaRPr lang="en-US" sz="1400">
              <a:effectLst/>
            </a:endParaRPr>
          </a:p>
        </c:rich>
      </c:tx>
      <c:layout>
        <c:manualLayout>
          <c:xMode val="edge"/>
          <c:yMode val="edge"/>
          <c:x val="0.16675324438611841"/>
          <c:y val="2.593402102378772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1.8234731431647964E-2"/>
          <c:y val="0.16330739339398206"/>
          <c:w val="0.47585977993774242"/>
          <c:h val="0.43336757574918688"/>
        </c:manualLayout>
      </c:layout>
      <c:pieChart>
        <c:varyColors val="1"/>
        <c:ser>
          <c:idx val="0"/>
          <c:order val="0"/>
          <c:tx>
            <c:strRef>
              <c:f>Analysis!$V$47</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6-9702-49DA-9C90-2459AE5B6D9F}"/>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8-9702-49DA-9C90-2459AE5B6D9F}"/>
              </c:ext>
            </c:extLst>
          </c:dPt>
          <c:dLbls>
            <c:dLbl>
              <c:idx val="0"/>
              <c:layout>
                <c:manualLayout>
                  <c:x val="-7.0116740933223412E-2"/>
                  <c:y val="-0.15938331357154975"/>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702-49DA-9C90-2459AE5B6D9F}"/>
                </c:ext>
              </c:extLst>
            </c:dLbl>
            <c:dLbl>
              <c:idx val="1"/>
              <c:layout>
                <c:manualLayout>
                  <c:x val="0.11692727823917332"/>
                  <c:y val="0.13083545758516896"/>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9702-49DA-9C90-2459AE5B6D9F}"/>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Analysis!$X$46:$Y$46</c:f>
              <c:strCache>
                <c:ptCount val="2"/>
                <c:pt idx="0">
                  <c:v>Tested</c:v>
                </c:pt>
                <c:pt idx="1">
                  <c:v>No test</c:v>
                </c:pt>
              </c:strCache>
            </c:strRef>
          </c:cat>
          <c:val>
            <c:numRef>
              <c:f>Analysis!$X$47:$Y$47</c:f>
              <c:numCache>
                <c:formatCode>General</c:formatCode>
                <c:ptCount val="2"/>
                <c:pt idx="0">
                  <c:v>17</c:v>
                </c:pt>
                <c:pt idx="1">
                  <c:v>4</c:v>
                </c:pt>
              </c:numCache>
            </c:numRef>
          </c:val>
          <c:extLst xmlns:c15="http://schemas.microsoft.com/office/drawing/2012/chart">
            <c:ext xmlns:c16="http://schemas.microsoft.com/office/drawing/2014/chart" uri="{C3380CC4-5D6E-409C-BE32-E72D297353CC}">
              <c16:uniqueId val="{00000009-9702-49DA-9C90-2459AE5B6D9F}"/>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b"/>
      <c:layout>
        <c:manualLayout>
          <c:xMode val="edge"/>
          <c:yMode val="edge"/>
          <c:x val="1.464031823537573E-2"/>
          <c:y val="0.82852120227366555"/>
          <c:w val="0.43831140031107224"/>
          <c:h val="7.322694038245219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Analysis!$K$46</c:f>
              <c:strCache>
                <c:ptCount val="1"/>
                <c:pt idx="0">
                  <c:v>% Passed</c:v>
                </c:pt>
              </c:strCache>
            </c:strRef>
          </c:tx>
          <c:spPr>
            <a:solidFill>
              <a:srgbClr val="0070C0"/>
            </a:solidFill>
            <a:ln>
              <a:noFill/>
            </a:ln>
            <a:effectLst/>
          </c:spPr>
          <c:invertIfNegative val="0"/>
          <c:dLbls>
            <c:spPr>
              <a:noFill/>
              <a:ln>
                <a:noFill/>
              </a:ln>
              <a:effectLst/>
            </c:spPr>
            <c:txPr>
              <a:bodyPr wrap="square" lIns="38100" tIns="19050" rIns="38100" bIns="19050" anchor="ctr">
                <a:spAutoFit/>
              </a:bodyPr>
              <a:lstStyle/>
              <a:p>
                <a:pPr>
                  <a:defRPr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Analysis!$J$47:$J$50</c15:sqref>
                  </c15:fullRef>
                </c:ext>
              </c:extLst>
              <c:f>Analysis!$J$47:$J$49</c:f>
              <c:strCache>
                <c:ptCount val="3"/>
                <c:pt idx="0">
                  <c:v>Q1</c:v>
                </c:pt>
                <c:pt idx="1">
                  <c:v>Q2</c:v>
                </c:pt>
                <c:pt idx="2">
                  <c:v>Q3</c:v>
                </c:pt>
              </c:strCache>
            </c:strRef>
          </c:cat>
          <c:val>
            <c:numRef>
              <c:extLst>
                <c:ext xmlns:c15="http://schemas.microsoft.com/office/drawing/2012/chart" uri="{02D57815-91ED-43cb-92C2-25804820EDAC}">
                  <c15:fullRef>
                    <c15:sqref>Analysis!$K$47:$K$50</c15:sqref>
                  </c15:fullRef>
                </c:ext>
              </c:extLst>
              <c:f>Analysis!$K$47:$K$49</c:f>
              <c:numCache>
                <c:formatCode>0%</c:formatCode>
                <c:ptCount val="3"/>
                <c:pt idx="0">
                  <c:v>0.53647058823529403</c:v>
                </c:pt>
                <c:pt idx="1">
                  <c:v>0.72375</c:v>
                </c:pt>
                <c:pt idx="2">
                  <c:v>0.6173333333333334</c:v>
                </c:pt>
              </c:numCache>
            </c:numRef>
          </c:val>
          <c:extLst>
            <c:ext xmlns:c16="http://schemas.microsoft.com/office/drawing/2014/chart" uri="{C3380CC4-5D6E-409C-BE32-E72D297353CC}">
              <c16:uniqueId val="{00000000-1E36-40E1-814F-65F10EF1B9EE}"/>
            </c:ext>
          </c:extLst>
        </c:ser>
        <c:ser>
          <c:idx val="1"/>
          <c:order val="1"/>
          <c:tx>
            <c:strRef>
              <c:f>Analysis!$L$46</c:f>
              <c:strCache>
                <c:ptCount val="1"/>
                <c:pt idx="0">
                  <c:v>% Not Passed</c:v>
                </c:pt>
              </c:strCache>
            </c:strRef>
          </c:tx>
          <c:spPr>
            <a:solidFill>
              <a:schemeClr val="accent1">
                <a:lumMod val="40000"/>
                <a:lumOff val="60000"/>
              </a:schemeClr>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Analysis!$J$47:$J$50</c15:sqref>
                  </c15:fullRef>
                </c:ext>
              </c:extLst>
              <c:f>Analysis!$J$47:$J$49</c:f>
              <c:strCache>
                <c:ptCount val="3"/>
                <c:pt idx="0">
                  <c:v>Q1</c:v>
                </c:pt>
                <c:pt idx="1">
                  <c:v>Q2</c:v>
                </c:pt>
                <c:pt idx="2">
                  <c:v>Q3</c:v>
                </c:pt>
              </c:strCache>
            </c:strRef>
          </c:cat>
          <c:val>
            <c:numRef>
              <c:extLst>
                <c:ext xmlns:c15="http://schemas.microsoft.com/office/drawing/2012/chart" uri="{02D57815-91ED-43cb-92C2-25804820EDAC}">
                  <c15:fullRef>
                    <c15:sqref>Analysis!$L$47:$L$50</c15:sqref>
                  </c15:fullRef>
                </c:ext>
              </c:extLst>
              <c:f>Analysis!$L$47:$L$49</c:f>
              <c:numCache>
                <c:formatCode>0%</c:formatCode>
                <c:ptCount val="3"/>
                <c:pt idx="0">
                  <c:v>0.46352941176470597</c:v>
                </c:pt>
                <c:pt idx="1">
                  <c:v>0.27625</c:v>
                </c:pt>
                <c:pt idx="2">
                  <c:v>0.3826666666666666</c:v>
                </c:pt>
              </c:numCache>
            </c:numRef>
          </c:val>
          <c:extLst>
            <c:ext xmlns:c16="http://schemas.microsoft.com/office/drawing/2014/chart" uri="{C3380CC4-5D6E-409C-BE32-E72D297353CC}">
              <c16:uniqueId val="{00000001-1E36-40E1-814F-65F10EF1B9EE}"/>
            </c:ext>
          </c:extLst>
        </c:ser>
        <c:dLbls>
          <c:dLblPos val="ctr"/>
          <c:showLegendKey val="0"/>
          <c:showVal val="1"/>
          <c:showCatName val="0"/>
          <c:showSerName val="0"/>
          <c:showPercent val="0"/>
          <c:showBubbleSize val="0"/>
        </c:dLbls>
        <c:gapWidth val="3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Analysis!$AA$46</c:f>
              <c:strCache>
                <c:ptCount val="1"/>
                <c:pt idx="0">
                  <c:v>% Passed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Analysis!$Z$47:$Z$50</c15:sqref>
                  </c15:fullRef>
                </c:ext>
              </c:extLst>
              <c:f>Analysis!$Z$47:$Z$49</c:f>
              <c:strCache>
                <c:ptCount val="3"/>
                <c:pt idx="0">
                  <c:v>Q1</c:v>
                </c:pt>
                <c:pt idx="1">
                  <c:v>Q2</c:v>
                </c:pt>
                <c:pt idx="2">
                  <c:v>Q3</c:v>
                </c:pt>
              </c:strCache>
            </c:strRef>
          </c:cat>
          <c:val>
            <c:numRef>
              <c:extLst>
                <c:ext xmlns:c15="http://schemas.microsoft.com/office/drawing/2012/chart" uri="{02D57815-91ED-43cb-92C2-25804820EDAC}">
                  <c15:fullRef>
                    <c15:sqref>Analysis!$AA$47:$AA$50</c15:sqref>
                  </c15:fullRef>
                </c:ext>
              </c:extLst>
              <c:f>Analysis!$AA$47:$AA$49</c:f>
              <c:numCache>
                <c:formatCode>0%</c:formatCode>
                <c:ptCount val="3"/>
                <c:pt idx="0">
                  <c:v>0.40149999999999997</c:v>
                </c:pt>
                <c:pt idx="1">
                  <c:v>0.49833333333333335</c:v>
                </c:pt>
                <c:pt idx="2">
                  <c:v>0.33571428571428574</c:v>
                </c:pt>
              </c:numCache>
            </c:numRef>
          </c:val>
          <c:extLst>
            <c:ext xmlns:c16="http://schemas.microsoft.com/office/drawing/2014/chart" uri="{C3380CC4-5D6E-409C-BE32-E72D297353CC}">
              <c16:uniqueId val="{00000000-2561-4177-8BEC-CDB4EA7272E2}"/>
            </c:ext>
          </c:extLst>
        </c:ser>
        <c:ser>
          <c:idx val="1"/>
          <c:order val="1"/>
          <c:tx>
            <c:strRef>
              <c:f>Analysis!$AB$46</c:f>
              <c:strCache>
                <c:ptCount val="1"/>
                <c:pt idx="0">
                  <c:v>% Not Passed</c:v>
                </c:pt>
              </c:strCache>
            </c:strRef>
          </c:tx>
          <c:spPr>
            <a:solidFill>
              <a:schemeClr val="accent1">
                <a:lumMod val="40000"/>
                <a:lumOff val="60000"/>
              </a:schemeClr>
            </a:solidFill>
            <a:ln>
              <a:noFill/>
            </a:ln>
            <a:effectLst/>
          </c:spPr>
          <c:invertIfNegative val="0"/>
          <c:dLbls>
            <c:dLbl>
              <c:idx val="0"/>
              <c:layout>
                <c:manualLayout>
                  <c:x val="-6.3656672040099962E-17"/>
                  <c:y val="-3.6674807800182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61-4177-8BEC-CDB4EA7272E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Analysis!$Z$47:$Z$50</c15:sqref>
                  </c15:fullRef>
                </c:ext>
              </c:extLst>
              <c:f>Analysis!$Z$47:$Z$49</c:f>
              <c:strCache>
                <c:ptCount val="3"/>
                <c:pt idx="0">
                  <c:v>Q1</c:v>
                </c:pt>
                <c:pt idx="1">
                  <c:v>Q2</c:v>
                </c:pt>
                <c:pt idx="2">
                  <c:v>Q3</c:v>
                </c:pt>
              </c:strCache>
            </c:strRef>
          </c:cat>
          <c:val>
            <c:numRef>
              <c:extLst>
                <c:ext xmlns:c15="http://schemas.microsoft.com/office/drawing/2012/chart" uri="{02D57815-91ED-43cb-92C2-25804820EDAC}">
                  <c15:fullRef>
                    <c15:sqref>Analysis!$AB$47:$AB$50</c15:sqref>
                  </c15:fullRef>
                </c:ext>
              </c:extLst>
              <c:f>Analysis!$AB$47:$AB$49</c:f>
              <c:numCache>
                <c:formatCode>0%</c:formatCode>
                <c:ptCount val="3"/>
                <c:pt idx="0">
                  <c:v>0.59850000000000003</c:v>
                </c:pt>
                <c:pt idx="1">
                  <c:v>0.50166666666666671</c:v>
                </c:pt>
                <c:pt idx="2">
                  <c:v>0.66428571428571426</c:v>
                </c:pt>
              </c:numCache>
            </c:numRef>
          </c:val>
          <c:extLst>
            <c:ext xmlns:c16="http://schemas.microsoft.com/office/drawing/2014/chart" uri="{C3380CC4-5D6E-409C-BE32-E72D297353CC}">
              <c16:uniqueId val="{00000001-2561-4177-8BEC-CDB4EA7272E2}"/>
            </c:ext>
          </c:extLst>
        </c:ser>
        <c:dLbls>
          <c:showLegendKey val="0"/>
          <c:showVal val="0"/>
          <c:showCatName val="0"/>
          <c:showSerName val="0"/>
          <c:showPercent val="0"/>
          <c:showBubbleSize val="0"/>
        </c:dLbls>
        <c:gapWidth val="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improved</a:t>
            </a:r>
            <a:r>
              <a:rPr lang="en-US" sz="1400" baseline="0"/>
              <a:t> water points functioning and non-functioning</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Analysis!$P$28</c:f>
              <c:strCache>
                <c:ptCount val="1"/>
                <c:pt idx="0">
                  <c:v>Functioning</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Analysis!$Q$28</c:f>
              <c:numCache>
                <c:formatCode>_(* #,##0_);_(* \(#,##0\);_(* "-"??_);_(@_)</c:formatCode>
                <c:ptCount val="1"/>
                <c:pt idx="0">
                  <c:v>1032</c:v>
                </c:pt>
              </c:numCache>
            </c:numRef>
          </c:val>
          <c:extLst>
            <c:ext xmlns:c16="http://schemas.microsoft.com/office/drawing/2014/chart" uri="{C3380CC4-5D6E-409C-BE32-E72D297353CC}">
              <c16:uniqueId val="{00000000-2A9F-4118-8B01-1B81E2F215E9}"/>
            </c:ext>
          </c:extLst>
        </c:ser>
        <c:ser>
          <c:idx val="1"/>
          <c:order val="1"/>
          <c:tx>
            <c:strRef>
              <c:f>Analysis!$P$29</c:f>
              <c:strCache>
                <c:ptCount val="1"/>
                <c:pt idx="0">
                  <c:v>Non-functioning</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Analysis!$Q$29</c:f>
              <c:numCache>
                <c:formatCode>_(* #,##0_);_(* \(#,##0\);_(* "-"??_);_(@_)</c:formatCode>
                <c:ptCount val="1"/>
                <c:pt idx="0">
                  <c:v>258</c:v>
                </c:pt>
              </c:numCache>
            </c:numRef>
          </c:val>
          <c:extLst>
            <c:ext xmlns:c16="http://schemas.microsoft.com/office/drawing/2014/chart" uri="{C3380CC4-5D6E-409C-BE32-E72D297353CC}">
              <c16:uniqueId val="{00000001-2A9F-4118-8B01-1B81E2F215E9}"/>
            </c:ext>
          </c:extLst>
        </c:ser>
        <c:dLbls>
          <c:showLegendKey val="0"/>
          <c:showVal val="0"/>
          <c:showCatName val="0"/>
          <c:showSerName val="0"/>
          <c:showPercent val="0"/>
          <c:showBubbleSize val="0"/>
        </c:dLbls>
        <c:gapWidth val="150"/>
        <c:overlap val="100"/>
        <c:axId val="375466032"/>
        <c:axId val="113706496"/>
      </c:barChart>
      <c:catAx>
        <c:axId val="375466032"/>
        <c:scaling>
          <c:orientation val="minMax"/>
        </c:scaling>
        <c:delete val="1"/>
        <c:axPos val="b"/>
        <c:numFmt formatCode="General" sourceLinked="1"/>
        <c:majorTickMark val="none"/>
        <c:minorTickMark val="none"/>
        <c:tickLblPos val="nextTo"/>
        <c:crossAx val="113706496"/>
        <c:crosses val="autoZero"/>
        <c:auto val="1"/>
        <c:lblAlgn val="ctr"/>
        <c:lblOffset val="100"/>
        <c:noMultiLvlLbl val="0"/>
      </c:catAx>
      <c:valAx>
        <c:axId val="11370649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75466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5B9BD5"/>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[20231020_Myanmar_WASH_4W_2023_Q3_Rakhine_camp_Consolidate.xlsx]Analysis!PivotTable11</c:name>
    <c:fmtId val="1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Latrine Target and Reached</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2">
              <a:lumMod val="75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Analysis!$Q$121</c:f>
              <c:strCache>
                <c:ptCount val="1"/>
                <c:pt idx="0">
                  <c:v>Target (20:1)</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Analysis!$P$122:$P$125</c:f>
              <c:strCache>
                <c:ptCount val="4"/>
                <c:pt idx="0">
                  <c:v>Kyaukpyu</c:v>
                </c:pt>
                <c:pt idx="1">
                  <c:v>Myebon</c:v>
                </c:pt>
                <c:pt idx="2">
                  <c:v>Pauktaw</c:v>
                </c:pt>
                <c:pt idx="3">
                  <c:v>Sittwe</c:v>
                </c:pt>
              </c:strCache>
            </c:strRef>
          </c:cat>
          <c:val>
            <c:numRef>
              <c:f>Analysis!$Q$122:$Q$125</c:f>
              <c:numCache>
                <c:formatCode>_(* #,##0_);_(* \(#,##0\);_(* "-"??_);_(@_)</c:formatCode>
                <c:ptCount val="4"/>
                <c:pt idx="0">
                  <c:v>54</c:v>
                </c:pt>
                <c:pt idx="1">
                  <c:v>146</c:v>
                </c:pt>
                <c:pt idx="2">
                  <c:v>1307</c:v>
                </c:pt>
                <c:pt idx="3">
                  <c:v>5216</c:v>
                </c:pt>
              </c:numCache>
            </c:numRef>
          </c:val>
          <c:extLst>
            <c:ext xmlns:c16="http://schemas.microsoft.com/office/drawing/2014/chart" uri="{C3380CC4-5D6E-409C-BE32-E72D297353CC}">
              <c16:uniqueId val="{00000001-845D-415E-B80F-4D47F340D81E}"/>
            </c:ext>
          </c:extLst>
        </c:ser>
        <c:ser>
          <c:idx val="1"/>
          <c:order val="1"/>
          <c:tx>
            <c:strRef>
              <c:f>Analysis!$R$121</c:f>
              <c:strCache>
                <c:ptCount val="1"/>
                <c:pt idx="0">
                  <c:v>Reached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Analysis!$P$122:$P$125</c:f>
              <c:strCache>
                <c:ptCount val="4"/>
                <c:pt idx="0">
                  <c:v>Kyaukpyu</c:v>
                </c:pt>
                <c:pt idx="1">
                  <c:v>Myebon</c:v>
                </c:pt>
                <c:pt idx="2">
                  <c:v>Pauktaw</c:v>
                </c:pt>
                <c:pt idx="3">
                  <c:v>Sittwe</c:v>
                </c:pt>
              </c:strCache>
            </c:strRef>
          </c:cat>
          <c:val>
            <c:numRef>
              <c:f>Analysis!$R$122:$R$125</c:f>
              <c:numCache>
                <c:formatCode>_(* #,##0_);_(* \(#,##0\);_(* "-"??_);_(@_)</c:formatCode>
                <c:ptCount val="4"/>
                <c:pt idx="0">
                  <c:v>94</c:v>
                </c:pt>
                <c:pt idx="1">
                  <c:v>642</c:v>
                </c:pt>
                <c:pt idx="2">
                  <c:v>1066</c:v>
                </c:pt>
                <c:pt idx="3">
                  <c:v>1939</c:v>
                </c:pt>
              </c:numCache>
            </c:numRef>
          </c:val>
          <c:extLst>
            <c:ext xmlns:c16="http://schemas.microsoft.com/office/drawing/2014/chart" uri="{C3380CC4-5D6E-409C-BE32-E72D297353CC}">
              <c16:uniqueId val="{00000002-845D-415E-B80F-4D47F340D81E}"/>
            </c:ext>
          </c:extLst>
        </c:ser>
        <c:dLbls>
          <c:showLegendKey val="0"/>
          <c:showVal val="0"/>
          <c:showCatName val="0"/>
          <c:showSerName val="0"/>
          <c:showPercent val="0"/>
          <c:showBubbleSize val="0"/>
        </c:dLbls>
        <c:gapWidth val="50"/>
        <c:overlap val="-24"/>
        <c:axId val="1605011312"/>
        <c:axId val="264483824"/>
      </c:barChart>
      <c:catAx>
        <c:axId val="16050113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64483824"/>
        <c:crosses val="autoZero"/>
        <c:auto val="1"/>
        <c:lblAlgn val="ctr"/>
        <c:lblOffset val="100"/>
        <c:noMultiLvlLbl val="0"/>
      </c:catAx>
      <c:valAx>
        <c:axId val="26448382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0501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0.2990665009681801"/>
          <c:y val="0.22612579337059985"/>
          <c:w val="0.48613847671558685"/>
          <c:h val="0.5665080446818721"/>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DDD7-4D0E-A856-D66800E8ACB7}"/>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DDD7-4D0E-A856-D66800E8ACB7}"/>
              </c:ext>
            </c:extLst>
          </c:dPt>
          <c:dLbls>
            <c:dLbl>
              <c:idx val="0"/>
              <c:layout>
                <c:manualLayout>
                  <c:x val="-0.14401909491496417"/>
                  <c:y val="3.1551151752888932E-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DD7-4D0E-A856-D66800E8ACB7}"/>
                </c:ext>
              </c:extLst>
            </c:dLbl>
            <c:dLbl>
              <c:idx val="1"/>
              <c:layout>
                <c:manualLayout>
                  <c:x val="0.16428705917818531"/>
                  <c:y val="-4.168108927463377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DD7-4D0E-A856-D66800E8ACB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Analysis!$H$99:$H$100</c:f>
              <c:strCache>
                <c:ptCount val="2"/>
                <c:pt idx="0">
                  <c:v>Functioning</c:v>
                </c:pt>
                <c:pt idx="1">
                  <c:v>Not_Functioning</c:v>
                </c:pt>
              </c:strCache>
            </c:strRef>
          </c:cat>
          <c:val>
            <c:numRef>
              <c:f>Analysis!$I$99:$I$100</c:f>
              <c:numCache>
                <c:formatCode>_(* #,##0_);_(* \(#,##0\);_(* "-"??_);_(@_)</c:formatCode>
                <c:ptCount val="2"/>
                <c:pt idx="0">
                  <c:v>3741</c:v>
                </c:pt>
                <c:pt idx="1">
                  <c:v>2767</c:v>
                </c:pt>
              </c:numCache>
            </c:numRef>
          </c:val>
          <c:extLst>
            <c:ext xmlns:c16="http://schemas.microsoft.com/office/drawing/2014/chart" uri="{C3380CC4-5D6E-409C-BE32-E72D297353CC}">
              <c16:uniqueId val="{00000004-DDD7-4D0E-A856-D66800E8ACB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Functioning Latrines Coverage/Gap</a:t>
            </a:r>
          </a:p>
        </c:rich>
      </c:tx>
      <c:layout>
        <c:manualLayout>
          <c:xMode val="edge"/>
          <c:yMode val="edge"/>
          <c:x val="0.25475150675488001"/>
          <c:y val="0"/>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351518132929078"/>
          <c:y val="0.1763699082827519"/>
          <c:w val="0.6966033177052483"/>
          <c:h val="0.54021759292722837"/>
        </c:manualLayout>
      </c:layout>
      <c:barChart>
        <c:barDir val="bar"/>
        <c:grouping val="percentStacked"/>
        <c:varyColors val="0"/>
        <c:ser>
          <c:idx val="0"/>
          <c:order val="0"/>
          <c:tx>
            <c:strRef>
              <c:f>Analysis!$Q$109</c:f>
              <c:strCache>
                <c:ptCount val="1"/>
                <c:pt idx="0">
                  <c:v>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Analysis!$P$110:$P$113</c:f>
              <c:strCache>
                <c:ptCount val="4"/>
                <c:pt idx="0">
                  <c:v>Kyaukpyu</c:v>
                </c:pt>
                <c:pt idx="1">
                  <c:v>Myebon</c:v>
                </c:pt>
                <c:pt idx="2">
                  <c:v>Pauktaw</c:v>
                </c:pt>
                <c:pt idx="3">
                  <c:v>Sittwe</c:v>
                </c:pt>
              </c:strCache>
            </c:strRef>
          </c:cat>
          <c:val>
            <c:numRef>
              <c:f>Analysis!$Q$110:$Q$113</c:f>
              <c:numCache>
                <c:formatCode>_(* #,##0_);_(* \(#,##0\);_(* "-"??_);_(@_)</c:formatCode>
                <c:ptCount val="4"/>
                <c:pt idx="0">
                  <c:v>94</c:v>
                </c:pt>
                <c:pt idx="1">
                  <c:v>642</c:v>
                </c:pt>
                <c:pt idx="2">
                  <c:v>1066</c:v>
                </c:pt>
                <c:pt idx="3">
                  <c:v>1939</c:v>
                </c:pt>
              </c:numCache>
            </c:numRef>
          </c:val>
          <c:extLst>
            <c:ext xmlns:c16="http://schemas.microsoft.com/office/drawing/2014/chart" uri="{C3380CC4-5D6E-409C-BE32-E72D297353CC}">
              <c16:uniqueId val="{00000000-64DF-40FD-B650-BF174A1226E9}"/>
            </c:ext>
          </c:extLst>
        </c:ser>
        <c:ser>
          <c:idx val="1"/>
          <c:order val="1"/>
          <c:tx>
            <c:strRef>
              <c:f>Analysis!$R$109</c:f>
              <c:strCache>
                <c:ptCount val="1"/>
                <c:pt idx="0">
                  <c:v>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Analysis!$P$110:$P$113</c:f>
              <c:strCache>
                <c:ptCount val="4"/>
                <c:pt idx="0">
                  <c:v>Kyaukpyu</c:v>
                </c:pt>
                <c:pt idx="1">
                  <c:v>Myebon</c:v>
                </c:pt>
                <c:pt idx="2">
                  <c:v>Pauktaw</c:v>
                </c:pt>
                <c:pt idx="3">
                  <c:v>Sittwe</c:v>
                </c:pt>
              </c:strCache>
            </c:strRef>
          </c:cat>
          <c:val>
            <c:numRef>
              <c:f>Analysis!$R$110:$R$113</c:f>
              <c:numCache>
                <c:formatCode>_(* #,##0_);_(* \(#,##0\);_(* "-"??_);_(@_)</c:formatCode>
                <c:ptCount val="4"/>
                <c:pt idx="2">
                  <c:v>241</c:v>
                </c:pt>
                <c:pt idx="3">
                  <c:v>3277</c:v>
                </c:pt>
              </c:numCache>
            </c:numRef>
          </c:val>
          <c:extLst>
            <c:ext xmlns:c16="http://schemas.microsoft.com/office/drawing/2014/chart" uri="{C3380CC4-5D6E-409C-BE32-E72D297353CC}">
              <c16:uniqueId val="{00000001-64DF-40FD-B650-BF174A1226E9}"/>
            </c:ext>
          </c:extLst>
        </c:ser>
        <c:dLbls>
          <c:dLblPos val="ctr"/>
          <c:showLegendKey val="0"/>
          <c:showVal val="1"/>
          <c:showCatName val="0"/>
          <c:showSerName val="0"/>
          <c:showPercent val="0"/>
          <c:showBubbleSize val="0"/>
        </c:dLbls>
        <c:gapWidth val="50"/>
        <c:overlap val="100"/>
        <c:axId val="257373520"/>
        <c:axId val="1604599968"/>
      </c:barChart>
      <c:catAx>
        <c:axId val="2573735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2"/>
                </a:solidFill>
                <a:latin typeface="+mn-lt"/>
                <a:ea typeface="+mn-ea"/>
                <a:cs typeface="+mn-cs"/>
              </a:defRPr>
            </a:pPr>
            <a:endParaRPr lang="en-US"/>
          </a:p>
        </c:txPr>
        <c:crossAx val="1604599968"/>
        <c:crosses val="autoZero"/>
        <c:auto val="1"/>
        <c:lblAlgn val="ctr"/>
        <c:lblOffset val="100"/>
        <c:noMultiLvlLbl val="0"/>
      </c:catAx>
      <c:valAx>
        <c:axId val="1604599968"/>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57373520"/>
        <c:crosses val="autoZero"/>
        <c:crossBetween val="between"/>
        <c:majorUnit val="0.2"/>
      </c:valAx>
      <c:spPr>
        <a:noFill/>
        <a:ln>
          <a:noFill/>
        </a:ln>
        <a:effectLst/>
      </c:spPr>
    </c:plotArea>
    <c:legend>
      <c:legendPos val="b"/>
      <c:layout>
        <c:manualLayout>
          <c:xMode val="edge"/>
          <c:yMode val="edge"/>
          <c:x val="0.35301627860165452"/>
          <c:y val="0.82275277075779585"/>
          <c:w val="0.4115958256775914"/>
          <c:h val="0.1181368266989083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Rakhine: Number of ppl Covered against 2023 Mocha cyclone HRP addendum targets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 addemdum'!$C$50</c:f>
              <c:strCache>
                <c:ptCount val="1"/>
                <c:pt idx="0">
                  <c:v>Overall reached</c:v>
                </c:pt>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 addemdum'!$A$51:$A$55</c:f>
              <c:strCache>
                <c:ptCount val="5"/>
                <c:pt idx="0">
                  <c:v># of people benefitted from the restoration of the semi-permanent WASH facilities and services that were exist prior to the cyclone, including construction of emergency WASH facilities including of rehabilitation of latrines and bathing facility superstruc</c:v>
                </c:pt>
                <c:pt idx="1">
                  <c:v># of people benefitted from the distribution of WASH items including Hygiene items (HKs, water tablets, water filters, etc.)</c:v>
                </c:pt>
                <c:pt idx="2">
                  <c:v># of people have equitable, inclusive and safe access to restore, safe/improved drinking water meeting demand for domestic purposes, at minimum/agreed standards</c:v>
                </c:pt>
                <c:pt idx="3">
                  <c:v># of people benefitted from a restored wastewater drainage, environmental Sanitation in the camps and sites</c:v>
                </c:pt>
                <c:pt idx="4">
                  <c:v># of people have equitable, inclusive and safe access to community-tailored messages,  enabling health seeking behavior and IEC materials</c:v>
                </c:pt>
              </c:strCache>
            </c:strRef>
          </c:cat>
          <c:val>
            <c:numRef>
              <c:f>'HRP addemdum'!$C$51:$C$55</c:f>
              <c:numCache>
                <c:formatCode>_(* #,##0_);_(* \(#,##0\);_(* "-"??_);_(@_)</c:formatCode>
                <c:ptCount val="5"/>
                <c:pt idx="0">
                  <c:v>168776</c:v>
                </c:pt>
                <c:pt idx="1">
                  <c:v>296756</c:v>
                </c:pt>
                <c:pt idx="2">
                  <c:v>58035.333333333328</c:v>
                </c:pt>
                <c:pt idx="3">
                  <c:v>32318.5</c:v>
                </c:pt>
                <c:pt idx="4">
                  <c:v>79115.333333333328</c:v>
                </c:pt>
              </c:numCache>
            </c:numRef>
          </c:val>
          <c:extLst>
            <c:ext xmlns:c16="http://schemas.microsoft.com/office/drawing/2014/chart" uri="{C3380CC4-5D6E-409C-BE32-E72D297353CC}">
              <c16:uniqueId val="{00000000-4C50-4A24-822F-1603B4F93B5A}"/>
            </c:ext>
          </c:extLst>
        </c:ser>
        <c:ser>
          <c:idx val="1"/>
          <c:order val="1"/>
          <c:tx>
            <c:strRef>
              <c:f>'HRP addemdum'!$D$50</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 addemdum'!$A$51:$A$55</c:f>
              <c:strCache>
                <c:ptCount val="5"/>
                <c:pt idx="0">
                  <c:v># of people benefitted from the restoration of the semi-permanent WASH facilities and services that were exist prior to the cyclone, including construction of emergency WASH facilities including of rehabilitation of latrines and bathing facility superstruc</c:v>
                </c:pt>
                <c:pt idx="1">
                  <c:v># of people benefitted from the distribution of WASH items including Hygiene items (HKs, water tablets, water filters, etc.)</c:v>
                </c:pt>
                <c:pt idx="2">
                  <c:v># of people have equitable, inclusive and safe access to restore, safe/improved drinking water meeting demand for domestic purposes, at minimum/agreed standards</c:v>
                </c:pt>
                <c:pt idx="3">
                  <c:v># of people benefitted from a restored wastewater drainage, environmental Sanitation in the camps and sites</c:v>
                </c:pt>
                <c:pt idx="4">
                  <c:v># of people have equitable, inclusive and safe access to community-tailored messages,  enabling health seeking behavior and IEC materials</c:v>
                </c:pt>
              </c:strCache>
            </c:strRef>
          </c:cat>
          <c:val>
            <c:numRef>
              <c:f>'HRP addemdum'!$D$51:$D$55</c:f>
              <c:numCache>
                <c:formatCode>_(* #,##0_);_(* \(#,##0\);_(* "-"??_);_(@_)</c:formatCode>
                <c:ptCount val="5"/>
                <c:pt idx="0">
                  <c:v>60840.146041171218</c:v>
                </c:pt>
                <c:pt idx="2">
                  <c:v>134915.19368528877</c:v>
                </c:pt>
                <c:pt idx="3">
                  <c:v>160632.02701862209</c:v>
                </c:pt>
                <c:pt idx="4">
                  <c:v>150500.8127078379</c:v>
                </c:pt>
              </c:numCache>
            </c:numRef>
          </c:val>
          <c:extLst>
            <c:ext xmlns:c16="http://schemas.microsoft.com/office/drawing/2014/chart" uri="{C3380CC4-5D6E-409C-BE32-E72D297353CC}">
              <c16:uniqueId val="{00000001-4C50-4A24-822F-1603B4F93B5A}"/>
            </c:ext>
          </c:extLst>
        </c:ser>
        <c:dLbls>
          <c:showLegendKey val="0"/>
          <c:showVal val="0"/>
          <c:showCatName val="0"/>
          <c:showSerName val="0"/>
          <c:showPercent val="0"/>
          <c:showBubbleSize val="0"/>
        </c:dLbls>
        <c:gapWidth val="50"/>
        <c:overlap val="100"/>
        <c:axId val="1164664288"/>
        <c:axId val="1164658464"/>
      </c:barChart>
      <c:catAx>
        <c:axId val="116466428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64658464"/>
        <c:crosses val="autoZero"/>
        <c:auto val="1"/>
        <c:lblAlgn val="ctr"/>
        <c:lblOffset val="100"/>
        <c:noMultiLvlLbl val="0"/>
      </c:catAx>
      <c:valAx>
        <c:axId val="116465846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64664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[20231020_Myanmar_WASH_4W_2023_Q3_Rakhine_camp_Consolidate.xlsx]Analysis!PivotTable12</c:name>
    <c:fmtId val="18"/>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AAP - Partner reported</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spPr>
          <a:solidFill>
            <a:schemeClr val="accent4">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5201617592689614"/>
          <c:y val="0.11733253832614851"/>
          <c:w val="0.43160469272842111"/>
          <c:h val="0.78872758462362569"/>
        </c:manualLayout>
      </c:layout>
      <c:barChart>
        <c:barDir val="bar"/>
        <c:grouping val="clustered"/>
        <c:varyColors val="0"/>
        <c:ser>
          <c:idx val="0"/>
          <c:order val="0"/>
          <c:tx>
            <c:strRef>
              <c:f>Analysis!$L$349:$L$350</c:f>
              <c:strCache>
                <c:ptCount val="1"/>
                <c:pt idx="0">
                  <c:v>2023_Q1</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Analysis!$K$351:$K$354</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Analysis!$L$351:$L$354</c:f>
              <c:numCache>
                <c:formatCode>0%</c:formatCode>
                <c:ptCount val="4"/>
                <c:pt idx="0">
                  <c:v>0.96294117647058808</c:v>
                </c:pt>
                <c:pt idx="1">
                  <c:v>0.97411764705882342</c:v>
                </c:pt>
                <c:pt idx="2">
                  <c:v>0.87176470588235289</c:v>
                </c:pt>
                <c:pt idx="3">
                  <c:v>0.95874999999999999</c:v>
                </c:pt>
              </c:numCache>
            </c:numRef>
          </c:val>
          <c:extLst>
            <c:ext xmlns:c16="http://schemas.microsoft.com/office/drawing/2014/chart" uri="{C3380CC4-5D6E-409C-BE32-E72D297353CC}">
              <c16:uniqueId val="{00000000-1CB0-4432-AF45-FEC7FFD614CC}"/>
            </c:ext>
          </c:extLst>
        </c:ser>
        <c:ser>
          <c:idx val="1"/>
          <c:order val="1"/>
          <c:tx>
            <c:strRef>
              <c:f>Analysis!$M$349:$M$350</c:f>
              <c:strCache>
                <c:ptCount val="1"/>
                <c:pt idx="0">
                  <c:v>2023_Q2</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Analysis!$K$351:$K$354</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Analysis!$M$351:$M$354</c:f>
              <c:numCache>
                <c:formatCode>0%</c:formatCode>
                <c:ptCount val="4"/>
                <c:pt idx="0">
                  <c:v>0.94000000000000006</c:v>
                </c:pt>
                <c:pt idx="1">
                  <c:v>0.97235294117647064</c:v>
                </c:pt>
                <c:pt idx="2">
                  <c:v>0.91882352941176471</c:v>
                </c:pt>
                <c:pt idx="3">
                  <c:v>0.984375</c:v>
                </c:pt>
              </c:numCache>
            </c:numRef>
          </c:val>
          <c:extLst>
            <c:ext xmlns:c16="http://schemas.microsoft.com/office/drawing/2014/chart" uri="{C3380CC4-5D6E-409C-BE32-E72D297353CC}">
              <c16:uniqueId val="{00000000-A9E9-46F6-A9B0-9B8760F24CAE}"/>
            </c:ext>
          </c:extLst>
        </c:ser>
        <c:ser>
          <c:idx val="2"/>
          <c:order val="2"/>
          <c:tx>
            <c:strRef>
              <c:f>Analysis!$N$349:$N$350</c:f>
              <c:strCache>
                <c:ptCount val="1"/>
                <c:pt idx="0">
                  <c:v>2023_Q3</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Analysis!$K$351:$K$354</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Analysis!$N$351:$N$354</c:f>
              <c:numCache>
                <c:formatCode>0%</c:formatCode>
                <c:ptCount val="4"/>
                <c:pt idx="0">
                  <c:v>0.92187500000000011</c:v>
                </c:pt>
                <c:pt idx="1">
                  <c:v>0.94562499999999994</c:v>
                </c:pt>
                <c:pt idx="2">
                  <c:v>0.76</c:v>
                </c:pt>
                <c:pt idx="3">
                  <c:v>0.98187499999999994</c:v>
                </c:pt>
              </c:numCache>
            </c:numRef>
          </c:val>
          <c:extLst>
            <c:ext xmlns:c16="http://schemas.microsoft.com/office/drawing/2014/chart" uri="{C3380CC4-5D6E-409C-BE32-E72D297353CC}">
              <c16:uniqueId val="{00000000-F069-499D-8AA2-8E7562B4624A}"/>
            </c:ext>
          </c:extLst>
        </c:ser>
        <c:dLbls>
          <c:showLegendKey val="0"/>
          <c:showVal val="0"/>
          <c:showCatName val="0"/>
          <c:showSerName val="0"/>
          <c:showPercent val="0"/>
          <c:showBubbleSize val="0"/>
        </c:dLbls>
        <c:gapWidth val="50"/>
        <c:axId val="1396056224"/>
        <c:axId val="1396057472"/>
      </c:barChart>
      <c:catAx>
        <c:axId val="13960562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396057472"/>
        <c:crosses val="autoZero"/>
        <c:auto val="1"/>
        <c:lblAlgn val="ctr"/>
        <c:lblOffset val="100"/>
        <c:noMultiLvlLbl val="0"/>
      </c:catAx>
      <c:valAx>
        <c:axId val="139605747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960562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4">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HRP6: Number of women, men, girls and boys accessing WASH services in </a:t>
            </a:r>
            <a:r>
              <a:rPr lang="en-US" sz="1200">
                <a:solidFill>
                  <a:srgbClr val="7030A0"/>
                </a:solidFill>
              </a:rPr>
              <a:t>temporary learning spaces </a:t>
            </a:r>
            <a:r>
              <a:rPr lang="en-US" sz="1200"/>
              <a:t>which received support from the WASH Cluster.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3.1522970167245534E-2"/>
          <c:y val="0.40747508048382547"/>
          <c:w val="0.52455633908755528"/>
          <c:h val="0.53299752673423195"/>
        </c:manualLayout>
      </c:layout>
      <c:pieChart>
        <c:varyColors val="1"/>
        <c:ser>
          <c:idx val="0"/>
          <c:order val="0"/>
          <c:tx>
            <c:strRef>
              <c:f>Analysis!$Q$310</c:f>
              <c:strCache>
                <c:ptCount val="1"/>
                <c:pt idx="0">
                  <c:v>Number of women, men, girls and boys accessing WASH services in temporary learning spaces which received support from the WASH Cluster.</c:v>
                </c:pt>
              </c:strCache>
            </c:strRef>
          </c:tx>
          <c:dPt>
            <c:idx val="0"/>
            <c:bubble3D val="0"/>
            <c:spPr>
              <a:solidFill>
                <a:srgbClr val="7030A0"/>
              </a:solidFill>
              <a:ln>
                <a:noFill/>
              </a:ln>
              <a:effectLst/>
            </c:spPr>
            <c:extLst>
              <c:ext xmlns:c16="http://schemas.microsoft.com/office/drawing/2014/chart" uri="{C3380CC4-5D6E-409C-BE32-E72D297353CC}">
                <c16:uniqueId val="{00000001-7342-441B-A9BC-700C8BC964E4}"/>
              </c:ext>
            </c:extLst>
          </c:dPt>
          <c:dPt>
            <c:idx val="1"/>
            <c:bubble3D val="0"/>
            <c:spPr>
              <a:solidFill>
                <a:srgbClr val="E4B6E4"/>
              </a:solidFill>
              <a:ln>
                <a:noFill/>
              </a:ln>
              <a:effectLst/>
            </c:spPr>
            <c:extLst>
              <c:ext xmlns:c16="http://schemas.microsoft.com/office/drawing/2014/chart" uri="{C3380CC4-5D6E-409C-BE32-E72D297353CC}">
                <c16:uniqueId val="{00000003-7342-441B-A9BC-700C8BC964E4}"/>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7342-441B-A9BC-700C8BC964E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Analysis!$S$309:$T$309</c:f>
              <c:strCache>
                <c:ptCount val="2"/>
                <c:pt idx="0">
                  <c:v>Reached</c:v>
                </c:pt>
                <c:pt idx="1">
                  <c:v>Not Reached</c:v>
                </c:pt>
              </c:strCache>
            </c:strRef>
          </c:cat>
          <c:val>
            <c:numRef>
              <c:f>Analysis!$S$310:$T$310</c:f>
              <c:numCache>
                <c:formatCode>General</c:formatCode>
                <c:ptCount val="2"/>
                <c:pt idx="0">
                  <c:v>6500</c:v>
                </c:pt>
                <c:pt idx="1">
                  <c:v>29873.154999999999</c:v>
                </c:pt>
              </c:numCache>
            </c:numRef>
          </c:val>
          <c:extLst>
            <c:ext xmlns:c16="http://schemas.microsoft.com/office/drawing/2014/chart" uri="{C3380CC4-5D6E-409C-BE32-E72D297353CC}">
              <c16:uniqueId val="{00000004-7342-441B-A9BC-700C8BC964E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5124890638670163"/>
          <c:y val="0.69621808637556681"/>
          <c:w val="0.32494156980377448"/>
          <c:h val="0.1725887483761499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7030A0"/>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[20231020_Myanmar_WASH_4W_2023_Q3_Rakhine_camp_Consolidate.xlsx]Analysis!PivotTable18</c:name>
    <c:fmtId val="7"/>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Average functioning adult latrine Usage (#PPL:1latrine)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Analysis!$K$141:$K$142</c:f>
              <c:strCache>
                <c:ptCount val="1"/>
                <c:pt idx="0">
                  <c:v>2023_Q1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Analysis!$J$143:$J$147</c:f>
              <c:strCache>
                <c:ptCount val="4"/>
                <c:pt idx="0">
                  <c:v>Kyaukpyu</c:v>
                </c:pt>
                <c:pt idx="1">
                  <c:v>Myebon</c:v>
                </c:pt>
                <c:pt idx="2">
                  <c:v>Pauktaw</c:v>
                </c:pt>
                <c:pt idx="3">
                  <c:v>Sittwe</c:v>
                </c:pt>
              </c:strCache>
            </c:strRef>
          </c:cat>
          <c:val>
            <c:numRef>
              <c:f>Analysis!$K$143:$K$147</c:f>
              <c:numCache>
                <c:formatCode>_(* #,##0_);_(* \(#,##0\);_(* "-"??_);_(@_)</c:formatCode>
                <c:ptCount val="4"/>
                <c:pt idx="0">
                  <c:v>11.553191489361701</c:v>
                </c:pt>
                <c:pt idx="1">
                  <c:v>4.5482866043613708</c:v>
                </c:pt>
                <c:pt idx="2">
                  <c:v>21.391042204995692</c:v>
                </c:pt>
                <c:pt idx="3">
                  <c:v>23.570218772053636</c:v>
                </c:pt>
              </c:numCache>
            </c:numRef>
          </c:val>
          <c:extLst>
            <c:ext xmlns:c16="http://schemas.microsoft.com/office/drawing/2014/chart" uri="{C3380CC4-5D6E-409C-BE32-E72D297353CC}">
              <c16:uniqueId val="{00000000-F73C-463E-9910-59BF231DE282}"/>
            </c:ext>
          </c:extLst>
        </c:ser>
        <c:ser>
          <c:idx val="1"/>
          <c:order val="1"/>
          <c:tx>
            <c:strRef>
              <c:f>Analysis!$L$141:$L$142</c:f>
              <c:strCache>
                <c:ptCount val="1"/>
                <c:pt idx="0">
                  <c:v>2023_Q2</c:v>
                </c:pt>
              </c:strCache>
            </c:strRef>
          </c:tx>
          <c:spPr>
            <a:solidFill>
              <a:schemeClr val="accent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Analysis!$J$143:$J$147</c:f>
              <c:strCache>
                <c:ptCount val="4"/>
                <c:pt idx="0">
                  <c:v>Kyaukpyu</c:v>
                </c:pt>
                <c:pt idx="1">
                  <c:v>Myebon</c:v>
                </c:pt>
                <c:pt idx="2">
                  <c:v>Pauktaw</c:v>
                </c:pt>
                <c:pt idx="3">
                  <c:v>Sittwe</c:v>
                </c:pt>
              </c:strCache>
            </c:strRef>
          </c:cat>
          <c:val>
            <c:numRef>
              <c:f>Analysis!$L$143:$L$147</c:f>
              <c:numCache>
                <c:formatCode>_(* #,##0_);_(* \(#,##0\);_(* "-"??_);_(@_)</c:formatCode>
                <c:ptCount val="4"/>
                <c:pt idx="0">
                  <c:v>11.553191489361701</c:v>
                </c:pt>
                <c:pt idx="1">
                  <c:v>4.5482866043613708</c:v>
                </c:pt>
                <c:pt idx="2">
                  <c:v>73.697740112994353</c:v>
                </c:pt>
                <c:pt idx="3">
                  <c:v>83.574536663980666</c:v>
                </c:pt>
              </c:numCache>
            </c:numRef>
          </c:val>
          <c:extLst>
            <c:ext xmlns:c16="http://schemas.microsoft.com/office/drawing/2014/chart" uri="{C3380CC4-5D6E-409C-BE32-E72D297353CC}">
              <c16:uniqueId val="{00000001-F73C-463E-9910-59BF231DE282}"/>
            </c:ext>
          </c:extLst>
        </c:ser>
        <c:ser>
          <c:idx val="2"/>
          <c:order val="2"/>
          <c:tx>
            <c:strRef>
              <c:f>Analysis!$M$141:$M$142</c:f>
              <c:strCache>
                <c:ptCount val="1"/>
                <c:pt idx="0">
                  <c:v>2023_Q3</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Analysis!$J$143:$J$147</c:f>
              <c:strCache>
                <c:ptCount val="4"/>
                <c:pt idx="0">
                  <c:v>Kyaukpyu</c:v>
                </c:pt>
                <c:pt idx="1">
                  <c:v>Myebon</c:v>
                </c:pt>
                <c:pt idx="2">
                  <c:v>Pauktaw</c:v>
                </c:pt>
                <c:pt idx="3">
                  <c:v>Sittwe</c:v>
                </c:pt>
              </c:strCache>
            </c:strRef>
          </c:cat>
          <c:val>
            <c:numRef>
              <c:f>Analysis!$M$143:$M$147</c:f>
              <c:numCache>
                <c:formatCode>_(* #,##0_);_(* \(#,##0\);_(* "-"??_);_(@_)</c:formatCode>
                <c:ptCount val="4"/>
                <c:pt idx="0">
                  <c:v>11.553191489361701</c:v>
                </c:pt>
                <c:pt idx="1">
                  <c:v>4.5482866043613708</c:v>
                </c:pt>
                <c:pt idx="2">
                  <c:v>24.552532833020638</c:v>
                </c:pt>
                <c:pt idx="3">
                  <c:v>53.798349664775657</c:v>
                </c:pt>
              </c:numCache>
            </c:numRef>
          </c:val>
          <c:extLst>
            <c:ext xmlns:c16="http://schemas.microsoft.com/office/drawing/2014/chart" uri="{C3380CC4-5D6E-409C-BE32-E72D297353CC}">
              <c16:uniqueId val="{00000000-133A-48A6-959F-0E4C8A83BF24}"/>
            </c:ext>
          </c:extLst>
        </c:ser>
        <c:dLbls>
          <c:showLegendKey val="0"/>
          <c:showVal val="0"/>
          <c:showCatName val="0"/>
          <c:showSerName val="0"/>
          <c:showPercent val="0"/>
          <c:showBubbleSize val="0"/>
        </c:dLbls>
        <c:gapWidth val="50"/>
        <c:overlap val="-24"/>
        <c:axId val="919420384"/>
        <c:axId val="919418304"/>
      </c:barChart>
      <c:catAx>
        <c:axId val="91942038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919418304"/>
        <c:crosses val="autoZero"/>
        <c:auto val="1"/>
        <c:lblAlgn val="ctr"/>
        <c:lblOffset val="100"/>
        <c:noMultiLvlLbl val="0"/>
      </c:catAx>
      <c:valAx>
        <c:axId val="91941830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919420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Rakhine: Number of ppl Covered against 2023 Mocha cyclone HRP addendum targets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 addemdum'!$C$50</c:f>
              <c:strCache>
                <c:ptCount val="1"/>
                <c:pt idx="0">
                  <c:v>Overall reached</c:v>
                </c:pt>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 addemdum'!$A$51:$A$55</c:f>
              <c:strCache>
                <c:ptCount val="5"/>
                <c:pt idx="0">
                  <c:v># of people benefitted from the restoration of the semi-permanent WASH facilities and services that were exist prior to the cyclone, including construction of emergency WASH facilities including of rehabilitation of latrines and bathing facility superstruc</c:v>
                </c:pt>
                <c:pt idx="1">
                  <c:v># of people benefitted from the distribution of WASH items including Hygiene items (HKs, water tablets, water filters, etc.)</c:v>
                </c:pt>
                <c:pt idx="2">
                  <c:v># of people have equitable, inclusive and safe access to restore, safe/improved drinking water meeting demand for domestic purposes, at minimum/agreed standards</c:v>
                </c:pt>
                <c:pt idx="3">
                  <c:v># of people benefitted from a restored wastewater drainage, environmental Sanitation in the camps and sites</c:v>
                </c:pt>
                <c:pt idx="4">
                  <c:v># of people have equitable, inclusive and safe access to community-tailored messages,  enabling health seeking behavior and IEC materials</c:v>
                </c:pt>
              </c:strCache>
            </c:strRef>
          </c:cat>
          <c:val>
            <c:numRef>
              <c:f>'HRP addemdum'!$C$51:$C$55</c:f>
              <c:numCache>
                <c:formatCode>_(* #,##0_);_(* \(#,##0\);_(* "-"??_);_(@_)</c:formatCode>
                <c:ptCount val="5"/>
                <c:pt idx="0">
                  <c:v>168776</c:v>
                </c:pt>
                <c:pt idx="1">
                  <c:v>296756</c:v>
                </c:pt>
                <c:pt idx="2">
                  <c:v>58035.333333333328</c:v>
                </c:pt>
                <c:pt idx="3">
                  <c:v>32318.5</c:v>
                </c:pt>
                <c:pt idx="4">
                  <c:v>79115.333333333328</c:v>
                </c:pt>
              </c:numCache>
            </c:numRef>
          </c:val>
          <c:extLst>
            <c:ext xmlns:c16="http://schemas.microsoft.com/office/drawing/2014/chart" uri="{C3380CC4-5D6E-409C-BE32-E72D297353CC}">
              <c16:uniqueId val="{00000000-1AC8-4C3F-95F7-7FD37021CDE7}"/>
            </c:ext>
          </c:extLst>
        </c:ser>
        <c:ser>
          <c:idx val="1"/>
          <c:order val="1"/>
          <c:tx>
            <c:strRef>
              <c:f>'HRP addemdum'!$D$50</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 addemdum'!$A$51:$A$55</c:f>
              <c:strCache>
                <c:ptCount val="5"/>
                <c:pt idx="0">
                  <c:v># of people benefitted from the restoration of the semi-permanent WASH facilities and services that were exist prior to the cyclone, including construction of emergency WASH facilities including of rehabilitation of latrines and bathing facility superstruc</c:v>
                </c:pt>
                <c:pt idx="1">
                  <c:v># of people benefitted from the distribution of WASH items including Hygiene items (HKs, water tablets, water filters, etc.)</c:v>
                </c:pt>
                <c:pt idx="2">
                  <c:v># of people have equitable, inclusive and safe access to restore, safe/improved drinking water meeting demand for domestic purposes, at minimum/agreed standards</c:v>
                </c:pt>
                <c:pt idx="3">
                  <c:v># of people benefitted from a restored wastewater drainage, environmental Sanitation in the camps and sites</c:v>
                </c:pt>
                <c:pt idx="4">
                  <c:v># of people have equitable, inclusive and safe access to community-tailored messages,  enabling health seeking behavior and IEC materials</c:v>
                </c:pt>
              </c:strCache>
            </c:strRef>
          </c:cat>
          <c:val>
            <c:numRef>
              <c:f>'HRP addemdum'!$D$51:$D$55</c:f>
              <c:numCache>
                <c:formatCode>_(* #,##0_);_(* \(#,##0\);_(* "-"??_);_(@_)</c:formatCode>
                <c:ptCount val="5"/>
                <c:pt idx="0">
                  <c:v>60840.146041171218</c:v>
                </c:pt>
                <c:pt idx="2">
                  <c:v>134915.19368528877</c:v>
                </c:pt>
                <c:pt idx="3">
                  <c:v>160632.02701862209</c:v>
                </c:pt>
                <c:pt idx="4">
                  <c:v>150500.8127078379</c:v>
                </c:pt>
              </c:numCache>
            </c:numRef>
          </c:val>
          <c:extLst>
            <c:ext xmlns:c16="http://schemas.microsoft.com/office/drawing/2014/chart" uri="{C3380CC4-5D6E-409C-BE32-E72D297353CC}">
              <c16:uniqueId val="{00000001-1AC8-4C3F-95F7-7FD37021CDE7}"/>
            </c:ext>
          </c:extLst>
        </c:ser>
        <c:dLbls>
          <c:showLegendKey val="0"/>
          <c:showVal val="0"/>
          <c:showCatName val="0"/>
          <c:showSerName val="0"/>
          <c:showPercent val="0"/>
          <c:showBubbleSize val="0"/>
        </c:dLbls>
        <c:gapWidth val="50"/>
        <c:overlap val="100"/>
        <c:axId val="1164664288"/>
        <c:axId val="1164658464"/>
      </c:barChart>
      <c:catAx>
        <c:axId val="116466428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64658464"/>
        <c:crosses val="autoZero"/>
        <c:auto val="1"/>
        <c:lblAlgn val="ctr"/>
        <c:lblOffset val="100"/>
        <c:noMultiLvlLbl val="0"/>
      </c:catAx>
      <c:valAx>
        <c:axId val="116465846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64664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solidFill>
                  <a:schemeClr val="tx2"/>
                </a:solidFill>
                <a:effectLst/>
              </a:rPr>
              <a:t>Rakhine Funding Splits INGO, LNGO</a:t>
            </a:r>
            <a:endParaRPr lang="en-US" sz="1400">
              <a:solidFill>
                <a:schemeClr val="tx2"/>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solidFill>
            <a:schemeClr val="bg1">
              <a:lumMod val="65000"/>
            </a:schemeClr>
          </a:solidFill>
          <a:ln>
            <a:noFill/>
          </a:ln>
          <a:effectLst/>
        </c:spPr>
        <c:dLbl>
          <c:idx val="0"/>
          <c:layout>
            <c:manualLayout>
              <c:x val="-2.2636003615344239E-2"/>
              <c:y val="-1.95755949362405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6"/>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1">
              <a:lumMod val="65000"/>
            </a:schemeClr>
          </a:solidFill>
          <a:ln>
            <a:noFill/>
          </a:ln>
          <a:effectLst/>
        </c:spPr>
        <c:dLbl>
          <c:idx val="0"/>
          <c:layout>
            <c:manualLayout>
              <c:x val="-4.5925927265264722E-3"/>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bg1">
              <a:lumMod val="85000"/>
            </a:schemeClr>
          </a:solidFill>
          <a:ln>
            <a:noFill/>
          </a:ln>
          <a:effectLst/>
        </c:spPr>
        <c:dLbl>
          <c:idx val="0"/>
          <c:layout>
            <c:manualLayout>
              <c:x val="3.4444445448948542E-2"/>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2.3317269227178569E-2"/>
              <c:y val="-0.1436557612550428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1.076181656639017E-2"/>
              <c:y val="-0.1436557612550428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3"/>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0.7928543714349704</c:v>
              </c:pt>
            </c:numLit>
          </c:val>
          <c:extLst>
            <c:ext xmlns:c16="http://schemas.microsoft.com/office/drawing/2014/chart" uri="{C3380CC4-5D6E-409C-BE32-E72D297353CC}">
              <c16:uniqueId val="{00000000-07CB-4974-86BE-5BA4633B528F}"/>
            </c:ext>
          </c:extLst>
        </c:ser>
        <c:ser>
          <c:idx val="1"/>
          <c:order val="1"/>
          <c:tx>
            <c:v>LNGO</c:v>
          </c:tx>
          <c:spPr>
            <a:solidFill>
              <a:schemeClr val="accent1">
                <a:lumMod val="60000"/>
                <a:lumOff val="4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0.1488918284693026</c:v>
              </c:pt>
            </c:numLit>
          </c:val>
          <c:extLst>
            <c:ext xmlns:c16="http://schemas.microsoft.com/office/drawing/2014/chart" uri="{C3380CC4-5D6E-409C-BE32-E72D297353CC}">
              <c16:uniqueId val="{00000001-07CB-4974-86BE-5BA4633B528F}"/>
            </c:ext>
          </c:extLst>
        </c:ser>
        <c:ser>
          <c:idx val="2"/>
          <c:order val="2"/>
          <c:tx>
            <c:v>INGO/LNGO</c:v>
          </c:tx>
          <c:spPr>
            <a:solidFill>
              <a:schemeClr val="bg1">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5.8253800095726914E-2</c:v>
              </c:pt>
            </c:numLit>
          </c:val>
          <c:extLst>
            <c:ext xmlns:c16="http://schemas.microsoft.com/office/drawing/2014/chart" uri="{C3380CC4-5D6E-409C-BE32-E72D297353CC}">
              <c16:uniqueId val="{00000002-07CB-4974-86BE-5BA4633B528F}"/>
            </c:ext>
          </c:extLst>
        </c:ser>
        <c:dLbls>
          <c:dLblPos val="ctr"/>
          <c:showLegendKey val="0"/>
          <c:showVal val="1"/>
          <c:showCatName val="0"/>
          <c:showSerName val="0"/>
          <c:showPercent val="0"/>
          <c:showBubbleSize val="0"/>
        </c:dLbls>
        <c:gapWidth val="46"/>
        <c:overlap val="100"/>
        <c:axId val="364369400"/>
        <c:axId val="364369792"/>
      </c:barChart>
      <c:catAx>
        <c:axId val="364369400"/>
        <c:scaling>
          <c:orientation val="minMax"/>
        </c:scaling>
        <c:delete val="1"/>
        <c:axPos val="l"/>
        <c:numFmt formatCode="General" sourceLinked="1"/>
        <c:majorTickMark val="none"/>
        <c:minorTickMark val="none"/>
        <c:tickLblPos val="nextTo"/>
        <c:crossAx val="364369792"/>
        <c:crosses val="autoZero"/>
        <c:auto val="1"/>
        <c:lblAlgn val="ctr"/>
        <c:lblOffset val="100"/>
        <c:noMultiLvlLbl val="0"/>
      </c:catAx>
      <c:valAx>
        <c:axId val="364369792"/>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64369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mn-lt"/>
                <a:ea typeface="+mn-ea"/>
                <a:cs typeface="+mn-cs"/>
              </a:defRPr>
            </a:pPr>
            <a:r>
              <a:rPr lang="en-US" sz="1400" b="1" i="0" baseline="0">
                <a:solidFill>
                  <a:schemeClr val="tx2"/>
                </a:solidFill>
                <a:effectLst/>
              </a:rPr>
              <a:t>Cumulative Funding Received/Gap as of 2023-Q3(US$)</a:t>
            </a:r>
            <a:endParaRPr lang="en-US" sz="1400">
              <a:solidFill>
                <a:schemeClr val="tx2"/>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'[10]Rakhine Analysis 2'!$C$2</c:f>
              <c:strCache>
                <c:ptCount val="1"/>
                <c:pt idx="0">
                  <c:v>Camps</c:v>
                </c:pt>
              </c:strCache>
            </c:strRef>
          </c:tx>
          <c:spPr>
            <a:solidFill>
              <a:srgbClr val="0070C0"/>
            </a:solidFill>
            <a:ln>
              <a:noFill/>
            </a:ln>
            <a:effectLst/>
          </c:spPr>
          <c:invertIfNegative val="0"/>
          <c:dLbls>
            <c:dLbl>
              <c:idx val="0"/>
              <c:layout>
                <c:manualLayout>
                  <c:x val="1.4046972368821235E-2"/>
                  <c:y val="-1.57841791800461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D0-4F1E-A152-5403FAFC6E95}"/>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'[10]Rakhine Analysis 2'!$C$3</c:f>
              <c:numCache>
                <c:formatCode>General</c:formatCode>
                <c:ptCount val="1"/>
                <c:pt idx="0">
                  <c:v>3646716.9231434399</c:v>
                </c:pt>
              </c:numCache>
            </c:numRef>
          </c:val>
          <c:extLst>
            <c:ext xmlns:c16="http://schemas.microsoft.com/office/drawing/2014/chart" uri="{C3380CC4-5D6E-409C-BE32-E72D297353CC}">
              <c16:uniqueId val="{00000001-0FD0-4F1E-A152-5403FAFC6E95}"/>
            </c:ext>
          </c:extLst>
        </c:ser>
        <c:ser>
          <c:idx val="1"/>
          <c:order val="1"/>
          <c:tx>
            <c:strRef>
              <c:f>'[10]Rakhine Analysis 2'!$D$2</c:f>
              <c:strCache>
                <c:ptCount val="1"/>
                <c:pt idx="0">
                  <c:v>Non-IDP Camps</c:v>
                </c:pt>
              </c:strCache>
            </c:strRef>
          </c:tx>
          <c:spPr>
            <a:solidFill>
              <a:schemeClr val="accent1">
                <a:lumMod val="40000"/>
                <a:lumOff val="60000"/>
              </a:schemeClr>
            </a:solidFill>
            <a:ln>
              <a:noFill/>
            </a:ln>
            <a:effectLst/>
          </c:spPr>
          <c:invertIfNegative val="0"/>
          <c:dLbls>
            <c:dLbl>
              <c:idx val="0"/>
              <c:layout>
                <c:manualLayout>
                  <c:x val="5.0800666981387042E-2"/>
                  <c:y val="-0.11856754560110859"/>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D0-4F1E-A152-5403FAFC6E95}"/>
                </c:ext>
              </c:extLst>
            </c:dLbl>
            <c:numFmt formatCode="&quot;$&quot;#,##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'[10]Rakhine Analysis 2'!$D$3</c:f>
              <c:numCache>
                <c:formatCode>General</c:formatCode>
                <c:ptCount val="1"/>
                <c:pt idx="0">
                  <c:v>2604279.4549189284</c:v>
                </c:pt>
              </c:numCache>
            </c:numRef>
          </c:val>
          <c:extLst>
            <c:ext xmlns:c16="http://schemas.microsoft.com/office/drawing/2014/chart" uri="{C3380CC4-5D6E-409C-BE32-E72D297353CC}">
              <c16:uniqueId val="{00000003-0FD0-4F1E-A152-5403FAFC6E95}"/>
            </c:ext>
          </c:extLst>
        </c:ser>
        <c:ser>
          <c:idx val="2"/>
          <c:order val="2"/>
          <c:tx>
            <c:strRef>
              <c:f>'[10]Rakhine Analysis 2'!$E$2</c:f>
              <c:strCache>
                <c:ptCount val="1"/>
                <c:pt idx="0">
                  <c:v>Gap</c:v>
                </c:pt>
              </c:strCache>
            </c:strRef>
          </c:tx>
          <c:spPr>
            <a:solidFill>
              <a:schemeClr val="bg1">
                <a:lumMod val="85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'[10]Rakhine Analysis 2'!$E$3</c:f>
              <c:numCache>
                <c:formatCode>General</c:formatCode>
                <c:ptCount val="1"/>
                <c:pt idx="0">
                  <c:v>47702069.430625185</c:v>
                </c:pt>
              </c:numCache>
            </c:numRef>
          </c:val>
          <c:extLst>
            <c:ext xmlns:c16="http://schemas.microsoft.com/office/drawing/2014/chart" uri="{C3380CC4-5D6E-409C-BE32-E72D297353CC}">
              <c16:uniqueId val="{00000004-0FD0-4F1E-A152-5403FAFC6E95}"/>
            </c:ext>
          </c:extLst>
        </c:ser>
        <c:dLbls>
          <c:dLblPos val="ctr"/>
          <c:showLegendKey val="0"/>
          <c:showVal val="1"/>
          <c:showCatName val="0"/>
          <c:showSerName val="0"/>
          <c:showPercent val="0"/>
          <c:showBubbleSize val="0"/>
        </c:dLbls>
        <c:gapWidth val="50"/>
        <c:overlap val="100"/>
        <c:axId val="140520544"/>
        <c:axId val="92133488"/>
      </c:barChart>
      <c:catAx>
        <c:axId val="140520544"/>
        <c:scaling>
          <c:orientation val="minMax"/>
        </c:scaling>
        <c:delete val="1"/>
        <c:axPos val="l"/>
        <c:numFmt formatCode="General" sourceLinked="1"/>
        <c:majorTickMark val="none"/>
        <c:minorTickMark val="none"/>
        <c:tickLblPos val="nextTo"/>
        <c:crossAx val="92133488"/>
        <c:crosses val="autoZero"/>
        <c:auto val="1"/>
        <c:lblAlgn val="ctr"/>
        <c:lblOffset val="100"/>
        <c:noMultiLvlLbl val="0"/>
      </c:catAx>
      <c:valAx>
        <c:axId val="92133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520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APPROXIMATE TOTAL FUND ENGAGED PER YEAR by state/region (US$)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v>Rakhine</c:v>
          </c:tx>
          <c:spPr>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1"/>
              <c:pt idx="0">
                <c:v> before 2014</c:v>
              </c:pt>
              <c:pt idx="1">
                <c:v> 2014</c:v>
              </c:pt>
              <c:pt idx="2">
                <c:v> 2015</c:v>
              </c:pt>
              <c:pt idx="3">
                <c:v> 2016</c:v>
              </c:pt>
              <c:pt idx="4">
                <c:v> 2017</c:v>
              </c:pt>
              <c:pt idx="5">
                <c:v> 2018</c:v>
              </c:pt>
              <c:pt idx="6">
                <c:v> 2019</c:v>
              </c:pt>
              <c:pt idx="7">
                <c:v> 2020</c:v>
              </c:pt>
              <c:pt idx="8">
                <c:v> 2021</c:v>
              </c:pt>
              <c:pt idx="9">
                <c:v> 2022</c:v>
              </c:pt>
              <c:pt idx="10">
                <c:v>2023 </c:v>
              </c:pt>
            </c:strLit>
          </c:cat>
          <c:val>
            <c:numLit>
              <c:formatCode>General</c:formatCode>
              <c:ptCount val="11"/>
              <c:pt idx="0">
                <c:v>15580695.542950964</c:v>
              </c:pt>
              <c:pt idx="1">
                <c:v>12050813.337857373</c:v>
              </c:pt>
              <c:pt idx="2">
                <c:v>9943345.2996201273</c:v>
              </c:pt>
              <c:pt idx="3">
                <c:v>11762621.003452344</c:v>
              </c:pt>
              <c:pt idx="4">
                <c:v>9174187.4809060954</c:v>
              </c:pt>
              <c:pt idx="5">
                <c:v>8590028.6030358542</c:v>
              </c:pt>
              <c:pt idx="6">
                <c:v>10295422.739760906</c:v>
              </c:pt>
              <c:pt idx="7">
                <c:v>12335278.032611243</c:v>
              </c:pt>
              <c:pt idx="8">
                <c:v>10413676.69272797</c:v>
              </c:pt>
              <c:pt idx="9">
                <c:v>8800085.8964017462</c:v>
              </c:pt>
              <c:pt idx="10">
                <c:v>6250996.3780623684</c:v>
              </c:pt>
            </c:numLit>
          </c:val>
          <c:smooth val="0"/>
          <c:extLst>
            <c:ext xmlns:c16="http://schemas.microsoft.com/office/drawing/2014/chart" uri="{C3380CC4-5D6E-409C-BE32-E72D297353CC}">
              <c16:uniqueId val="{00000000-8DBF-45C5-89FA-62971C378202}"/>
            </c:ext>
          </c:extLst>
        </c:ser>
        <c:dLbls>
          <c:dLblPos val="t"/>
          <c:showLegendKey val="0"/>
          <c:showVal val="1"/>
          <c:showCatName val="0"/>
          <c:showSerName val="0"/>
          <c:showPercent val="0"/>
          <c:showBubbleSize val="0"/>
        </c:dLbls>
        <c:marker val="1"/>
        <c:smooth val="0"/>
        <c:axId val="1718302800"/>
        <c:axId val="1718303216"/>
      </c:lineChart>
      <c:catAx>
        <c:axId val="1718302800"/>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18303216"/>
        <c:crosses val="autoZero"/>
        <c:auto val="1"/>
        <c:lblAlgn val="ctr"/>
        <c:lblOffset val="100"/>
        <c:noMultiLvlLbl val="0"/>
      </c:catAx>
      <c:valAx>
        <c:axId val="17183032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18302800"/>
        <c:crosses val="autoZero"/>
        <c:crossBetween val="between"/>
        <c:dispUnits>
          <c:builtInUnit val="millions"/>
          <c:dispUnitsLbl>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[20231020_Myanmar_WASH_4W_2023_Q3_Rakhine_camp_Consolidate.xlsx]Quarterly Dashboard!PivotTable1</c:name>
    <c:fmtId val="1"/>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b="1" i="0" baseline="0">
                <a:effectLst/>
              </a:rPr>
              <a:t>Qtr Dashboard</a:t>
            </a:r>
            <a:endParaRPr lang="en-US" sz="1800" b="1">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spPr>
          <a:solidFill>
            <a:schemeClr val="tx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spPr>
          <a:solidFill>
            <a:srgbClr val="0070C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601605616466971"/>
          <c:y val="8.7295352747140065E-2"/>
          <c:w val="0.69458583980208888"/>
          <c:h val="0.85384454900966633"/>
        </c:manualLayout>
      </c:layout>
      <c:barChart>
        <c:barDir val="bar"/>
        <c:grouping val="clustered"/>
        <c:varyColors val="0"/>
        <c:ser>
          <c:idx val="0"/>
          <c:order val="0"/>
          <c:tx>
            <c:strRef>
              <c:f>'Quarterly Dashboard'!$C$29</c:f>
              <c:strCache>
                <c:ptCount val="1"/>
                <c:pt idx="0">
                  <c:v>Total Population</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Dashboard'!$A$30:$B$35</c:f>
              <c:multiLvlStrCache>
                <c:ptCount val="4"/>
                <c:lvl>
                  <c:pt idx="0">
                    <c:v>Kyaukpyu</c:v>
                  </c:pt>
                  <c:pt idx="1">
                    <c:v>Myebon</c:v>
                  </c:pt>
                  <c:pt idx="2">
                    <c:v>Pauktaw</c:v>
                  </c:pt>
                  <c:pt idx="3">
                    <c:v>Sittwe</c:v>
                  </c:pt>
                </c:lvl>
                <c:lvl>
                  <c:pt idx="0">
                    <c:v>Rakhine</c:v>
                  </c:pt>
                </c:lvl>
              </c:multiLvlStrCache>
            </c:multiLvlStrRef>
          </c:cat>
          <c:val>
            <c:numRef>
              <c:f>'Quarterly Dashboard'!$C$30:$C$35</c:f>
              <c:numCache>
                <c:formatCode>General</c:formatCode>
                <c:ptCount val="4"/>
                <c:pt idx="0">
                  <c:v>3258</c:v>
                </c:pt>
                <c:pt idx="1">
                  <c:v>8760</c:v>
                </c:pt>
                <c:pt idx="2">
                  <c:v>77097</c:v>
                </c:pt>
                <c:pt idx="3">
                  <c:v>308228</c:v>
                </c:pt>
              </c:numCache>
            </c:numRef>
          </c:val>
          <c:extLst>
            <c:ext xmlns:c16="http://schemas.microsoft.com/office/drawing/2014/chart" uri="{C3380CC4-5D6E-409C-BE32-E72D297353CC}">
              <c16:uniqueId val="{00000000-FD4A-40E3-B1F6-9704B8EB76ED}"/>
            </c:ext>
          </c:extLst>
        </c:ser>
        <c:ser>
          <c:idx val="1"/>
          <c:order val="1"/>
          <c:tx>
            <c:strRef>
              <c:f>'Quarterly Dashboard'!$D$29</c:f>
              <c:strCache>
                <c:ptCount val="1"/>
                <c:pt idx="0">
                  <c:v>Number of People adopt basic personal and community hygiene practices</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Dashboard'!$A$30:$B$35</c:f>
              <c:multiLvlStrCache>
                <c:ptCount val="4"/>
                <c:lvl>
                  <c:pt idx="0">
                    <c:v>Kyaukpyu</c:v>
                  </c:pt>
                  <c:pt idx="1">
                    <c:v>Myebon</c:v>
                  </c:pt>
                  <c:pt idx="2">
                    <c:v>Pauktaw</c:v>
                  </c:pt>
                  <c:pt idx="3">
                    <c:v>Sittwe</c:v>
                  </c:pt>
                </c:lvl>
                <c:lvl>
                  <c:pt idx="0">
                    <c:v>Rakhine</c:v>
                  </c:pt>
                </c:lvl>
              </c:multiLvlStrCache>
            </c:multiLvlStrRef>
          </c:cat>
          <c:val>
            <c:numRef>
              <c:f>'Quarterly Dashboard'!$D$30:$D$35</c:f>
              <c:numCache>
                <c:formatCode>General</c:formatCode>
                <c:ptCount val="4"/>
                <c:pt idx="0">
                  <c:v>2172</c:v>
                </c:pt>
                <c:pt idx="1">
                  <c:v>0</c:v>
                </c:pt>
                <c:pt idx="2">
                  <c:v>71157</c:v>
                </c:pt>
                <c:pt idx="3">
                  <c:v>251116.62045485858</c:v>
                </c:pt>
              </c:numCache>
            </c:numRef>
          </c:val>
          <c:extLst>
            <c:ext xmlns:c16="http://schemas.microsoft.com/office/drawing/2014/chart" uri="{C3380CC4-5D6E-409C-BE32-E72D297353CC}">
              <c16:uniqueId val="{00000000-186D-464E-B4E5-625EB4D2527A}"/>
            </c:ext>
          </c:extLst>
        </c:ser>
        <c:ser>
          <c:idx val="2"/>
          <c:order val="2"/>
          <c:tx>
            <c:strRef>
              <c:f>'Quarterly Dashboard'!$E$29</c:f>
              <c:strCache>
                <c:ptCount val="1"/>
                <c:pt idx="0">
                  <c:v>Number of people with equitable and continuous access to safe sanitation facilities</c:v>
                </c:pt>
              </c:strCache>
            </c:strRef>
          </c:tx>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Dashboard'!$A$30:$B$35</c:f>
              <c:multiLvlStrCache>
                <c:ptCount val="4"/>
                <c:lvl>
                  <c:pt idx="0">
                    <c:v>Kyaukpyu</c:v>
                  </c:pt>
                  <c:pt idx="1">
                    <c:v>Myebon</c:v>
                  </c:pt>
                  <c:pt idx="2">
                    <c:v>Pauktaw</c:v>
                  </c:pt>
                  <c:pt idx="3">
                    <c:v>Sittwe</c:v>
                  </c:pt>
                </c:lvl>
                <c:lvl>
                  <c:pt idx="0">
                    <c:v>Rakhine</c:v>
                  </c:pt>
                </c:lvl>
              </c:multiLvlStrCache>
            </c:multiLvlStrRef>
          </c:cat>
          <c:val>
            <c:numRef>
              <c:f>'Quarterly Dashboard'!$E$30:$E$35</c:f>
              <c:numCache>
                <c:formatCode>General</c:formatCode>
                <c:ptCount val="4"/>
                <c:pt idx="0">
                  <c:v>3258</c:v>
                </c:pt>
                <c:pt idx="1">
                  <c:v>8760</c:v>
                </c:pt>
                <c:pt idx="2">
                  <c:v>47561</c:v>
                </c:pt>
                <c:pt idx="3">
                  <c:v>148254</c:v>
                </c:pt>
              </c:numCache>
            </c:numRef>
          </c:val>
          <c:extLst>
            <c:ext xmlns:c16="http://schemas.microsoft.com/office/drawing/2014/chart" uri="{C3380CC4-5D6E-409C-BE32-E72D297353CC}">
              <c16:uniqueId val="{00000001-186D-464E-B4E5-625EB4D2527A}"/>
            </c:ext>
          </c:extLst>
        </c:ser>
        <c:ser>
          <c:idx val="3"/>
          <c:order val="3"/>
          <c:tx>
            <c:strRef>
              <c:f>'Quarterly Dashboard'!$F$29</c:f>
              <c:strCache>
                <c:ptCount val="1"/>
                <c:pt idx="0">
                  <c:v>Number of people with equitable and continuous access to sufficient quantity of domestic water</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Dashboard'!$A$30:$B$35</c:f>
              <c:multiLvlStrCache>
                <c:ptCount val="4"/>
                <c:lvl>
                  <c:pt idx="0">
                    <c:v>Kyaukpyu</c:v>
                  </c:pt>
                  <c:pt idx="1">
                    <c:v>Myebon</c:v>
                  </c:pt>
                  <c:pt idx="2">
                    <c:v>Pauktaw</c:v>
                  </c:pt>
                  <c:pt idx="3">
                    <c:v>Sittwe</c:v>
                  </c:pt>
                </c:lvl>
                <c:lvl>
                  <c:pt idx="0">
                    <c:v>Rakhine</c:v>
                  </c:pt>
                </c:lvl>
              </c:multiLvlStrCache>
            </c:multiLvlStrRef>
          </c:cat>
          <c:val>
            <c:numRef>
              <c:f>'Quarterly Dashboard'!$F$30:$F$35</c:f>
              <c:numCache>
                <c:formatCode>General</c:formatCode>
                <c:ptCount val="4"/>
                <c:pt idx="0">
                  <c:v>3258</c:v>
                </c:pt>
                <c:pt idx="1">
                  <c:v>4500.0000000000009</c:v>
                </c:pt>
                <c:pt idx="2">
                  <c:v>75375</c:v>
                </c:pt>
                <c:pt idx="3">
                  <c:v>292986</c:v>
                </c:pt>
              </c:numCache>
            </c:numRef>
          </c:val>
          <c:extLst>
            <c:ext xmlns:c16="http://schemas.microsoft.com/office/drawing/2014/chart" uri="{C3380CC4-5D6E-409C-BE32-E72D297353CC}">
              <c16:uniqueId val="{00000002-186D-464E-B4E5-625EB4D2527A}"/>
            </c:ext>
          </c:extLst>
        </c:ser>
        <c:dLbls>
          <c:showLegendKey val="0"/>
          <c:showVal val="0"/>
          <c:showCatName val="0"/>
          <c:showSerName val="0"/>
          <c:showPercent val="0"/>
          <c:showBubbleSize val="0"/>
        </c:dLbls>
        <c:gapWidth val="100"/>
        <c:axId val="415868040"/>
        <c:axId val="415868432"/>
      </c:barChart>
      <c:catAx>
        <c:axId val="415868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432"/>
        <c:crosses val="autoZero"/>
        <c:auto val="1"/>
        <c:lblAlgn val="ctr"/>
        <c:lblOffset val="100"/>
        <c:noMultiLvlLbl val="0"/>
      </c:catAx>
      <c:valAx>
        <c:axId val="41586843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Nb of People</a:t>
                </a:r>
              </a:p>
            </c:rich>
          </c:tx>
          <c:layout>
            <c:manualLayout>
              <c:xMode val="edge"/>
              <c:yMode val="edge"/>
              <c:x val="0.91412593207319459"/>
              <c:y val="0.9647028148317734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040"/>
        <c:crosses val="autoZero"/>
        <c:crossBetween val="between"/>
      </c:valAx>
      <c:spPr>
        <a:noFill/>
        <a:ln>
          <a:noFill/>
        </a:ln>
        <a:effectLst/>
      </c:spPr>
    </c:plotArea>
    <c:legend>
      <c:legendPos val="r"/>
      <c:layout>
        <c:manualLayout>
          <c:xMode val="edge"/>
          <c:yMode val="edge"/>
          <c:x val="0.76359977680377056"/>
          <c:y val="0.29681002027262093"/>
          <c:w val="0.23640020279019566"/>
          <c:h val="0.4500836725721571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5C2FF"/>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[20231020_Myanmar_WASH_4W_2023_Q3_Rakhine_camp_Consolidate.xlsx]By Camps!PivotTable1</c:name>
    <c:fmtId val="4"/>
  </c:pivotSource>
  <c:chart>
    <c:title>
      <c:tx>
        <c:strRef>
          <c:f>'By Camps'!$B$34</c:f>
          <c:strCache>
            <c:ptCount val="1"/>
            <c:pt idx="0">
              <c:v>2023_Q2</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n-US"/>
        </a:p>
      </c:txPr>
    </c:title>
    <c:autoTitleDeleted val="0"/>
    <c:pivotFmts>
      <c:pivotFmt>
        <c:idx val="0"/>
      </c:pivotFmt>
      <c:pivotFmt>
        <c:idx val="1"/>
      </c:pivotFmt>
      <c:pivotFmt>
        <c:idx val="2"/>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a:ln>
            <a:noFill/>
          </a:ln>
          <a:effectLst/>
        </c:spPr>
        <c:marker>
          <c:symbol val="none"/>
        </c:marker>
      </c:pivotFmt>
      <c:pivotFmt>
        <c:idx val="4"/>
        <c:spPr>
          <a:solidFill>
            <a:schemeClr val="accent2">
              <a:lumMod val="75000"/>
            </a:schemeClr>
          </a:solidFill>
          <a:ln>
            <a:noFill/>
          </a:ln>
          <a:effectLst/>
        </c:spPr>
        <c:marker>
          <c:symbol val="none"/>
        </c:marker>
      </c:pivotFmt>
      <c:pivotFmt>
        <c:idx val="5"/>
        <c:spPr>
          <a:solidFill>
            <a:srgbClr val="0070C0"/>
          </a:solidFill>
          <a:ln>
            <a:noFill/>
          </a:ln>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7"/>
        <c:spPr>
          <a:solidFill>
            <a:schemeClr val="accent6">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2539750826490748"/>
          <c:y val="0.11493115019255251"/>
          <c:w val="0.54299572271418772"/>
          <c:h val="0.82620867752909466"/>
        </c:manualLayout>
      </c:layout>
      <c:barChart>
        <c:barDir val="bar"/>
        <c:grouping val="clustered"/>
        <c:varyColors val="0"/>
        <c:ser>
          <c:idx val="0"/>
          <c:order val="0"/>
          <c:tx>
            <c:strRef>
              <c:f>'By Camps'!$B$34</c:f>
              <c:strCache>
                <c:ptCount val="1"/>
                <c:pt idx="0">
                  <c:v>Total Population</c:v>
                </c:pt>
              </c:strCache>
            </c:strRef>
          </c:tx>
          <c:spPr>
            <a:solidFill>
              <a:schemeClr val="tx1"/>
            </a:solidFill>
            <a:ln>
              <a:noFill/>
            </a:ln>
            <a:effectLst/>
          </c:spPr>
          <c:invertIfNegative val="0"/>
          <c:cat>
            <c:strRef>
              <c:f>'By Camps'!$B$34</c:f>
              <c:strCache>
                <c:ptCount val="21"/>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strCache>
            </c:strRef>
          </c:cat>
          <c:val>
            <c:numRef>
              <c:f>'By Camps'!$B$34</c:f>
              <c:numCache>
                <c:formatCode>General</c:formatCode>
                <c:ptCount val="21"/>
                <c:pt idx="0">
                  <c:v>5405</c:v>
                </c:pt>
                <c:pt idx="1">
                  <c:v>2562</c:v>
                </c:pt>
                <c:pt idx="2">
                  <c:v>4766</c:v>
                </c:pt>
                <c:pt idx="3">
                  <c:v>9185</c:v>
                </c:pt>
                <c:pt idx="4">
                  <c:v>12453</c:v>
                </c:pt>
                <c:pt idx="5">
                  <c:v>1086</c:v>
                </c:pt>
                <c:pt idx="6">
                  <c:v>7466</c:v>
                </c:pt>
                <c:pt idx="7">
                  <c:v>3503</c:v>
                </c:pt>
                <c:pt idx="8">
                  <c:v>5089</c:v>
                </c:pt>
                <c:pt idx="9">
                  <c:v>5268</c:v>
                </c:pt>
                <c:pt idx="10">
                  <c:v>4924</c:v>
                </c:pt>
                <c:pt idx="11">
                  <c:v>13878</c:v>
                </c:pt>
                <c:pt idx="12">
                  <c:v>12495</c:v>
                </c:pt>
                <c:pt idx="13">
                  <c:v>13870</c:v>
                </c:pt>
                <c:pt idx="14">
                  <c:v>2861</c:v>
                </c:pt>
                <c:pt idx="15">
                  <c:v>2920</c:v>
                </c:pt>
                <c:pt idx="16">
                  <c:v>13135</c:v>
                </c:pt>
                <c:pt idx="17">
                  <c:v>5950</c:v>
                </c:pt>
                <c:pt idx="18">
                  <c:v>2231</c:v>
                </c:pt>
                <c:pt idx="19">
                  <c:v>2066</c:v>
                </c:pt>
                <c:pt idx="20">
                  <c:v>2698</c:v>
                </c:pt>
              </c:numCache>
            </c:numRef>
          </c:val>
          <c:extLst>
            <c:ext xmlns:c16="http://schemas.microsoft.com/office/drawing/2014/chart" uri="{C3380CC4-5D6E-409C-BE32-E72D297353CC}">
              <c16:uniqueId val="{00000000-92B1-419D-9658-6A092474F164}"/>
            </c:ext>
          </c:extLst>
        </c:ser>
        <c:ser>
          <c:idx val="1"/>
          <c:order val="1"/>
          <c:tx>
            <c:strRef>
              <c:f>'By Camps'!$B$34</c:f>
              <c:strCache>
                <c:ptCount val="1"/>
                <c:pt idx="0">
                  <c:v># of People adopt basic personal and community hygiene practices</c:v>
                </c:pt>
              </c:strCache>
            </c:strRef>
          </c:tx>
          <c:spPr>
            <a:solidFill>
              <a:schemeClr val="accent6">
                <a:lumMod val="50000"/>
              </a:schemeClr>
            </a:solidFill>
            <a:ln>
              <a:noFill/>
            </a:ln>
            <a:effectLst/>
          </c:spPr>
          <c:invertIfNegative val="0"/>
          <c:cat>
            <c:strRef>
              <c:f>'By Camps'!$B$34</c:f>
              <c:strCache>
                <c:ptCount val="21"/>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strCache>
            </c:strRef>
          </c:cat>
          <c:val>
            <c:numRef>
              <c:f>'By Camps'!$B$34</c:f>
              <c:numCache>
                <c:formatCode>General</c:formatCode>
                <c:ptCount val="21"/>
                <c:pt idx="0">
                  <c:v>5405</c:v>
                </c:pt>
                <c:pt idx="1">
                  <c:v>2562</c:v>
                </c:pt>
                <c:pt idx="2">
                  <c:v>4766</c:v>
                </c:pt>
                <c:pt idx="3">
                  <c:v>9011.8237853517039</c:v>
                </c:pt>
                <c:pt idx="4">
                  <c:v>3847.3718670076728</c:v>
                </c:pt>
                <c:pt idx="5">
                  <c:v>1086</c:v>
                </c:pt>
                <c:pt idx="6">
                  <c:v>7466</c:v>
                </c:pt>
                <c:pt idx="7">
                  <c:v>3503</c:v>
                </c:pt>
                <c:pt idx="8">
                  <c:v>5089</c:v>
                </c:pt>
                <c:pt idx="9">
                  <c:v>5268</c:v>
                </c:pt>
                <c:pt idx="10">
                  <c:v>4733.1472868217061</c:v>
                </c:pt>
                <c:pt idx="11">
                  <c:v>13878</c:v>
                </c:pt>
                <c:pt idx="12">
                  <c:v>4427</c:v>
                </c:pt>
                <c:pt idx="13">
                  <c:v>13870</c:v>
                </c:pt>
                <c:pt idx="14">
                  <c:v>773</c:v>
                </c:pt>
                <c:pt idx="15">
                  <c:v>0</c:v>
                </c:pt>
                <c:pt idx="16">
                  <c:v>7191.4446620959843</c:v>
                </c:pt>
                <c:pt idx="17">
                  <c:v>5950</c:v>
                </c:pt>
                <c:pt idx="18">
                  <c:v>2231</c:v>
                </c:pt>
                <c:pt idx="19">
                  <c:v>2066</c:v>
                </c:pt>
                <c:pt idx="20">
                  <c:v>0</c:v>
                </c:pt>
              </c:numCache>
            </c:numRef>
          </c:val>
          <c:extLst>
            <c:ext xmlns:c16="http://schemas.microsoft.com/office/drawing/2014/chart" uri="{C3380CC4-5D6E-409C-BE32-E72D297353CC}">
              <c16:uniqueId val="{00000001-AA6C-47F1-9AB0-98C69D3B90AD}"/>
            </c:ext>
          </c:extLst>
        </c:ser>
        <c:ser>
          <c:idx val="2"/>
          <c:order val="2"/>
          <c:tx>
            <c:strRef>
              <c:f>'By Camps'!$B$34</c:f>
              <c:strCache>
                <c:ptCount val="1"/>
                <c:pt idx="0">
                  <c:v># of people access to functioning  sanitation facilities</c:v>
                </c:pt>
              </c:strCache>
            </c:strRef>
          </c:tx>
          <c:spPr>
            <a:solidFill>
              <a:schemeClr val="accent2">
                <a:lumMod val="75000"/>
              </a:schemeClr>
            </a:solidFill>
            <a:ln>
              <a:noFill/>
            </a:ln>
            <a:effectLst/>
          </c:spPr>
          <c:invertIfNegative val="0"/>
          <c:cat>
            <c:strRef>
              <c:f>'By Camps'!$B$34</c:f>
              <c:strCache>
                <c:ptCount val="21"/>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strCache>
            </c:strRef>
          </c:cat>
          <c:val>
            <c:numRef>
              <c:f>'By Camps'!$B$34</c:f>
              <c:numCache>
                <c:formatCode>General</c:formatCode>
                <c:ptCount val="21"/>
                <c:pt idx="0">
                  <c:v>646</c:v>
                </c:pt>
                <c:pt idx="1">
                  <c:v>730</c:v>
                </c:pt>
                <c:pt idx="2">
                  <c:v>361</c:v>
                </c:pt>
                <c:pt idx="3">
                  <c:v>344</c:v>
                </c:pt>
                <c:pt idx="4">
                  <c:v>1041</c:v>
                </c:pt>
                <c:pt idx="5">
                  <c:v>1086</c:v>
                </c:pt>
                <c:pt idx="6">
                  <c:v>618</c:v>
                </c:pt>
                <c:pt idx="7">
                  <c:v>546</c:v>
                </c:pt>
                <c:pt idx="8">
                  <c:v>701</c:v>
                </c:pt>
                <c:pt idx="9">
                  <c:v>830</c:v>
                </c:pt>
                <c:pt idx="10">
                  <c:v>225</c:v>
                </c:pt>
                <c:pt idx="11">
                  <c:v>616</c:v>
                </c:pt>
                <c:pt idx="12">
                  <c:v>12495</c:v>
                </c:pt>
                <c:pt idx="13">
                  <c:v>1066</c:v>
                </c:pt>
                <c:pt idx="14">
                  <c:v>2861</c:v>
                </c:pt>
                <c:pt idx="15">
                  <c:v>2920</c:v>
                </c:pt>
                <c:pt idx="16">
                  <c:v>1343</c:v>
                </c:pt>
                <c:pt idx="17">
                  <c:v>503</c:v>
                </c:pt>
                <c:pt idx="18">
                  <c:v>53</c:v>
                </c:pt>
                <c:pt idx="19">
                  <c:v>1129</c:v>
                </c:pt>
                <c:pt idx="20">
                  <c:v>2698</c:v>
                </c:pt>
              </c:numCache>
            </c:numRef>
          </c:val>
          <c:extLst>
            <c:ext xmlns:c16="http://schemas.microsoft.com/office/drawing/2014/chart" uri="{C3380CC4-5D6E-409C-BE32-E72D297353CC}">
              <c16:uniqueId val="{00000002-AA6C-47F1-9AB0-98C69D3B90AD}"/>
            </c:ext>
          </c:extLst>
        </c:ser>
        <c:ser>
          <c:idx val="3"/>
          <c:order val="3"/>
          <c:tx>
            <c:strRef>
              <c:f>'By Camps'!$B$34</c:f>
              <c:strCache>
                <c:ptCount val="1"/>
                <c:pt idx="0">
                  <c:v># of people Equitable and continuous access to sufficient quantity of domestic water</c:v>
                </c:pt>
              </c:strCache>
            </c:strRef>
          </c:tx>
          <c:spPr>
            <a:solidFill>
              <a:srgbClr val="0070C0"/>
            </a:solidFill>
            <a:ln>
              <a:noFill/>
            </a:ln>
            <a:effectLst/>
          </c:spPr>
          <c:invertIfNegative val="0"/>
          <c:cat>
            <c:strRef>
              <c:f>'By Camps'!$B$34</c:f>
              <c:strCache>
                <c:ptCount val="21"/>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strCache>
            </c:strRef>
          </c:cat>
          <c:val>
            <c:numRef>
              <c:f>'By Camps'!$B$34</c:f>
              <c:numCache>
                <c:formatCode>General</c:formatCode>
                <c:ptCount val="21"/>
                <c:pt idx="0">
                  <c:v>5405</c:v>
                </c:pt>
                <c:pt idx="1">
                  <c:v>2562</c:v>
                </c:pt>
                <c:pt idx="2">
                  <c:v>4766</c:v>
                </c:pt>
                <c:pt idx="3">
                  <c:v>9185</c:v>
                </c:pt>
                <c:pt idx="4">
                  <c:v>12453</c:v>
                </c:pt>
                <c:pt idx="5">
                  <c:v>1086</c:v>
                </c:pt>
                <c:pt idx="6">
                  <c:v>7466</c:v>
                </c:pt>
                <c:pt idx="7">
                  <c:v>3503</c:v>
                </c:pt>
                <c:pt idx="8">
                  <c:v>5089</c:v>
                </c:pt>
                <c:pt idx="9">
                  <c:v>5268</c:v>
                </c:pt>
                <c:pt idx="10">
                  <c:v>4924</c:v>
                </c:pt>
                <c:pt idx="11">
                  <c:v>13878</c:v>
                </c:pt>
                <c:pt idx="12">
                  <c:v>12495</c:v>
                </c:pt>
                <c:pt idx="13">
                  <c:v>13870</c:v>
                </c:pt>
                <c:pt idx="14">
                  <c:v>2000</c:v>
                </c:pt>
                <c:pt idx="15">
                  <c:v>1500.0000000000002</c:v>
                </c:pt>
                <c:pt idx="16">
                  <c:v>8750</c:v>
                </c:pt>
                <c:pt idx="17">
                  <c:v>5950</c:v>
                </c:pt>
                <c:pt idx="18">
                  <c:v>2231</c:v>
                </c:pt>
                <c:pt idx="19">
                  <c:v>2066</c:v>
                </c:pt>
                <c:pt idx="20">
                  <c:v>2698</c:v>
                </c:pt>
              </c:numCache>
            </c:numRef>
          </c:val>
          <c:extLst>
            <c:ext xmlns:c16="http://schemas.microsoft.com/office/drawing/2014/chart" uri="{C3380CC4-5D6E-409C-BE32-E72D297353CC}">
              <c16:uniqueId val="{00000003-AA6C-47F1-9AB0-98C69D3B90AD}"/>
            </c:ext>
          </c:extLst>
        </c:ser>
        <c:dLbls>
          <c:showLegendKey val="0"/>
          <c:showVal val="0"/>
          <c:showCatName val="0"/>
          <c:showSerName val="0"/>
          <c:showPercent val="0"/>
          <c:showBubbleSize val="0"/>
        </c:dLbls>
        <c:gapWidth val="100"/>
        <c:axId val="354334472"/>
        <c:axId val="354340352"/>
      </c:barChart>
      <c:catAx>
        <c:axId val="3543344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40352"/>
        <c:crosses val="autoZero"/>
        <c:auto val="1"/>
        <c:lblAlgn val="ctr"/>
        <c:lblOffset val="100"/>
        <c:noMultiLvlLbl val="0"/>
      </c:catAx>
      <c:valAx>
        <c:axId val="35434035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r>
                  <a:rPr lang="en-US"/>
                  <a:t>Nb of People</a:t>
                </a:r>
              </a:p>
            </c:rich>
          </c:tx>
          <c:layout>
            <c:manualLayout>
              <c:xMode val="edge"/>
              <c:yMode val="edge"/>
              <c:x val="0.8665541111587558"/>
              <c:y val="0.9546071163545147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34472"/>
        <c:crosses val="autoZero"/>
        <c:crossBetween val="between"/>
      </c:valAx>
      <c:spPr>
        <a:noFill/>
        <a:ln>
          <a:noFill/>
        </a:ln>
        <a:effectLst/>
      </c:spPr>
    </c:plotArea>
    <c:legend>
      <c:legendPos val="r"/>
      <c:layout>
        <c:manualLayout>
          <c:xMode val="edge"/>
          <c:yMode val="edge"/>
          <c:x val="0.78029757406510003"/>
          <c:y val="0.22990727458670238"/>
          <c:w val="0.21970245695517007"/>
          <c:h val="0.2705861767279090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lt1"/>
    </a:solidFill>
    <a:ln w="12700" cap="flat" cmpd="sng" algn="ctr">
      <a:solidFill>
        <a:schemeClr val="accent1"/>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[20231020_Myanmar_WASH_4W_2023_Q3_Rakhine_camp_Consolidate.xlsx]Tracking Dashboard!PivotTable1</c:name>
    <c:fmtId val="3"/>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a:t>Tracking Quarterly Achievement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pivotFmt>
      <c:pivotFmt>
        <c:idx val="5"/>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813904458850057"/>
          <c:y val="6.1073498743170695E-2"/>
          <c:w val="0.62467518940594613"/>
          <c:h val="0.90227339407347507"/>
        </c:manualLayout>
      </c:layout>
      <c:barChart>
        <c:barDir val="bar"/>
        <c:grouping val="clustered"/>
        <c:varyColors val="0"/>
        <c:ser>
          <c:idx val="0"/>
          <c:order val="0"/>
          <c:tx>
            <c:strRef>
              <c:f>'Tracking Dashboard'!$N$4</c:f>
              <c:strCache>
                <c:ptCount val="1"/>
                <c:pt idx="0">
                  <c:v># of People adopt basic personal and community hygiene practices</c:v>
                </c:pt>
              </c:strCache>
            </c:strRef>
          </c:tx>
          <c:spPr>
            <a:solidFill>
              <a:schemeClr val="accent6">
                <a:lumMod val="75000"/>
              </a:schemeClr>
            </a:solidFill>
            <a:ln>
              <a:noFill/>
            </a:ln>
            <a:effectLst/>
          </c:spPr>
          <c:invertIfNegative val="0"/>
          <c:cat>
            <c:multiLvlStrRef>
              <c:f>'Tracking Dashboard'!$L$5:$M$89</c:f>
              <c:multiLvlStrCache>
                <c:ptCount val="63"/>
                <c:lvl>
                  <c:pt idx="0">
                    <c:v>2023_Q1</c:v>
                  </c:pt>
                  <c:pt idx="1">
                    <c:v>2023_Q2</c:v>
                  </c:pt>
                  <c:pt idx="2">
                    <c:v>2023_Q3</c:v>
                  </c:pt>
                  <c:pt idx="3">
                    <c:v>2023_Q1</c:v>
                  </c:pt>
                  <c:pt idx="4">
                    <c:v>2023_Q2</c:v>
                  </c:pt>
                  <c:pt idx="5">
                    <c:v>2023_Q3</c:v>
                  </c:pt>
                  <c:pt idx="6">
                    <c:v>2023_Q1</c:v>
                  </c:pt>
                  <c:pt idx="7">
                    <c:v>2023_Q2</c:v>
                  </c:pt>
                  <c:pt idx="8">
                    <c:v>2023_Q3</c:v>
                  </c:pt>
                  <c:pt idx="9">
                    <c:v>2023_Q1</c:v>
                  </c:pt>
                  <c:pt idx="10">
                    <c:v>2023_Q2</c:v>
                  </c:pt>
                  <c:pt idx="11">
                    <c:v>2023_Q3</c:v>
                  </c:pt>
                  <c:pt idx="12">
                    <c:v>2023_Q1</c:v>
                  </c:pt>
                  <c:pt idx="13">
                    <c:v>2023_Q2</c:v>
                  </c:pt>
                  <c:pt idx="14">
                    <c:v>2023_Q3</c:v>
                  </c:pt>
                  <c:pt idx="15">
                    <c:v>2023_Q1</c:v>
                  </c:pt>
                  <c:pt idx="16">
                    <c:v>2023_Q2</c:v>
                  </c:pt>
                  <c:pt idx="17">
                    <c:v>2023_Q3</c:v>
                  </c:pt>
                  <c:pt idx="18">
                    <c:v>2023_Q1</c:v>
                  </c:pt>
                  <c:pt idx="19">
                    <c:v>2023_Q2</c:v>
                  </c:pt>
                  <c:pt idx="20">
                    <c:v>2023_Q3</c:v>
                  </c:pt>
                  <c:pt idx="21">
                    <c:v>2023_Q1</c:v>
                  </c:pt>
                  <c:pt idx="22">
                    <c:v>2023_Q2</c:v>
                  </c:pt>
                  <c:pt idx="23">
                    <c:v>2023_Q3</c:v>
                  </c:pt>
                  <c:pt idx="24">
                    <c:v>2023_Q1</c:v>
                  </c:pt>
                  <c:pt idx="25">
                    <c:v>2023_Q2</c:v>
                  </c:pt>
                  <c:pt idx="26">
                    <c:v>2023_Q3</c:v>
                  </c:pt>
                  <c:pt idx="27">
                    <c:v>2023_Q1</c:v>
                  </c:pt>
                  <c:pt idx="28">
                    <c:v>2023_Q2</c:v>
                  </c:pt>
                  <c:pt idx="29">
                    <c:v>2023_Q3</c:v>
                  </c:pt>
                  <c:pt idx="30">
                    <c:v>2023_Q1</c:v>
                  </c:pt>
                  <c:pt idx="31">
                    <c:v>2023_Q2</c:v>
                  </c:pt>
                  <c:pt idx="32">
                    <c:v>2023_Q3</c:v>
                  </c:pt>
                  <c:pt idx="33">
                    <c:v>2023_Q1</c:v>
                  </c:pt>
                  <c:pt idx="34">
                    <c:v>2023_Q2</c:v>
                  </c:pt>
                  <c:pt idx="35">
                    <c:v>2023_Q3</c:v>
                  </c:pt>
                  <c:pt idx="36">
                    <c:v>2023_Q1</c:v>
                  </c:pt>
                  <c:pt idx="37">
                    <c:v>2023_Q2</c:v>
                  </c:pt>
                  <c:pt idx="38">
                    <c:v>2023_Q3</c:v>
                  </c:pt>
                  <c:pt idx="39">
                    <c:v>2023_Q1</c:v>
                  </c:pt>
                  <c:pt idx="40">
                    <c:v>2023_Q2</c:v>
                  </c:pt>
                  <c:pt idx="41">
                    <c:v>2023_Q3</c:v>
                  </c:pt>
                  <c:pt idx="42">
                    <c:v>2023_Q1</c:v>
                  </c:pt>
                  <c:pt idx="43">
                    <c:v>2023_Q2</c:v>
                  </c:pt>
                  <c:pt idx="44">
                    <c:v>2023_Q3</c:v>
                  </c:pt>
                  <c:pt idx="45">
                    <c:v>2023_Q1</c:v>
                  </c:pt>
                  <c:pt idx="46">
                    <c:v>2023_Q2</c:v>
                  </c:pt>
                  <c:pt idx="47">
                    <c:v>2023_Q3</c:v>
                  </c:pt>
                  <c:pt idx="48">
                    <c:v>2023_Q1</c:v>
                  </c:pt>
                  <c:pt idx="49">
                    <c:v>2023_Q2</c:v>
                  </c:pt>
                  <c:pt idx="50">
                    <c:v>2023_Q3</c:v>
                  </c:pt>
                  <c:pt idx="51">
                    <c:v>2023_Q1</c:v>
                  </c:pt>
                  <c:pt idx="52">
                    <c:v>2023_Q2</c:v>
                  </c:pt>
                  <c:pt idx="53">
                    <c:v>2023_Q3</c:v>
                  </c:pt>
                  <c:pt idx="54">
                    <c:v>2023_Q1</c:v>
                  </c:pt>
                  <c:pt idx="55">
                    <c:v>2023_Q2</c:v>
                  </c:pt>
                  <c:pt idx="56">
                    <c:v>2023_Q3</c:v>
                  </c:pt>
                  <c:pt idx="57">
                    <c:v>2023_Q1</c:v>
                  </c:pt>
                  <c:pt idx="58">
                    <c:v>2023_Q2</c:v>
                  </c:pt>
                  <c:pt idx="59">
                    <c:v>2023_Q3</c:v>
                  </c:pt>
                  <c:pt idx="60">
                    <c:v>2023_Q1</c:v>
                  </c:pt>
                  <c:pt idx="61">
                    <c:v>2023_Q2</c:v>
                  </c:pt>
                  <c:pt idx="62">
                    <c:v>2023_Q3</c:v>
                  </c:pt>
                </c:lvl>
                <c:lvl>
                  <c:pt idx="0">
                    <c:v>Ah Nauk Ywe</c:v>
                  </c:pt>
                  <c:pt idx="3">
                    <c:v>Basare</c:v>
                  </c:pt>
                  <c:pt idx="6">
                    <c:v>Baw Du Pha 1</c:v>
                  </c:pt>
                  <c:pt idx="9">
                    <c:v>Baw Du Pha 2</c:v>
                  </c:pt>
                  <c:pt idx="12">
                    <c:v>Dar Pai</c:v>
                  </c:pt>
                  <c:pt idx="15">
                    <c:v>Kyauk Ta Lone</c:v>
                  </c:pt>
                  <c:pt idx="18">
                    <c:v>Kyein Ni Pyin</c:v>
                  </c:pt>
                  <c:pt idx="21">
                    <c:v>Maw Ti Ngar</c:v>
                  </c:pt>
                  <c:pt idx="24">
                    <c:v>Nget Chaung 1</c:v>
                  </c:pt>
                  <c:pt idx="27">
                    <c:v>Nget Chaung 2</c:v>
                  </c:pt>
                  <c:pt idx="30">
                    <c:v>Ohn Taw Chay</c:v>
                  </c:pt>
                  <c:pt idx="33">
                    <c:v>Ohn Taw Gyi (North)</c:v>
                  </c:pt>
                  <c:pt idx="36">
                    <c:v>Ohn Taw Gyi (South)</c:v>
                  </c:pt>
                  <c:pt idx="39">
                    <c:v>Say Tha Mar Gyi</c:v>
                  </c:pt>
                  <c:pt idx="42">
                    <c:v>Sin Tet Maw</c:v>
                  </c:pt>
                  <c:pt idx="45">
                    <c:v>Taung Paw</c:v>
                  </c:pt>
                  <c:pt idx="48">
                    <c:v>Thae Chaung</c:v>
                  </c:pt>
                  <c:pt idx="51">
                    <c:v>Thet Kae Pyin </c:v>
                  </c:pt>
                  <c:pt idx="54">
                    <c:v>Khaung Doke Khar 2 (Hmanzi)</c:v>
                  </c:pt>
                  <c:pt idx="57">
                    <c:v>Khaung Doke Khar 1</c:v>
                  </c:pt>
                  <c:pt idx="60">
                    <c:v>Phwe Yar Kone (Say Tha Mar Gyi)</c:v>
                  </c:pt>
                </c:lvl>
              </c:multiLvlStrCache>
            </c:multiLvlStrRef>
          </c:cat>
          <c:val>
            <c:numRef>
              <c:f>'Tracking Dashboard'!$N$5:$N$89</c:f>
              <c:numCache>
                <c:formatCode>General</c:formatCode>
                <c:ptCount val="63"/>
                <c:pt idx="0">
                  <c:v>5133</c:v>
                </c:pt>
                <c:pt idx="1">
                  <c:v>5405</c:v>
                </c:pt>
                <c:pt idx="2">
                  <c:v>5489</c:v>
                </c:pt>
                <c:pt idx="3">
                  <c:v>2489</c:v>
                </c:pt>
                <c:pt idx="4">
                  <c:v>2562</c:v>
                </c:pt>
                <c:pt idx="5">
                  <c:v>2562</c:v>
                </c:pt>
                <c:pt idx="6">
                  <c:v>5101</c:v>
                </c:pt>
                <c:pt idx="7">
                  <c:v>4766</c:v>
                </c:pt>
                <c:pt idx="8">
                  <c:v>4766</c:v>
                </c:pt>
                <c:pt idx="9">
                  <c:v>8630.7340267459131</c:v>
                </c:pt>
                <c:pt idx="10">
                  <c:v>9011.8237853517039</c:v>
                </c:pt>
                <c:pt idx="11">
                  <c:v>9807</c:v>
                </c:pt>
                <c:pt idx="12">
                  <c:v>11715</c:v>
                </c:pt>
                <c:pt idx="13">
                  <c:v>3847.3718670076728</c:v>
                </c:pt>
                <c:pt idx="14">
                  <c:v>12453</c:v>
                </c:pt>
                <c:pt idx="15">
                  <c:v>1086</c:v>
                </c:pt>
                <c:pt idx="16">
                  <c:v>1086</c:v>
                </c:pt>
                <c:pt idx="17">
                  <c:v>0</c:v>
                </c:pt>
                <c:pt idx="18">
                  <c:v>6680</c:v>
                </c:pt>
                <c:pt idx="19">
                  <c:v>7466</c:v>
                </c:pt>
                <c:pt idx="20">
                  <c:v>7466</c:v>
                </c:pt>
                <c:pt idx="21">
                  <c:v>3503</c:v>
                </c:pt>
                <c:pt idx="22">
                  <c:v>3503</c:v>
                </c:pt>
                <c:pt idx="23">
                  <c:v>3503</c:v>
                </c:pt>
                <c:pt idx="24">
                  <c:v>5024</c:v>
                </c:pt>
                <c:pt idx="25">
                  <c:v>5089</c:v>
                </c:pt>
                <c:pt idx="26">
                  <c:v>5089</c:v>
                </c:pt>
                <c:pt idx="27">
                  <c:v>5137</c:v>
                </c:pt>
                <c:pt idx="28">
                  <c:v>5268</c:v>
                </c:pt>
                <c:pt idx="29">
                  <c:v>5268</c:v>
                </c:pt>
                <c:pt idx="30">
                  <c:v>4582</c:v>
                </c:pt>
                <c:pt idx="31">
                  <c:v>4733.1472868217061</c:v>
                </c:pt>
                <c:pt idx="32">
                  <c:v>4924</c:v>
                </c:pt>
                <c:pt idx="33">
                  <c:v>13878</c:v>
                </c:pt>
                <c:pt idx="34">
                  <c:v>13878</c:v>
                </c:pt>
                <c:pt idx="35">
                  <c:v>13878</c:v>
                </c:pt>
                <c:pt idx="36">
                  <c:v>4359</c:v>
                </c:pt>
                <c:pt idx="37">
                  <c:v>4427</c:v>
                </c:pt>
                <c:pt idx="38">
                  <c:v>3007</c:v>
                </c:pt>
                <c:pt idx="39">
                  <c:v>11564</c:v>
                </c:pt>
                <c:pt idx="40">
                  <c:v>13870</c:v>
                </c:pt>
                <c:pt idx="41">
                  <c:v>13847</c:v>
                </c:pt>
                <c:pt idx="42">
                  <c:v>964</c:v>
                </c:pt>
                <c:pt idx="43">
                  <c:v>773</c:v>
                </c:pt>
                <c:pt idx="44">
                  <c:v>906</c:v>
                </c:pt>
                <c:pt idx="45">
                  <c:v>0</c:v>
                </c:pt>
                <c:pt idx="46">
                  <c:v>0</c:v>
                </c:pt>
                <c:pt idx="47">
                  <c:v>0</c:v>
                </c:pt>
                <c:pt idx="48">
                  <c:v>7230.7124631992147</c:v>
                </c:pt>
                <c:pt idx="49">
                  <c:v>7191.4446620959843</c:v>
                </c:pt>
                <c:pt idx="50">
                  <c:v>6567.5</c:v>
                </c:pt>
                <c:pt idx="51">
                  <c:v>5950</c:v>
                </c:pt>
                <c:pt idx="52">
                  <c:v>5950</c:v>
                </c:pt>
                <c:pt idx="53">
                  <c:v>5950</c:v>
                </c:pt>
                <c:pt idx="54">
                  <c:v>2262</c:v>
                </c:pt>
                <c:pt idx="55">
                  <c:v>2231</c:v>
                </c:pt>
                <c:pt idx="56">
                  <c:v>2078.8863636363635</c:v>
                </c:pt>
                <c:pt idx="57">
                  <c:v>2260</c:v>
                </c:pt>
                <c:pt idx="58">
                  <c:v>2066</c:v>
                </c:pt>
                <c:pt idx="59">
                  <c:v>2066</c:v>
                </c:pt>
                <c:pt idx="60">
                  <c:v>1613</c:v>
                </c:pt>
                <c:pt idx="61">
                  <c:v>0</c:v>
                </c:pt>
                <c:pt idx="62">
                  <c:v>2533</c:v>
                </c:pt>
              </c:numCache>
            </c:numRef>
          </c:val>
          <c:extLst>
            <c:ext xmlns:c16="http://schemas.microsoft.com/office/drawing/2014/chart" uri="{C3380CC4-5D6E-409C-BE32-E72D297353CC}">
              <c16:uniqueId val="{00000000-FFE7-4630-AA87-8BB156FFBC38}"/>
            </c:ext>
          </c:extLst>
        </c:ser>
        <c:ser>
          <c:idx val="1"/>
          <c:order val="1"/>
          <c:tx>
            <c:strRef>
              <c:f>'Tracking Dashboard'!$O$4</c:f>
              <c:strCache>
                <c:ptCount val="1"/>
                <c:pt idx="0">
                  <c:v># of people access to functioning  sanitation facilities</c:v>
                </c:pt>
              </c:strCache>
            </c:strRef>
          </c:tx>
          <c:spPr>
            <a:solidFill>
              <a:schemeClr val="accent2">
                <a:lumMod val="75000"/>
              </a:schemeClr>
            </a:solidFill>
            <a:ln>
              <a:noFill/>
            </a:ln>
            <a:effectLst/>
          </c:spPr>
          <c:invertIfNegative val="0"/>
          <c:cat>
            <c:multiLvlStrRef>
              <c:f>'Tracking Dashboard'!$L$5:$M$89</c:f>
              <c:multiLvlStrCache>
                <c:ptCount val="63"/>
                <c:lvl>
                  <c:pt idx="0">
                    <c:v>2023_Q1</c:v>
                  </c:pt>
                  <c:pt idx="1">
                    <c:v>2023_Q2</c:v>
                  </c:pt>
                  <c:pt idx="2">
                    <c:v>2023_Q3</c:v>
                  </c:pt>
                  <c:pt idx="3">
                    <c:v>2023_Q1</c:v>
                  </c:pt>
                  <c:pt idx="4">
                    <c:v>2023_Q2</c:v>
                  </c:pt>
                  <c:pt idx="5">
                    <c:v>2023_Q3</c:v>
                  </c:pt>
                  <c:pt idx="6">
                    <c:v>2023_Q1</c:v>
                  </c:pt>
                  <c:pt idx="7">
                    <c:v>2023_Q2</c:v>
                  </c:pt>
                  <c:pt idx="8">
                    <c:v>2023_Q3</c:v>
                  </c:pt>
                  <c:pt idx="9">
                    <c:v>2023_Q1</c:v>
                  </c:pt>
                  <c:pt idx="10">
                    <c:v>2023_Q2</c:v>
                  </c:pt>
                  <c:pt idx="11">
                    <c:v>2023_Q3</c:v>
                  </c:pt>
                  <c:pt idx="12">
                    <c:v>2023_Q1</c:v>
                  </c:pt>
                  <c:pt idx="13">
                    <c:v>2023_Q2</c:v>
                  </c:pt>
                  <c:pt idx="14">
                    <c:v>2023_Q3</c:v>
                  </c:pt>
                  <c:pt idx="15">
                    <c:v>2023_Q1</c:v>
                  </c:pt>
                  <c:pt idx="16">
                    <c:v>2023_Q2</c:v>
                  </c:pt>
                  <c:pt idx="17">
                    <c:v>2023_Q3</c:v>
                  </c:pt>
                  <c:pt idx="18">
                    <c:v>2023_Q1</c:v>
                  </c:pt>
                  <c:pt idx="19">
                    <c:v>2023_Q2</c:v>
                  </c:pt>
                  <c:pt idx="20">
                    <c:v>2023_Q3</c:v>
                  </c:pt>
                  <c:pt idx="21">
                    <c:v>2023_Q1</c:v>
                  </c:pt>
                  <c:pt idx="22">
                    <c:v>2023_Q2</c:v>
                  </c:pt>
                  <c:pt idx="23">
                    <c:v>2023_Q3</c:v>
                  </c:pt>
                  <c:pt idx="24">
                    <c:v>2023_Q1</c:v>
                  </c:pt>
                  <c:pt idx="25">
                    <c:v>2023_Q2</c:v>
                  </c:pt>
                  <c:pt idx="26">
                    <c:v>2023_Q3</c:v>
                  </c:pt>
                  <c:pt idx="27">
                    <c:v>2023_Q1</c:v>
                  </c:pt>
                  <c:pt idx="28">
                    <c:v>2023_Q2</c:v>
                  </c:pt>
                  <c:pt idx="29">
                    <c:v>2023_Q3</c:v>
                  </c:pt>
                  <c:pt idx="30">
                    <c:v>2023_Q1</c:v>
                  </c:pt>
                  <c:pt idx="31">
                    <c:v>2023_Q2</c:v>
                  </c:pt>
                  <c:pt idx="32">
                    <c:v>2023_Q3</c:v>
                  </c:pt>
                  <c:pt idx="33">
                    <c:v>2023_Q1</c:v>
                  </c:pt>
                  <c:pt idx="34">
                    <c:v>2023_Q2</c:v>
                  </c:pt>
                  <c:pt idx="35">
                    <c:v>2023_Q3</c:v>
                  </c:pt>
                  <c:pt idx="36">
                    <c:v>2023_Q1</c:v>
                  </c:pt>
                  <c:pt idx="37">
                    <c:v>2023_Q2</c:v>
                  </c:pt>
                  <c:pt idx="38">
                    <c:v>2023_Q3</c:v>
                  </c:pt>
                  <c:pt idx="39">
                    <c:v>2023_Q1</c:v>
                  </c:pt>
                  <c:pt idx="40">
                    <c:v>2023_Q2</c:v>
                  </c:pt>
                  <c:pt idx="41">
                    <c:v>2023_Q3</c:v>
                  </c:pt>
                  <c:pt idx="42">
                    <c:v>2023_Q1</c:v>
                  </c:pt>
                  <c:pt idx="43">
                    <c:v>2023_Q2</c:v>
                  </c:pt>
                  <c:pt idx="44">
                    <c:v>2023_Q3</c:v>
                  </c:pt>
                  <c:pt idx="45">
                    <c:v>2023_Q1</c:v>
                  </c:pt>
                  <c:pt idx="46">
                    <c:v>2023_Q2</c:v>
                  </c:pt>
                  <c:pt idx="47">
                    <c:v>2023_Q3</c:v>
                  </c:pt>
                  <c:pt idx="48">
                    <c:v>2023_Q1</c:v>
                  </c:pt>
                  <c:pt idx="49">
                    <c:v>2023_Q2</c:v>
                  </c:pt>
                  <c:pt idx="50">
                    <c:v>2023_Q3</c:v>
                  </c:pt>
                  <c:pt idx="51">
                    <c:v>2023_Q1</c:v>
                  </c:pt>
                  <c:pt idx="52">
                    <c:v>2023_Q2</c:v>
                  </c:pt>
                  <c:pt idx="53">
                    <c:v>2023_Q3</c:v>
                  </c:pt>
                  <c:pt idx="54">
                    <c:v>2023_Q1</c:v>
                  </c:pt>
                  <c:pt idx="55">
                    <c:v>2023_Q2</c:v>
                  </c:pt>
                  <c:pt idx="56">
                    <c:v>2023_Q3</c:v>
                  </c:pt>
                  <c:pt idx="57">
                    <c:v>2023_Q1</c:v>
                  </c:pt>
                  <c:pt idx="58">
                    <c:v>2023_Q2</c:v>
                  </c:pt>
                  <c:pt idx="59">
                    <c:v>2023_Q3</c:v>
                  </c:pt>
                  <c:pt idx="60">
                    <c:v>2023_Q1</c:v>
                  </c:pt>
                  <c:pt idx="61">
                    <c:v>2023_Q2</c:v>
                  </c:pt>
                  <c:pt idx="62">
                    <c:v>2023_Q3</c:v>
                  </c:pt>
                </c:lvl>
                <c:lvl>
                  <c:pt idx="0">
                    <c:v>Ah Nauk Ywe</c:v>
                  </c:pt>
                  <c:pt idx="3">
                    <c:v>Basare</c:v>
                  </c:pt>
                  <c:pt idx="6">
                    <c:v>Baw Du Pha 1</c:v>
                  </c:pt>
                  <c:pt idx="9">
                    <c:v>Baw Du Pha 2</c:v>
                  </c:pt>
                  <c:pt idx="12">
                    <c:v>Dar Pai</c:v>
                  </c:pt>
                  <c:pt idx="15">
                    <c:v>Kyauk Ta Lone</c:v>
                  </c:pt>
                  <c:pt idx="18">
                    <c:v>Kyein Ni Pyin</c:v>
                  </c:pt>
                  <c:pt idx="21">
                    <c:v>Maw Ti Ngar</c:v>
                  </c:pt>
                  <c:pt idx="24">
                    <c:v>Nget Chaung 1</c:v>
                  </c:pt>
                  <c:pt idx="27">
                    <c:v>Nget Chaung 2</c:v>
                  </c:pt>
                  <c:pt idx="30">
                    <c:v>Ohn Taw Chay</c:v>
                  </c:pt>
                  <c:pt idx="33">
                    <c:v>Ohn Taw Gyi (North)</c:v>
                  </c:pt>
                  <c:pt idx="36">
                    <c:v>Ohn Taw Gyi (South)</c:v>
                  </c:pt>
                  <c:pt idx="39">
                    <c:v>Say Tha Mar Gyi</c:v>
                  </c:pt>
                  <c:pt idx="42">
                    <c:v>Sin Tet Maw</c:v>
                  </c:pt>
                  <c:pt idx="45">
                    <c:v>Taung Paw</c:v>
                  </c:pt>
                  <c:pt idx="48">
                    <c:v>Thae Chaung</c:v>
                  </c:pt>
                  <c:pt idx="51">
                    <c:v>Thet Kae Pyin </c:v>
                  </c:pt>
                  <c:pt idx="54">
                    <c:v>Khaung Doke Khar 2 (Hmanzi)</c:v>
                  </c:pt>
                  <c:pt idx="57">
                    <c:v>Khaung Doke Khar 1</c:v>
                  </c:pt>
                  <c:pt idx="60">
                    <c:v>Phwe Yar Kone (Say Tha Mar Gyi)</c:v>
                  </c:pt>
                </c:lvl>
              </c:multiLvlStrCache>
            </c:multiLvlStrRef>
          </c:cat>
          <c:val>
            <c:numRef>
              <c:f>'Tracking Dashboard'!$O$5:$O$89</c:f>
              <c:numCache>
                <c:formatCode>General</c:formatCode>
                <c:ptCount val="63"/>
                <c:pt idx="0">
                  <c:v>4496</c:v>
                </c:pt>
                <c:pt idx="1">
                  <c:v>646</c:v>
                </c:pt>
                <c:pt idx="2">
                  <c:v>3466</c:v>
                </c:pt>
                <c:pt idx="3">
                  <c:v>2489</c:v>
                </c:pt>
                <c:pt idx="4">
                  <c:v>730</c:v>
                </c:pt>
                <c:pt idx="5">
                  <c:v>1030</c:v>
                </c:pt>
                <c:pt idx="6">
                  <c:v>4806</c:v>
                </c:pt>
                <c:pt idx="7">
                  <c:v>361</c:v>
                </c:pt>
                <c:pt idx="8">
                  <c:v>1521</c:v>
                </c:pt>
                <c:pt idx="9">
                  <c:v>5333</c:v>
                </c:pt>
                <c:pt idx="10">
                  <c:v>344</c:v>
                </c:pt>
                <c:pt idx="11">
                  <c:v>1644</c:v>
                </c:pt>
                <c:pt idx="12">
                  <c:v>11305</c:v>
                </c:pt>
                <c:pt idx="13">
                  <c:v>1041</c:v>
                </c:pt>
                <c:pt idx="14">
                  <c:v>2781</c:v>
                </c:pt>
                <c:pt idx="15">
                  <c:v>1086</c:v>
                </c:pt>
                <c:pt idx="16">
                  <c:v>1086</c:v>
                </c:pt>
                <c:pt idx="17">
                  <c:v>1086</c:v>
                </c:pt>
                <c:pt idx="18">
                  <c:v>5174</c:v>
                </c:pt>
                <c:pt idx="19">
                  <c:v>618</c:v>
                </c:pt>
                <c:pt idx="20">
                  <c:v>5178</c:v>
                </c:pt>
                <c:pt idx="21">
                  <c:v>3362</c:v>
                </c:pt>
                <c:pt idx="22">
                  <c:v>546</c:v>
                </c:pt>
                <c:pt idx="23">
                  <c:v>2306</c:v>
                </c:pt>
                <c:pt idx="24">
                  <c:v>4087</c:v>
                </c:pt>
                <c:pt idx="25">
                  <c:v>701</c:v>
                </c:pt>
                <c:pt idx="26">
                  <c:v>4221</c:v>
                </c:pt>
                <c:pt idx="27">
                  <c:v>5011</c:v>
                </c:pt>
                <c:pt idx="28">
                  <c:v>830</c:v>
                </c:pt>
                <c:pt idx="29">
                  <c:v>4550</c:v>
                </c:pt>
                <c:pt idx="30">
                  <c:v>3219</c:v>
                </c:pt>
                <c:pt idx="31">
                  <c:v>225</c:v>
                </c:pt>
                <c:pt idx="32">
                  <c:v>1985</c:v>
                </c:pt>
                <c:pt idx="33">
                  <c:v>13460</c:v>
                </c:pt>
                <c:pt idx="34">
                  <c:v>616</c:v>
                </c:pt>
                <c:pt idx="35">
                  <c:v>7596</c:v>
                </c:pt>
                <c:pt idx="36">
                  <c:v>12495</c:v>
                </c:pt>
                <c:pt idx="37">
                  <c:v>12495</c:v>
                </c:pt>
                <c:pt idx="38">
                  <c:v>10000</c:v>
                </c:pt>
                <c:pt idx="39">
                  <c:v>10451</c:v>
                </c:pt>
                <c:pt idx="40">
                  <c:v>1066</c:v>
                </c:pt>
                <c:pt idx="41">
                  <c:v>4946</c:v>
                </c:pt>
                <c:pt idx="42">
                  <c:v>2861</c:v>
                </c:pt>
                <c:pt idx="43">
                  <c:v>2861</c:v>
                </c:pt>
                <c:pt idx="44">
                  <c:v>2861</c:v>
                </c:pt>
                <c:pt idx="45">
                  <c:v>2920</c:v>
                </c:pt>
                <c:pt idx="46">
                  <c:v>2920</c:v>
                </c:pt>
                <c:pt idx="47">
                  <c:v>2920</c:v>
                </c:pt>
                <c:pt idx="48">
                  <c:v>5433</c:v>
                </c:pt>
                <c:pt idx="49">
                  <c:v>1343</c:v>
                </c:pt>
                <c:pt idx="50">
                  <c:v>1703</c:v>
                </c:pt>
                <c:pt idx="51">
                  <c:v>4738</c:v>
                </c:pt>
                <c:pt idx="52">
                  <c:v>503</c:v>
                </c:pt>
                <c:pt idx="53">
                  <c:v>983</c:v>
                </c:pt>
                <c:pt idx="54">
                  <c:v>2198</c:v>
                </c:pt>
                <c:pt idx="55">
                  <c:v>53</c:v>
                </c:pt>
                <c:pt idx="56">
                  <c:v>533</c:v>
                </c:pt>
                <c:pt idx="57">
                  <c:v>2260</c:v>
                </c:pt>
                <c:pt idx="58">
                  <c:v>1129</c:v>
                </c:pt>
                <c:pt idx="59">
                  <c:v>1789</c:v>
                </c:pt>
                <c:pt idx="60">
                  <c:v>2698</c:v>
                </c:pt>
                <c:pt idx="61">
                  <c:v>2698</c:v>
                </c:pt>
                <c:pt idx="62">
                  <c:v>2040</c:v>
                </c:pt>
              </c:numCache>
            </c:numRef>
          </c:val>
          <c:extLst>
            <c:ext xmlns:c16="http://schemas.microsoft.com/office/drawing/2014/chart" uri="{C3380CC4-5D6E-409C-BE32-E72D297353CC}">
              <c16:uniqueId val="{00000001-FFE7-4630-AA87-8BB156FFBC38}"/>
            </c:ext>
          </c:extLst>
        </c:ser>
        <c:ser>
          <c:idx val="2"/>
          <c:order val="2"/>
          <c:tx>
            <c:strRef>
              <c:f>'Tracking Dashboard'!$P$4</c:f>
              <c:strCache>
                <c:ptCount val="1"/>
                <c:pt idx="0">
                  <c:v># of people Equitable and continuous access to sufficient quantity of domestic water</c:v>
                </c:pt>
              </c:strCache>
            </c:strRef>
          </c:tx>
          <c:spPr>
            <a:solidFill>
              <a:srgbClr val="0070C0"/>
            </a:solidFill>
            <a:ln>
              <a:noFill/>
            </a:ln>
            <a:effectLst/>
          </c:spPr>
          <c:invertIfNegative val="0"/>
          <c:cat>
            <c:multiLvlStrRef>
              <c:f>'Tracking Dashboard'!$L$5:$M$89</c:f>
              <c:multiLvlStrCache>
                <c:ptCount val="63"/>
                <c:lvl>
                  <c:pt idx="0">
                    <c:v>2023_Q1</c:v>
                  </c:pt>
                  <c:pt idx="1">
                    <c:v>2023_Q2</c:v>
                  </c:pt>
                  <c:pt idx="2">
                    <c:v>2023_Q3</c:v>
                  </c:pt>
                  <c:pt idx="3">
                    <c:v>2023_Q1</c:v>
                  </c:pt>
                  <c:pt idx="4">
                    <c:v>2023_Q2</c:v>
                  </c:pt>
                  <c:pt idx="5">
                    <c:v>2023_Q3</c:v>
                  </c:pt>
                  <c:pt idx="6">
                    <c:v>2023_Q1</c:v>
                  </c:pt>
                  <c:pt idx="7">
                    <c:v>2023_Q2</c:v>
                  </c:pt>
                  <c:pt idx="8">
                    <c:v>2023_Q3</c:v>
                  </c:pt>
                  <c:pt idx="9">
                    <c:v>2023_Q1</c:v>
                  </c:pt>
                  <c:pt idx="10">
                    <c:v>2023_Q2</c:v>
                  </c:pt>
                  <c:pt idx="11">
                    <c:v>2023_Q3</c:v>
                  </c:pt>
                  <c:pt idx="12">
                    <c:v>2023_Q1</c:v>
                  </c:pt>
                  <c:pt idx="13">
                    <c:v>2023_Q2</c:v>
                  </c:pt>
                  <c:pt idx="14">
                    <c:v>2023_Q3</c:v>
                  </c:pt>
                  <c:pt idx="15">
                    <c:v>2023_Q1</c:v>
                  </c:pt>
                  <c:pt idx="16">
                    <c:v>2023_Q2</c:v>
                  </c:pt>
                  <c:pt idx="17">
                    <c:v>2023_Q3</c:v>
                  </c:pt>
                  <c:pt idx="18">
                    <c:v>2023_Q1</c:v>
                  </c:pt>
                  <c:pt idx="19">
                    <c:v>2023_Q2</c:v>
                  </c:pt>
                  <c:pt idx="20">
                    <c:v>2023_Q3</c:v>
                  </c:pt>
                  <c:pt idx="21">
                    <c:v>2023_Q1</c:v>
                  </c:pt>
                  <c:pt idx="22">
                    <c:v>2023_Q2</c:v>
                  </c:pt>
                  <c:pt idx="23">
                    <c:v>2023_Q3</c:v>
                  </c:pt>
                  <c:pt idx="24">
                    <c:v>2023_Q1</c:v>
                  </c:pt>
                  <c:pt idx="25">
                    <c:v>2023_Q2</c:v>
                  </c:pt>
                  <c:pt idx="26">
                    <c:v>2023_Q3</c:v>
                  </c:pt>
                  <c:pt idx="27">
                    <c:v>2023_Q1</c:v>
                  </c:pt>
                  <c:pt idx="28">
                    <c:v>2023_Q2</c:v>
                  </c:pt>
                  <c:pt idx="29">
                    <c:v>2023_Q3</c:v>
                  </c:pt>
                  <c:pt idx="30">
                    <c:v>2023_Q1</c:v>
                  </c:pt>
                  <c:pt idx="31">
                    <c:v>2023_Q2</c:v>
                  </c:pt>
                  <c:pt idx="32">
                    <c:v>2023_Q3</c:v>
                  </c:pt>
                  <c:pt idx="33">
                    <c:v>2023_Q1</c:v>
                  </c:pt>
                  <c:pt idx="34">
                    <c:v>2023_Q2</c:v>
                  </c:pt>
                  <c:pt idx="35">
                    <c:v>2023_Q3</c:v>
                  </c:pt>
                  <c:pt idx="36">
                    <c:v>2023_Q1</c:v>
                  </c:pt>
                  <c:pt idx="37">
                    <c:v>2023_Q2</c:v>
                  </c:pt>
                  <c:pt idx="38">
                    <c:v>2023_Q3</c:v>
                  </c:pt>
                  <c:pt idx="39">
                    <c:v>2023_Q1</c:v>
                  </c:pt>
                  <c:pt idx="40">
                    <c:v>2023_Q2</c:v>
                  </c:pt>
                  <c:pt idx="41">
                    <c:v>2023_Q3</c:v>
                  </c:pt>
                  <c:pt idx="42">
                    <c:v>2023_Q1</c:v>
                  </c:pt>
                  <c:pt idx="43">
                    <c:v>2023_Q2</c:v>
                  </c:pt>
                  <c:pt idx="44">
                    <c:v>2023_Q3</c:v>
                  </c:pt>
                  <c:pt idx="45">
                    <c:v>2023_Q1</c:v>
                  </c:pt>
                  <c:pt idx="46">
                    <c:v>2023_Q2</c:v>
                  </c:pt>
                  <c:pt idx="47">
                    <c:v>2023_Q3</c:v>
                  </c:pt>
                  <c:pt idx="48">
                    <c:v>2023_Q1</c:v>
                  </c:pt>
                  <c:pt idx="49">
                    <c:v>2023_Q2</c:v>
                  </c:pt>
                  <c:pt idx="50">
                    <c:v>2023_Q3</c:v>
                  </c:pt>
                  <c:pt idx="51">
                    <c:v>2023_Q1</c:v>
                  </c:pt>
                  <c:pt idx="52">
                    <c:v>2023_Q2</c:v>
                  </c:pt>
                  <c:pt idx="53">
                    <c:v>2023_Q3</c:v>
                  </c:pt>
                  <c:pt idx="54">
                    <c:v>2023_Q1</c:v>
                  </c:pt>
                  <c:pt idx="55">
                    <c:v>2023_Q2</c:v>
                  </c:pt>
                  <c:pt idx="56">
                    <c:v>2023_Q3</c:v>
                  </c:pt>
                  <c:pt idx="57">
                    <c:v>2023_Q1</c:v>
                  </c:pt>
                  <c:pt idx="58">
                    <c:v>2023_Q2</c:v>
                  </c:pt>
                  <c:pt idx="59">
                    <c:v>2023_Q3</c:v>
                  </c:pt>
                  <c:pt idx="60">
                    <c:v>2023_Q1</c:v>
                  </c:pt>
                  <c:pt idx="61">
                    <c:v>2023_Q2</c:v>
                  </c:pt>
                  <c:pt idx="62">
                    <c:v>2023_Q3</c:v>
                  </c:pt>
                </c:lvl>
                <c:lvl>
                  <c:pt idx="0">
                    <c:v>Ah Nauk Ywe</c:v>
                  </c:pt>
                  <c:pt idx="3">
                    <c:v>Basare</c:v>
                  </c:pt>
                  <c:pt idx="6">
                    <c:v>Baw Du Pha 1</c:v>
                  </c:pt>
                  <c:pt idx="9">
                    <c:v>Baw Du Pha 2</c:v>
                  </c:pt>
                  <c:pt idx="12">
                    <c:v>Dar Pai</c:v>
                  </c:pt>
                  <c:pt idx="15">
                    <c:v>Kyauk Ta Lone</c:v>
                  </c:pt>
                  <c:pt idx="18">
                    <c:v>Kyein Ni Pyin</c:v>
                  </c:pt>
                  <c:pt idx="21">
                    <c:v>Maw Ti Ngar</c:v>
                  </c:pt>
                  <c:pt idx="24">
                    <c:v>Nget Chaung 1</c:v>
                  </c:pt>
                  <c:pt idx="27">
                    <c:v>Nget Chaung 2</c:v>
                  </c:pt>
                  <c:pt idx="30">
                    <c:v>Ohn Taw Chay</c:v>
                  </c:pt>
                  <c:pt idx="33">
                    <c:v>Ohn Taw Gyi (North)</c:v>
                  </c:pt>
                  <c:pt idx="36">
                    <c:v>Ohn Taw Gyi (South)</c:v>
                  </c:pt>
                  <c:pt idx="39">
                    <c:v>Say Tha Mar Gyi</c:v>
                  </c:pt>
                  <c:pt idx="42">
                    <c:v>Sin Tet Maw</c:v>
                  </c:pt>
                  <c:pt idx="45">
                    <c:v>Taung Paw</c:v>
                  </c:pt>
                  <c:pt idx="48">
                    <c:v>Thae Chaung</c:v>
                  </c:pt>
                  <c:pt idx="51">
                    <c:v>Thet Kae Pyin </c:v>
                  </c:pt>
                  <c:pt idx="54">
                    <c:v>Khaung Doke Khar 2 (Hmanzi)</c:v>
                  </c:pt>
                  <c:pt idx="57">
                    <c:v>Khaung Doke Khar 1</c:v>
                  </c:pt>
                  <c:pt idx="60">
                    <c:v>Phwe Yar Kone (Say Tha Mar Gyi)</c:v>
                  </c:pt>
                </c:lvl>
              </c:multiLvlStrCache>
            </c:multiLvlStrRef>
          </c:cat>
          <c:val>
            <c:numRef>
              <c:f>'Tracking Dashboard'!$P$5:$P$89</c:f>
              <c:numCache>
                <c:formatCode>General</c:formatCode>
                <c:ptCount val="63"/>
                <c:pt idx="0">
                  <c:v>5133</c:v>
                </c:pt>
                <c:pt idx="1">
                  <c:v>5405</c:v>
                </c:pt>
                <c:pt idx="2">
                  <c:v>5489</c:v>
                </c:pt>
                <c:pt idx="3">
                  <c:v>2489</c:v>
                </c:pt>
                <c:pt idx="4">
                  <c:v>2562</c:v>
                </c:pt>
                <c:pt idx="5">
                  <c:v>2562</c:v>
                </c:pt>
                <c:pt idx="6">
                  <c:v>5101</c:v>
                </c:pt>
                <c:pt idx="7">
                  <c:v>4766</c:v>
                </c:pt>
                <c:pt idx="8">
                  <c:v>4766</c:v>
                </c:pt>
                <c:pt idx="9">
                  <c:v>8728</c:v>
                </c:pt>
                <c:pt idx="10">
                  <c:v>9185</c:v>
                </c:pt>
                <c:pt idx="11">
                  <c:v>9807</c:v>
                </c:pt>
                <c:pt idx="12">
                  <c:v>11715</c:v>
                </c:pt>
                <c:pt idx="13">
                  <c:v>12453</c:v>
                </c:pt>
                <c:pt idx="14">
                  <c:v>12453</c:v>
                </c:pt>
                <c:pt idx="15">
                  <c:v>1086</c:v>
                </c:pt>
                <c:pt idx="16">
                  <c:v>1086</c:v>
                </c:pt>
                <c:pt idx="17">
                  <c:v>1086</c:v>
                </c:pt>
                <c:pt idx="18">
                  <c:v>6680</c:v>
                </c:pt>
                <c:pt idx="19">
                  <c:v>7466</c:v>
                </c:pt>
                <c:pt idx="20">
                  <c:v>7466</c:v>
                </c:pt>
                <c:pt idx="21">
                  <c:v>3503</c:v>
                </c:pt>
                <c:pt idx="22">
                  <c:v>3503</c:v>
                </c:pt>
                <c:pt idx="23">
                  <c:v>3503</c:v>
                </c:pt>
                <c:pt idx="24">
                  <c:v>5024</c:v>
                </c:pt>
                <c:pt idx="25">
                  <c:v>5089</c:v>
                </c:pt>
                <c:pt idx="26">
                  <c:v>5089</c:v>
                </c:pt>
                <c:pt idx="27">
                  <c:v>5137</c:v>
                </c:pt>
                <c:pt idx="28">
                  <c:v>5268</c:v>
                </c:pt>
                <c:pt idx="29">
                  <c:v>5268</c:v>
                </c:pt>
                <c:pt idx="30">
                  <c:v>4582</c:v>
                </c:pt>
                <c:pt idx="31">
                  <c:v>4924</c:v>
                </c:pt>
                <c:pt idx="32">
                  <c:v>4924</c:v>
                </c:pt>
                <c:pt idx="33">
                  <c:v>13878</c:v>
                </c:pt>
                <c:pt idx="34">
                  <c:v>13878</c:v>
                </c:pt>
                <c:pt idx="35">
                  <c:v>13878</c:v>
                </c:pt>
                <c:pt idx="36">
                  <c:v>12495</c:v>
                </c:pt>
                <c:pt idx="37">
                  <c:v>12495</c:v>
                </c:pt>
                <c:pt idx="38">
                  <c:v>12495</c:v>
                </c:pt>
                <c:pt idx="39">
                  <c:v>11564</c:v>
                </c:pt>
                <c:pt idx="40">
                  <c:v>13870</c:v>
                </c:pt>
                <c:pt idx="41">
                  <c:v>13847</c:v>
                </c:pt>
                <c:pt idx="42">
                  <c:v>2000</c:v>
                </c:pt>
                <c:pt idx="43">
                  <c:v>2000</c:v>
                </c:pt>
                <c:pt idx="44">
                  <c:v>2861</c:v>
                </c:pt>
                <c:pt idx="45">
                  <c:v>1500.0000000000002</c:v>
                </c:pt>
                <c:pt idx="46">
                  <c:v>1500.0000000000002</c:v>
                </c:pt>
                <c:pt idx="47">
                  <c:v>1500.0000000000002</c:v>
                </c:pt>
                <c:pt idx="48">
                  <c:v>7999.9999999999991</c:v>
                </c:pt>
                <c:pt idx="49">
                  <c:v>8750</c:v>
                </c:pt>
                <c:pt idx="50">
                  <c:v>7250</c:v>
                </c:pt>
                <c:pt idx="51">
                  <c:v>5950</c:v>
                </c:pt>
                <c:pt idx="52">
                  <c:v>5950</c:v>
                </c:pt>
                <c:pt idx="53">
                  <c:v>5950</c:v>
                </c:pt>
                <c:pt idx="54">
                  <c:v>2262</c:v>
                </c:pt>
                <c:pt idx="55">
                  <c:v>2231</c:v>
                </c:pt>
                <c:pt idx="56">
                  <c:v>2231</c:v>
                </c:pt>
                <c:pt idx="57">
                  <c:v>2260</c:v>
                </c:pt>
                <c:pt idx="58">
                  <c:v>2066</c:v>
                </c:pt>
                <c:pt idx="59">
                  <c:v>2066</c:v>
                </c:pt>
                <c:pt idx="60">
                  <c:v>2698</c:v>
                </c:pt>
                <c:pt idx="61">
                  <c:v>2698</c:v>
                </c:pt>
                <c:pt idx="62">
                  <c:v>2698</c:v>
                </c:pt>
              </c:numCache>
            </c:numRef>
          </c:val>
          <c:extLst>
            <c:ext xmlns:c16="http://schemas.microsoft.com/office/drawing/2014/chart" uri="{C3380CC4-5D6E-409C-BE32-E72D297353CC}">
              <c16:uniqueId val="{00000002-FFE7-4630-AA87-8BB156FFBC38}"/>
            </c:ext>
          </c:extLst>
        </c:ser>
        <c:dLbls>
          <c:showLegendKey val="0"/>
          <c:showVal val="0"/>
          <c:showCatName val="0"/>
          <c:showSerName val="0"/>
          <c:showPercent val="0"/>
          <c:showBubbleSize val="0"/>
        </c:dLbls>
        <c:gapWidth val="100"/>
        <c:axId val="354336040"/>
        <c:axId val="354339176"/>
      </c:barChart>
      <c:catAx>
        <c:axId val="354336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9176"/>
        <c:crosses val="autoZero"/>
        <c:auto val="1"/>
        <c:lblAlgn val="ctr"/>
        <c:lblOffset val="100"/>
        <c:noMultiLvlLbl val="0"/>
      </c:catAx>
      <c:valAx>
        <c:axId val="35433917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6040"/>
        <c:crosses val="autoZero"/>
        <c:crossBetween val="between"/>
      </c:valAx>
      <c:spPr>
        <a:noFill/>
        <a:ln>
          <a:noFill/>
        </a:ln>
        <a:effectLst/>
      </c:spPr>
    </c:plotArea>
    <c:legend>
      <c:legendPos val="r"/>
      <c:layout>
        <c:manualLayout>
          <c:xMode val="edge"/>
          <c:yMode val="edge"/>
          <c:x val="0.70416310629332779"/>
          <c:y val="0.13654636690310448"/>
          <c:w val="0.29583689370667232"/>
          <c:h val="0.149866283459787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Analysis!$J$192</c:f>
              <c:strCache>
                <c:ptCount val="1"/>
                <c:pt idx="0">
                  <c:v>Covered</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Analysis!$I$193:$I$196</c:f>
              <c:strCache>
                <c:ptCount val="4"/>
                <c:pt idx="0">
                  <c:v># people reached by regular dedicated hygiene promotion</c:v>
                </c:pt>
                <c:pt idx="1">
                  <c:v># people with access to soap</c:v>
                </c:pt>
                <c:pt idx="2">
                  <c:v># women and girls receiving a sufficient quantity of sanitary pads</c:v>
                </c:pt>
                <c:pt idx="3">
                  <c:v># people with access to Hygiene Kits</c:v>
                </c:pt>
              </c:strCache>
            </c:strRef>
          </c:cat>
          <c:val>
            <c:numRef>
              <c:f>Analysis!$J$193:$J$196</c:f>
              <c:numCache>
                <c:formatCode>_(* #,##0_);_(* \(#,##0\);_(* "-"??_);_(@_)</c:formatCode>
                <c:ptCount val="4"/>
                <c:pt idx="0">
                  <c:v>36393</c:v>
                </c:pt>
                <c:pt idx="1">
                  <c:v>105714.38636363637</c:v>
                </c:pt>
                <c:pt idx="2">
                  <c:v>28885</c:v>
                </c:pt>
                <c:pt idx="3">
                  <c:v>110980</c:v>
                </c:pt>
              </c:numCache>
            </c:numRef>
          </c:val>
          <c:extLst>
            <c:ext xmlns:c16="http://schemas.microsoft.com/office/drawing/2014/chart" uri="{C3380CC4-5D6E-409C-BE32-E72D297353CC}">
              <c16:uniqueId val="{00000000-F5FF-4313-84A4-722007FD5F1B}"/>
            </c:ext>
          </c:extLst>
        </c:ser>
        <c:ser>
          <c:idx val="1"/>
          <c:order val="1"/>
          <c:tx>
            <c:strRef>
              <c:f>Analysis!$K$192</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Analysis!$I$193:$I$196</c:f>
              <c:strCache>
                <c:ptCount val="4"/>
                <c:pt idx="0">
                  <c:v># people reached by regular dedicated hygiene promotion</c:v>
                </c:pt>
                <c:pt idx="1">
                  <c:v># people with access to soap</c:v>
                </c:pt>
                <c:pt idx="2">
                  <c:v># women and girls receiving a sufficient quantity of sanitary pads</c:v>
                </c:pt>
                <c:pt idx="3">
                  <c:v># people with access to Hygiene Kits</c:v>
                </c:pt>
              </c:strCache>
            </c:strRef>
          </c:cat>
          <c:val>
            <c:numRef>
              <c:f>Analysis!$K$193:$K$196</c:f>
              <c:numCache>
                <c:formatCode>_(* #,##0_);_(* \(#,##0\);_(* "-"??_);_(@_)</c:formatCode>
                <c:ptCount val="4"/>
                <c:pt idx="0">
                  <c:v>98101</c:v>
                </c:pt>
                <c:pt idx="1">
                  <c:v>28779.613636363632</c:v>
                </c:pt>
                <c:pt idx="2">
                  <c:v>11463.199999999997</c:v>
                </c:pt>
                <c:pt idx="3">
                  <c:v>23514</c:v>
                </c:pt>
              </c:numCache>
            </c:numRef>
          </c:val>
          <c:extLst>
            <c:ext xmlns:c16="http://schemas.microsoft.com/office/drawing/2014/chart" uri="{C3380CC4-5D6E-409C-BE32-E72D297353CC}">
              <c16:uniqueId val="{00000001-F5FF-4313-84A4-722007FD5F1B}"/>
            </c:ext>
          </c:extLst>
        </c:ser>
        <c:dLbls>
          <c:showLegendKey val="0"/>
          <c:showVal val="0"/>
          <c:showCatName val="0"/>
          <c:showSerName val="0"/>
          <c:showPercent val="0"/>
          <c:showBubbleSize val="0"/>
        </c:dLbls>
        <c:gapWidth val="150"/>
        <c:overlap val="100"/>
        <c:axId val="392748568"/>
        <c:axId val="392749352"/>
      </c:barChart>
      <c:catAx>
        <c:axId val="3927485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2749352"/>
        <c:crosses val="autoZero"/>
        <c:auto val="1"/>
        <c:lblAlgn val="ctr"/>
        <c:lblOffset val="100"/>
        <c:noMultiLvlLbl val="0"/>
      </c:catAx>
      <c:valAx>
        <c:axId val="392749352"/>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48568"/>
        <c:crosses val="autoZero"/>
        <c:crossBetween val="between"/>
        <c:majorUnit val="0.2"/>
      </c:valAx>
      <c:spPr>
        <a:noFill/>
        <a:ln>
          <a:noFill/>
        </a:ln>
        <a:effectLst/>
      </c:spPr>
    </c:plotArea>
    <c:legend>
      <c:legendPos val="b"/>
      <c:legendEntry>
        <c:idx val="1"/>
        <c:txPr>
          <a:bodyPr rot="0" spcFirstLastPara="1" vertOverflow="ellipsis" vert="horz" wrap="square" anchor="ctr" anchorCtr="1"/>
          <a:lstStyle/>
          <a:p>
            <a:pPr>
              <a:defRPr sz="1200" b="0" i="0" u="none" strike="noStrike" kern="1200" baseline="0">
                <a:solidFill>
                  <a:srgbClr val="44546A"/>
                </a:solidFill>
                <a:latin typeface="+mn-lt"/>
                <a:ea typeface="+mn-ea"/>
                <a:cs typeface="+mn-cs"/>
              </a:defRPr>
            </a:pPr>
            <a:endParaRPr lang="en-US"/>
          </a:p>
        </c:txPr>
      </c:legendEntry>
      <c:layout>
        <c:manualLayout>
          <c:xMode val="edge"/>
          <c:yMode val="edge"/>
          <c:x val="0.38313978947189414"/>
          <c:y val="0.87242578432208606"/>
          <c:w val="0.23345186939352686"/>
          <c:h val="9.824999217078923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Rakhine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3"/>
          <c:order val="0"/>
          <c:tx>
            <c:strRef>
              <c:f>Analysis!$B$140</c:f>
              <c:strCache>
                <c:ptCount val="1"/>
                <c:pt idx="0">
                  <c:v>Rakhine</c:v>
                </c:pt>
              </c:strCache>
            </c:strRef>
          </c:tx>
          <c:dPt>
            <c:idx val="0"/>
            <c:bubble3D val="0"/>
            <c:spPr>
              <a:solidFill>
                <a:schemeClr val="accent2">
                  <a:lumMod val="75000"/>
                </a:schemeClr>
              </a:solidFill>
              <a:ln>
                <a:noFill/>
              </a:ln>
              <a:effectLst/>
            </c:spPr>
            <c:extLst>
              <c:ext xmlns:c16="http://schemas.microsoft.com/office/drawing/2014/chart" uri="{C3380CC4-5D6E-409C-BE32-E72D297353CC}">
                <c16:uniqueId val="{00000046-5874-4861-9CAD-8C2A6D7ECFC1}"/>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47-5874-4861-9CAD-8C2A6D7ECFC1}"/>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46-5874-4861-9CAD-8C2A6D7ECFC1}"/>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47-5874-4861-9CAD-8C2A6D7ECFC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Analysis!$C$139:$D$139</c:f>
              <c:strCache>
                <c:ptCount val="2"/>
                <c:pt idx="0">
                  <c:v>Yes</c:v>
                </c:pt>
                <c:pt idx="1">
                  <c:v>No</c:v>
                </c:pt>
              </c:strCache>
            </c:strRef>
          </c:cat>
          <c:val>
            <c:numRef>
              <c:f>Analysis!$C$140:$D$140</c:f>
              <c:numCache>
                <c:formatCode>General</c:formatCode>
                <c:ptCount val="2"/>
                <c:pt idx="0">
                  <c:v>20</c:v>
                </c:pt>
                <c:pt idx="1">
                  <c:v>0</c:v>
                </c:pt>
              </c:numCache>
            </c:numRef>
          </c:val>
          <c:extLst>
            <c:ext xmlns:c16="http://schemas.microsoft.com/office/drawing/2014/chart" uri="{C3380CC4-5D6E-409C-BE32-E72D297353CC}">
              <c16:uniqueId val="{00000045-5874-4861-9CAD-8C2A6D7ECFC1}"/>
            </c:ext>
          </c:extLst>
        </c:ser>
        <c:dLbls>
          <c:dLblPos val="bestFit"/>
          <c:showLegendKey val="0"/>
          <c:showVal val="1"/>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[20231020_Myanmar_WASH_4W_2023_Q3_Rakhine_camp_Consolidate.xlsx]Analysis!R_water1</c:name>
    <c:fmtId val="7"/>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Rakhine - Water Point Coverage</a:t>
            </a:r>
            <a:endParaRPr lang="en-US" sz="1200">
              <a:effectLst/>
            </a:endParaRPr>
          </a:p>
          <a:p>
            <a:pPr>
              <a:defRPr sz="1200"/>
            </a:pPr>
            <a:r>
              <a:rPr lang="en-US" sz="1200" b="1" i="0" baseline="0">
                <a:effectLst/>
              </a:rPr>
              <a:t>in protracted camps</a:t>
            </a:r>
            <a:endParaRPr lang="en-US" sz="1200">
              <a:effectLst/>
            </a:endParaRPr>
          </a:p>
        </c:rich>
      </c:tx>
      <c:layout>
        <c:manualLayout>
          <c:xMode val="edge"/>
          <c:yMode val="edge"/>
          <c:x val="0.15056128293241694"/>
          <c:y val="1.6666666666666666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Analysis!$C$30</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Analysis!$B$31</c:f>
              <c:strCache>
                <c:ptCount val="1"/>
                <c:pt idx="0">
                  <c:v>Camp</c:v>
                </c:pt>
              </c:strCache>
            </c:strRef>
          </c:cat>
          <c:val>
            <c:numRef>
              <c:f>Analysis!$C$31</c:f>
              <c:numCache>
                <c:formatCode>0</c:formatCode>
                <c:ptCount val="1"/>
                <c:pt idx="0">
                  <c:v>254.37800000000001</c:v>
                </c:pt>
              </c:numCache>
            </c:numRef>
          </c:val>
          <c:extLst>
            <c:ext xmlns:c16="http://schemas.microsoft.com/office/drawing/2014/chart" uri="{C3380CC4-5D6E-409C-BE32-E72D297353CC}">
              <c16:uniqueId val="{00000001-5EFE-4A17-9D9E-AA48D2A69F62}"/>
            </c:ext>
          </c:extLst>
        </c:ser>
        <c:ser>
          <c:idx val="1"/>
          <c:order val="1"/>
          <c:tx>
            <c:strRef>
              <c:f>Analysis!$D$30</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Analysis!$B$31</c:f>
              <c:strCache>
                <c:ptCount val="1"/>
                <c:pt idx="0">
                  <c:v>Camp</c:v>
                </c:pt>
              </c:strCache>
            </c:strRef>
          </c:cat>
          <c:val>
            <c:numRef>
              <c:f>Analysis!$D$31</c:f>
              <c:numCache>
                <c:formatCode>0</c:formatCode>
                <c:ptCount val="1"/>
                <c:pt idx="0">
                  <c:v>17.091999999999999</c:v>
                </c:pt>
              </c:numCache>
            </c:numRef>
          </c:val>
          <c:extLst>
            <c:ext xmlns:c16="http://schemas.microsoft.com/office/drawing/2014/chart" uri="{C3380CC4-5D6E-409C-BE32-E72D297353CC}">
              <c16:uniqueId val="{00000002-5EFE-4A17-9D9E-AA48D2A69F62}"/>
            </c:ext>
          </c:extLst>
        </c:ser>
        <c:dLbls>
          <c:dLblPos val="ctr"/>
          <c:showLegendKey val="0"/>
          <c:showVal val="1"/>
          <c:showCatName val="0"/>
          <c:showSerName val="0"/>
          <c:showPercent val="0"/>
          <c:showBubbleSize val="0"/>
        </c:dLbls>
        <c:gapWidth val="150"/>
        <c:overlap val="100"/>
        <c:axId val="392748176"/>
        <c:axId val="392754448"/>
      </c:barChart>
      <c:catAx>
        <c:axId val="3927481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4448"/>
        <c:crosses val="autoZero"/>
        <c:auto val="1"/>
        <c:lblAlgn val="ctr"/>
        <c:lblOffset val="100"/>
        <c:noMultiLvlLbl val="0"/>
      </c:catAx>
      <c:valAx>
        <c:axId val="392754448"/>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48176"/>
        <c:crosses val="autoZero"/>
        <c:crossBetween val="between"/>
        <c:majorUnit val="0.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baseline="0">
                <a:solidFill>
                  <a:schemeClr val="tx2"/>
                </a:solidFill>
                <a:latin typeface="+mn-lt"/>
                <a:ea typeface="+mn-ea"/>
                <a:cs typeface="+mn-cs"/>
              </a:defRPr>
            </a:pPr>
            <a:r>
              <a:rPr lang="en-US" sz="1050"/>
              <a:t>% of Sites</a:t>
            </a:r>
            <a:r>
              <a:rPr lang="en-US" sz="1050" baseline="0"/>
              <a:t> which made w</a:t>
            </a:r>
            <a:r>
              <a:rPr lang="en-US" sz="1050"/>
              <a:t>ater quality test</a:t>
            </a:r>
            <a:r>
              <a:rPr lang="en-US" sz="1050" baseline="0"/>
              <a:t> </a:t>
            </a:r>
          </a:p>
          <a:p>
            <a:pPr>
              <a:defRPr sz="1050"/>
            </a:pPr>
            <a:r>
              <a:rPr lang="en-US" sz="1050" baseline="0"/>
              <a:t>in Rakhine in Q3-2022</a:t>
            </a:r>
            <a:endParaRPr lang="en-US" sz="1050"/>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title>
    <c:autoTitleDeleted val="0"/>
    <c:plotArea>
      <c:layout/>
      <c:pieChart>
        <c:varyColors val="1"/>
        <c:ser>
          <c:idx val="1"/>
          <c:order val="1"/>
          <c:tx>
            <c:strRef>
              <c:f>Analysis!$B$74</c:f>
              <c:strCache>
                <c:ptCount val="1"/>
                <c:pt idx="0">
                  <c:v>Rakhine</c:v>
                </c:pt>
              </c:strCache>
              <c:extLst xmlns:c15="http://schemas.microsoft.com/office/drawing/2012/chart"/>
            </c:strRef>
          </c:tx>
          <c:dPt>
            <c:idx val="0"/>
            <c:bubble3D val="0"/>
            <c:spPr>
              <a:solidFill>
                <a:schemeClr val="accent1">
                  <a:lumMod val="40000"/>
                  <a:lumOff val="60000"/>
                </a:schemeClr>
              </a:solidFill>
              <a:ln>
                <a:noFill/>
              </a:ln>
              <a:effectLst/>
            </c:spPr>
            <c:extLst>
              <c:ext xmlns:c16="http://schemas.microsoft.com/office/drawing/2014/chart" uri="{C3380CC4-5D6E-409C-BE32-E72D297353CC}">
                <c16:uniqueId val="{00000001-FD78-4584-8A9F-AE81D870BE41}"/>
              </c:ext>
            </c:extLst>
          </c:dPt>
          <c:dPt>
            <c:idx val="1"/>
            <c:bubble3D val="0"/>
            <c:spPr>
              <a:solidFill>
                <a:srgbClr val="0070C0"/>
              </a:solidFill>
              <a:ln>
                <a:noFill/>
              </a:ln>
              <a:effectLst/>
            </c:spPr>
            <c:extLst>
              <c:ext xmlns:c16="http://schemas.microsoft.com/office/drawing/2014/chart" uri="{C3380CC4-5D6E-409C-BE32-E72D297353CC}">
                <c16:uniqueId val="{00000003-FD78-4584-8A9F-AE81D870BE41}"/>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FD78-4584-8A9F-AE81D870BE4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Analysis!$C$72:$D$72</c:f>
              <c:strCache>
                <c:ptCount val="2"/>
                <c:pt idx="0">
                  <c:v>No Test</c:v>
                </c:pt>
                <c:pt idx="1">
                  <c:v>Tested</c:v>
                </c:pt>
              </c:strCache>
              <c:extLst xmlns:c15="http://schemas.microsoft.com/office/drawing/2012/chart"/>
            </c:strRef>
          </c:cat>
          <c:val>
            <c:numRef>
              <c:f>Analysis!$C$74:$D$74</c:f>
              <c:numCache>
                <c:formatCode>General</c:formatCode>
                <c:ptCount val="2"/>
                <c:pt idx="0">
                  <c:v>5</c:v>
                </c:pt>
                <c:pt idx="1">
                  <c:v>16</c:v>
                </c:pt>
              </c:numCache>
              <c:extLst xmlns:c15="http://schemas.microsoft.com/office/drawing/2012/chart"/>
            </c:numRef>
          </c:val>
          <c:extLst>
            <c:ext xmlns:c16="http://schemas.microsoft.com/office/drawing/2014/chart" uri="{C3380CC4-5D6E-409C-BE32-E72D297353CC}">
              <c16:uniqueId val="{00000004-FD78-4584-8A9F-AE81D870BE41}"/>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Analysis!$B$73</c15:sqref>
                        </c15:formulaRef>
                      </c:ext>
                    </c:extLst>
                    <c:strCache>
                      <c:ptCount val="1"/>
                    </c:strCache>
                  </c:strRef>
                </c:tx>
                <c:dPt>
                  <c:idx val="0"/>
                  <c:bubble3D val="0"/>
                  <c:spPr>
                    <a:solidFill>
                      <a:schemeClr val="accent1">
                        <a:lumMod val="40000"/>
                        <a:lumOff val="60000"/>
                      </a:schemeClr>
                    </a:solidFill>
                    <a:ln>
                      <a:noFill/>
                    </a:ln>
                    <a:effectLst/>
                  </c:spPr>
                  <c:extLst>
                    <c:ext xmlns:c16="http://schemas.microsoft.com/office/drawing/2014/chart" uri="{C3380CC4-5D6E-409C-BE32-E72D297353CC}">
                      <c16:uniqueId val="{00000006-FD78-4584-8A9F-AE81D870BE41}"/>
                    </c:ext>
                  </c:extLst>
                </c:dPt>
                <c:dPt>
                  <c:idx val="1"/>
                  <c:bubble3D val="0"/>
                  <c:spPr>
                    <a:solidFill>
                      <a:srgbClr val="0070C0"/>
                    </a:solidFill>
                    <a:ln>
                      <a:noFill/>
                    </a:ln>
                    <a:effectLst/>
                  </c:spPr>
                  <c:extLst>
                    <c:ext xmlns:c16="http://schemas.microsoft.com/office/drawing/2014/chart" uri="{C3380CC4-5D6E-409C-BE32-E72D297353CC}">
                      <c16:uniqueId val="{00000008-FD78-4584-8A9F-AE81D870BE41}"/>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6-FD78-4584-8A9F-AE81D870BE41}"/>
                      </c:ext>
                    </c:extLst>
                  </c:dLbl>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8-FD78-4584-8A9F-AE81D870BE4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Analysis!$C$72:$D$72</c15:sqref>
                        </c15:formulaRef>
                      </c:ext>
                    </c:extLst>
                    <c:strCache>
                      <c:ptCount val="2"/>
                      <c:pt idx="0">
                        <c:v>No Test</c:v>
                      </c:pt>
                      <c:pt idx="1">
                        <c:v>Tested</c:v>
                      </c:pt>
                    </c:strCache>
                  </c:strRef>
                </c:cat>
                <c:val>
                  <c:numRef>
                    <c:extLst>
                      <c:ext uri="{02D57815-91ED-43cb-92C2-25804820EDAC}">
                        <c15:formulaRef>
                          <c15:sqref>Analysis!$C$73:$D$73</c15:sqref>
                        </c15:formulaRef>
                      </c:ext>
                    </c:extLst>
                    <c:numCache>
                      <c:formatCode>General</c:formatCode>
                      <c:ptCount val="2"/>
                    </c:numCache>
                  </c:numRef>
                </c:val>
                <c:extLst>
                  <c:ext xmlns:c16="http://schemas.microsoft.com/office/drawing/2014/chart" uri="{C3380CC4-5D6E-409C-BE32-E72D297353CC}">
                    <c16:uniqueId val="{00000009-FD78-4584-8A9F-AE81D870BE41}"/>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Analysis!$B$75</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FD78-4584-8A9F-AE81D870BE41}"/>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FD78-4584-8A9F-AE81D870BE41}"/>
                    </c:ext>
                  </c:extLst>
                </c:dPt>
                <c:cat>
                  <c:strRef>
                    <c:extLst xmlns:c15="http://schemas.microsoft.com/office/drawing/2012/chart">
                      <c:ext xmlns:c15="http://schemas.microsoft.com/office/drawing/2012/chart" uri="{02D57815-91ED-43cb-92C2-25804820EDAC}">
                        <c15:formulaRef>
                          <c15:sqref>Analysis!$C$72:$D$72</c15:sqref>
                        </c15:formulaRef>
                      </c:ext>
                    </c:extLst>
                    <c:strCache>
                      <c:ptCount val="2"/>
                      <c:pt idx="0">
                        <c:v>No Test</c:v>
                      </c:pt>
                      <c:pt idx="1">
                        <c:v>Tested</c:v>
                      </c:pt>
                    </c:strCache>
                  </c:strRef>
                </c:cat>
                <c:val>
                  <c:numRef>
                    <c:extLst xmlns:c15="http://schemas.microsoft.com/office/drawing/2012/chart">
                      <c:ext xmlns:c15="http://schemas.microsoft.com/office/drawing/2012/chart" uri="{02D57815-91ED-43cb-92C2-25804820EDAC}">
                        <c15:formulaRef>
                          <c15:sqref>Analysis!$C$75:$D$75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FD78-4584-8A9F-AE81D870BE41}"/>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5">
  <a:schemeClr val="accent2"/>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 id="19">
  <a:schemeClr val="accent6"/>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withinLinear" id="15">
  <a:schemeClr val="accent2"/>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9">
  <a:schemeClr val="accent6"/>
</cs:colorStyle>
</file>

<file path=xl/charts/colors7.xml><?xml version="1.0" encoding="utf-8"?>
<cs:colorStyle xmlns:cs="http://schemas.microsoft.com/office/drawing/2012/chartStyle" xmlns:a="http://schemas.openxmlformats.org/drawingml/2006/main" meth="withinLinear" id="15">
  <a:schemeClr val="accent2"/>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5.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9.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26" Type="http://schemas.openxmlformats.org/officeDocument/2006/relationships/chart" Target="../charts/chart31.xml"/><Relationship Id="rId3" Type="http://schemas.openxmlformats.org/officeDocument/2006/relationships/chart" Target="../charts/chart8.xml"/><Relationship Id="rId21" Type="http://schemas.openxmlformats.org/officeDocument/2006/relationships/chart" Target="../charts/chart26.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5" Type="http://schemas.openxmlformats.org/officeDocument/2006/relationships/chart" Target="../charts/chart30.xml"/><Relationship Id="rId2" Type="http://schemas.openxmlformats.org/officeDocument/2006/relationships/chart" Target="../charts/chart7.xml"/><Relationship Id="rId16" Type="http://schemas.openxmlformats.org/officeDocument/2006/relationships/chart" Target="../charts/chart21.xml"/><Relationship Id="rId20" Type="http://schemas.openxmlformats.org/officeDocument/2006/relationships/chart" Target="../charts/chart25.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24" Type="http://schemas.openxmlformats.org/officeDocument/2006/relationships/chart" Target="../charts/chart29.xml"/><Relationship Id="rId5" Type="http://schemas.openxmlformats.org/officeDocument/2006/relationships/chart" Target="../charts/chart10.xml"/><Relationship Id="rId15" Type="http://schemas.openxmlformats.org/officeDocument/2006/relationships/chart" Target="../charts/chart20.xml"/><Relationship Id="rId23" Type="http://schemas.openxmlformats.org/officeDocument/2006/relationships/chart" Target="../charts/chart28.xml"/><Relationship Id="rId10" Type="http://schemas.openxmlformats.org/officeDocument/2006/relationships/chart" Target="../charts/chart15.xml"/><Relationship Id="rId19" Type="http://schemas.openxmlformats.org/officeDocument/2006/relationships/chart" Target="../charts/chart24.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 Id="rId22" Type="http://schemas.openxmlformats.org/officeDocument/2006/relationships/chart" Target="../charts/chart27.xml"/></Relationships>
</file>

<file path=xl/drawings/_rels/drawing9.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18" Type="http://schemas.openxmlformats.org/officeDocument/2006/relationships/chart" Target="../charts/chart48.xml"/><Relationship Id="rId26" Type="http://schemas.openxmlformats.org/officeDocument/2006/relationships/chart" Target="../charts/chart55.xml"/><Relationship Id="rId3" Type="http://schemas.openxmlformats.org/officeDocument/2006/relationships/chart" Target="../charts/chart33.xml"/><Relationship Id="rId21" Type="http://schemas.openxmlformats.org/officeDocument/2006/relationships/chart" Target="../charts/chart51.xml"/><Relationship Id="rId7" Type="http://schemas.openxmlformats.org/officeDocument/2006/relationships/chart" Target="../charts/chart37.xml"/><Relationship Id="rId12" Type="http://schemas.openxmlformats.org/officeDocument/2006/relationships/chart" Target="../charts/chart42.xml"/><Relationship Id="rId17" Type="http://schemas.openxmlformats.org/officeDocument/2006/relationships/chart" Target="../charts/chart47.xml"/><Relationship Id="rId25" Type="http://schemas.openxmlformats.org/officeDocument/2006/relationships/chart" Target="../charts/chart54.xml"/><Relationship Id="rId2" Type="http://schemas.openxmlformats.org/officeDocument/2006/relationships/hyperlink" Target="#Analysis!A270"/><Relationship Id="rId16" Type="http://schemas.openxmlformats.org/officeDocument/2006/relationships/chart" Target="../charts/chart46.xml"/><Relationship Id="rId20" Type="http://schemas.openxmlformats.org/officeDocument/2006/relationships/chart" Target="../charts/chart50.xml"/><Relationship Id="rId1" Type="http://schemas.openxmlformats.org/officeDocument/2006/relationships/chart" Target="../charts/chart32.xml"/><Relationship Id="rId6" Type="http://schemas.openxmlformats.org/officeDocument/2006/relationships/chart" Target="../charts/chart36.xml"/><Relationship Id="rId11" Type="http://schemas.openxmlformats.org/officeDocument/2006/relationships/chart" Target="../charts/chart41.xml"/><Relationship Id="rId24" Type="http://schemas.openxmlformats.org/officeDocument/2006/relationships/chart" Target="../charts/chart53.xml"/><Relationship Id="rId5" Type="http://schemas.openxmlformats.org/officeDocument/2006/relationships/chart" Target="../charts/chart35.xml"/><Relationship Id="rId15" Type="http://schemas.openxmlformats.org/officeDocument/2006/relationships/chart" Target="../charts/chart45.xml"/><Relationship Id="rId23" Type="http://schemas.openxmlformats.org/officeDocument/2006/relationships/chart" Target="../charts/chart52.xml"/><Relationship Id="rId10" Type="http://schemas.openxmlformats.org/officeDocument/2006/relationships/chart" Target="../charts/chart40.xml"/><Relationship Id="rId19" Type="http://schemas.openxmlformats.org/officeDocument/2006/relationships/chart" Target="../charts/chart49.xml"/><Relationship Id="rId4" Type="http://schemas.openxmlformats.org/officeDocument/2006/relationships/chart" Target="../charts/chart34.xml"/><Relationship Id="rId9" Type="http://schemas.openxmlformats.org/officeDocument/2006/relationships/chart" Target="../charts/chart39.xml"/><Relationship Id="rId14" Type="http://schemas.openxmlformats.org/officeDocument/2006/relationships/chart" Target="../charts/chart44.xml"/><Relationship Id="rId22" Type="http://schemas.openxmlformats.org/officeDocument/2006/relationships/hyperlink" Target="https://app.powerbi.com/view?r=eyJrIjoiZjA2Nzk2NzMtZmVmZi00OWM3LTgyMzQtMWZhM2M5NzczMWJiIiwidCI6IjhjZTk0MWNlLTQ5OTgtNDFhZS1iMTU1LWJjMjFjY2NiYTA4ZSIsImMiOjEwfQ%3D%3D&amp;pageName=ReportSection" TargetMode="External"/><Relationship Id="rId27" Type="http://schemas.openxmlformats.org/officeDocument/2006/relationships/chart" Target="../charts/chart56.xml"/></Relationships>
</file>

<file path=xl/drawings/drawing1.xml><?xml version="1.0" encoding="utf-8"?>
<xdr:wsDr xmlns:xdr="http://schemas.openxmlformats.org/drawingml/2006/spreadsheetDrawing" xmlns:a="http://schemas.openxmlformats.org/drawingml/2006/main">
  <xdr:oneCellAnchor>
    <xdr:from>
      <xdr:col>1</xdr:col>
      <xdr:colOff>408186</xdr:colOff>
      <xdr:row>77</xdr:row>
      <xdr:rowOff>70841</xdr:rowOff>
    </xdr:from>
    <xdr:ext cx="7246792" cy="2009775"/>
    <xdr:pic>
      <xdr:nvPicPr>
        <xdr:cNvPr id="2" name="Picture 1">
          <a:extLst>
            <a:ext uri="{FF2B5EF4-FFF2-40B4-BE49-F238E27FC236}">
              <a16:creationId xmlns:a16="http://schemas.microsoft.com/office/drawing/2014/main" id="{BE2EB653-7803-4021-BDA4-AA65DA25DD47}"/>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986036" y="43301641"/>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0.xml><?xml version="1.0" encoding="utf-8"?>
<c:userShapes xmlns:c="http://schemas.openxmlformats.org/drawingml/2006/chart">
  <cdr:relSizeAnchor xmlns:cdr="http://schemas.openxmlformats.org/drawingml/2006/chartDrawing">
    <cdr:from>
      <cdr:x>0.86866</cdr:x>
      <cdr:y>0.47903</cdr:y>
    </cdr:from>
    <cdr:to>
      <cdr:x>1</cdr:x>
      <cdr:y>0.52538</cdr:y>
    </cdr:to>
    <cdr:sp macro="" textlink="">
      <cdr:nvSpPr>
        <cdr:cNvPr id="2" name="TextBox 1">
          <a:extLst xmlns:a="http://schemas.openxmlformats.org/drawingml/2006/main">
            <a:ext uri="{FF2B5EF4-FFF2-40B4-BE49-F238E27FC236}">
              <a16:creationId xmlns:a16="http://schemas.microsoft.com/office/drawing/2014/main" id="{F266D2F3-E62D-3B94-A7BB-6BEE4A72FA73}"/>
            </a:ext>
          </a:extLst>
        </cdr:cNvPr>
        <cdr:cNvSpPr txBox="1"/>
      </cdr:nvSpPr>
      <cdr:spPr>
        <a:xfrm xmlns:a="http://schemas.openxmlformats.org/drawingml/2006/main">
          <a:off x="4635235" y="2269732"/>
          <a:ext cx="700850" cy="2196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0070C0"/>
              </a:solidFill>
            </a:rPr>
            <a:t>+1,680</a:t>
          </a:r>
        </a:p>
      </cdr:txBody>
    </cdr:sp>
  </cdr:relSizeAnchor>
</c:userShapes>
</file>

<file path=xl/drawings/drawing11.xml><?xml version="1.0" encoding="utf-8"?>
<c:userShapes xmlns:c="http://schemas.openxmlformats.org/drawingml/2006/chart">
  <cdr:relSizeAnchor xmlns:cdr="http://schemas.openxmlformats.org/drawingml/2006/chartDrawing">
    <cdr:from>
      <cdr:x>0.83012</cdr:x>
      <cdr:y>0.56129</cdr:y>
    </cdr:from>
    <cdr:to>
      <cdr:x>0.99496</cdr:x>
      <cdr:y>0.60731</cdr:y>
    </cdr:to>
    <cdr:sp macro="" textlink="">
      <cdr:nvSpPr>
        <cdr:cNvPr id="2" name="TextBox 1">
          <a:extLst xmlns:a="http://schemas.openxmlformats.org/drawingml/2006/main">
            <a:ext uri="{FF2B5EF4-FFF2-40B4-BE49-F238E27FC236}">
              <a16:creationId xmlns:a16="http://schemas.microsoft.com/office/drawing/2014/main" id="{4D1FFED2-4DD3-438B-8861-ACC9D7345D56}"/>
            </a:ext>
          </a:extLst>
        </cdr:cNvPr>
        <cdr:cNvSpPr txBox="1"/>
      </cdr:nvSpPr>
      <cdr:spPr>
        <a:xfrm xmlns:a="http://schemas.openxmlformats.org/drawingml/2006/main">
          <a:off x="4357955" y="2631094"/>
          <a:ext cx="865395" cy="2157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0070C0"/>
              </a:solidFill>
            </a:rPr>
            <a:t>+131,107</a:t>
          </a:r>
        </a:p>
      </cdr:txBody>
    </cdr:sp>
  </cdr:relSizeAnchor>
</c:userShapes>
</file>

<file path=xl/drawings/drawing12.xml><?xml version="1.0" encoding="utf-8"?>
<xdr:wsDr xmlns:xdr="http://schemas.openxmlformats.org/drawingml/2006/spreadsheetDrawing" xmlns:a="http://schemas.openxmlformats.org/drawingml/2006/main">
  <xdr:twoCellAnchor>
    <xdr:from>
      <xdr:col>8</xdr:col>
      <xdr:colOff>500062</xdr:colOff>
      <xdr:row>0</xdr:row>
      <xdr:rowOff>64820</xdr:rowOff>
    </xdr:from>
    <xdr:to>
      <xdr:col>24</xdr:col>
      <xdr:colOff>107156</xdr:colOff>
      <xdr:row>95</xdr:row>
      <xdr:rowOff>130969</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4763</xdr:colOff>
      <xdr:row>0</xdr:row>
      <xdr:rowOff>9525</xdr:rowOff>
    </xdr:from>
    <xdr:to>
      <xdr:col>8</xdr:col>
      <xdr:colOff>301625</xdr:colOff>
      <xdr:row>14</xdr:row>
      <xdr:rowOff>59531</xdr:rowOff>
    </xdr:to>
    <mc:AlternateContent xmlns:mc="http://schemas.openxmlformats.org/markup-compatibility/2006" xmlns:a14="http://schemas.microsoft.com/office/drawing/2010/main">
      <mc:Choice Requires="a14">
        <xdr:graphicFrame macro="">
          <xdr:nvGraphicFramePr>
            <xdr:cNvPr id="5" name="Township">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microsoft.com/office/drawing/2010/slicer">
              <sle:slicer xmlns:sle="http://schemas.microsoft.com/office/drawing/2010/slicer" name="Township"/>
            </a:graphicData>
          </a:graphic>
        </xdr:graphicFrame>
      </mc:Choice>
      <mc:Fallback xmlns="">
        <xdr:sp macro="" textlink="">
          <xdr:nvSpPr>
            <xdr:cNvPr id="0" name=""/>
            <xdr:cNvSpPr>
              <a:spLocks noTextEdit="1"/>
            </xdr:cNvSpPr>
          </xdr:nvSpPr>
          <xdr:spPr>
            <a:xfrm>
              <a:off x="4897967" y="9525"/>
              <a:ext cx="1822450" cy="51551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24</xdr:col>
      <xdr:colOff>397933</xdr:colOff>
      <xdr:row>0</xdr:row>
      <xdr:rowOff>114566</xdr:rowOff>
    </xdr:from>
    <xdr:to>
      <xdr:col>27</xdr:col>
      <xdr:colOff>160338</xdr:colOff>
      <xdr:row>9</xdr:row>
      <xdr:rowOff>54241</xdr:rowOff>
    </xdr:to>
    <mc:AlternateContent xmlns:mc="http://schemas.openxmlformats.org/markup-compatibility/2006" xmlns:a14="http://schemas.microsoft.com/office/drawing/2010/main">
      <mc:Choice Requires="a14">
        <xdr:graphicFrame macro="">
          <xdr:nvGraphicFramePr>
            <xdr:cNvPr id="7" name="Reporting Period">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17650089" y="114566"/>
              <a:ext cx="1834092" cy="176133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95250</xdr:colOff>
      <xdr:row>0</xdr:row>
      <xdr:rowOff>117740</xdr:rowOff>
    </xdr:from>
    <xdr:to>
      <xdr:col>2</xdr:col>
      <xdr:colOff>750094</xdr:colOff>
      <xdr:row>14</xdr:row>
      <xdr:rowOff>59532</xdr:rowOff>
    </xdr:to>
    <mc:AlternateContent xmlns:mc="http://schemas.openxmlformats.org/markup-compatibility/2006" xmlns:a14="http://schemas.microsoft.com/office/drawing/2010/main">
      <mc:Choice Requires="a14">
        <xdr:graphicFrame macro="">
          <xdr:nvGraphicFramePr>
            <xdr:cNvPr id="3" name="WASH project agency">
              <a:extLst>
                <a:ext uri="{FF2B5EF4-FFF2-40B4-BE49-F238E27FC236}">
                  <a16:creationId xmlns:a16="http://schemas.microsoft.com/office/drawing/2014/main" id="{A0F92203-03F6-4917-8104-9294848FC898}"/>
                </a:ext>
              </a:extLst>
            </xdr:cNvPr>
            <xdr:cNvGraphicFramePr/>
          </xdr:nvGraphicFramePr>
          <xdr:xfrm>
            <a:off x="0" y="0"/>
            <a:ext cx="0" cy="0"/>
          </xdr:xfrm>
          <a:graphic>
            <a:graphicData uri="http://schemas.microsoft.com/office/drawing/2010/slicer">
              <sle:slicer xmlns:sle="http://schemas.microsoft.com/office/drawing/2010/slicer" name="WASH project agency"/>
            </a:graphicData>
          </a:graphic>
        </xdr:graphicFrame>
      </mc:Choice>
      <mc:Fallback xmlns="">
        <xdr:sp macro="" textlink="">
          <xdr:nvSpPr>
            <xdr:cNvPr id="0" name=""/>
            <xdr:cNvSpPr>
              <a:spLocks noTextEdit="1"/>
            </xdr:cNvSpPr>
          </xdr:nvSpPr>
          <xdr:spPr>
            <a:xfrm>
              <a:off x="95250" y="117740"/>
              <a:ext cx="4165864" cy="2775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3.xml><?xml version="1.0" encoding="utf-8"?>
<c:userShapes xmlns:c="http://schemas.openxmlformats.org/drawingml/2006/chart">
  <cdr:relSizeAnchor xmlns:cdr="http://schemas.openxmlformats.org/drawingml/2006/chartDrawing">
    <cdr:from>
      <cdr:x>0.25535</cdr:x>
      <cdr:y>0.01003</cdr:y>
    </cdr:from>
    <cdr:to>
      <cdr:x>0.41195</cdr:x>
      <cdr:y>0.07103</cdr:y>
    </cdr:to>
    <cdr:sp macro="" textlink="'Quarterly Dashboard'!$B$27">
      <cdr:nvSpPr>
        <cdr:cNvPr id="2" name="Rectangle 1"/>
        <cdr:cNvSpPr/>
      </cdr:nvSpPr>
      <cdr:spPr>
        <a:xfrm xmlns:a="http://schemas.openxmlformats.org/drawingml/2006/main">
          <a:off x="2721062" y="57155"/>
          <a:ext cx="1668745" cy="347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r"/>
          <a:fld id="{9251A8C9-7CE7-43F0-A181-4FA5540E608E}" type="TxLink">
            <a:rPr lang="en-US" sz="1800" b="1" i="0" u="none" strike="noStrike">
              <a:solidFill>
                <a:srgbClr val="44546A"/>
              </a:solidFill>
              <a:latin typeface="Calibri"/>
            </a:rPr>
            <a:pPr algn="r"/>
            <a:t>(All)</a:t>
          </a:fld>
          <a:endParaRPr lang="en-US" sz="1600" b="1">
            <a:solidFill>
              <a:srgbClr val="44546A"/>
            </a:solidFill>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9</xdr:col>
      <xdr:colOff>53907</xdr:colOff>
      <xdr:row>1</xdr:row>
      <xdr:rowOff>53382</xdr:rowOff>
    </xdr:from>
    <xdr:to>
      <xdr:col>18</xdr:col>
      <xdr:colOff>51184</xdr:colOff>
      <xdr:row>34</xdr:row>
      <xdr:rowOff>62802</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476250</xdr:colOff>
      <xdr:row>11</xdr:row>
      <xdr:rowOff>41274</xdr:rowOff>
    </xdr:from>
    <xdr:to>
      <xdr:col>7</xdr:col>
      <xdr:colOff>1215571</xdr:colOff>
      <xdr:row>20</xdr:row>
      <xdr:rowOff>190500</xdr:rowOff>
    </xdr:to>
    <mc:AlternateContent xmlns:mc="http://schemas.openxmlformats.org/markup-compatibility/2006" xmlns:a14="http://schemas.microsoft.com/office/drawing/2010/main">
      <mc:Choice Requires="a14">
        <xdr:graphicFrame macro="">
          <xdr:nvGraphicFramePr>
            <xdr:cNvPr id="5" name="Township 1">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microsoft.com/office/drawing/2010/slicer">
              <sle:slicer xmlns:sle="http://schemas.microsoft.com/office/drawing/2010/slicer" name="Township 1"/>
            </a:graphicData>
          </a:graphic>
        </xdr:graphicFrame>
      </mc:Choice>
      <mc:Fallback xmlns="">
        <xdr:sp macro="" textlink="">
          <xdr:nvSpPr>
            <xdr:cNvPr id="0" name=""/>
            <xdr:cNvSpPr>
              <a:spLocks noTextEdit="1"/>
            </xdr:cNvSpPr>
          </xdr:nvSpPr>
          <xdr:spPr>
            <a:xfrm>
              <a:off x="476251" y="2390774"/>
              <a:ext cx="1822451" cy="33877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507998</xdr:colOff>
      <xdr:row>2</xdr:row>
      <xdr:rowOff>179918</xdr:rowOff>
    </xdr:from>
    <xdr:to>
      <xdr:col>8</xdr:col>
      <xdr:colOff>1161143</xdr:colOff>
      <xdr:row>10</xdr:row>
      <xdr:rowOff>123825</xdr:rowOff>
    </xdr:to>
    <mc:AlternateContent xmlns:mc="http://schemas.openxmlformats.org/markup-compatibility/2006" xmlns:a14="http://schemas.microsoft.com/office/drawing/2010/main">
      <mc:Choice Requires="a14">
        <xdr:graphicFrame macro="">
          <xdr:nvGraphicFramePr>
            <xdr:cNvPr id="3" name="WASH implementing agency 1">
              <a:extLst>
                <a:ext uri="{FF2B5EF4-FFF2-40B4-BE49-F238E27FC236}">
                  <a16:creationId xmlns:a16="http://schemas.microsoft.com/office/drawing/2014/main" id="{0EE4C039-1958-4372-8494-54DA83926F1C}"/>
                </a:ext>
              </a:extLst>
            </xdr:cNvPr>
            <xdr:cNvGraphicFramePr/>
          </xdr:nvGraphicFramePr>
          <xdr:xfrm>
            <a:off x="0" y="0"/>
            <a:ext cx="0" cy="0"/>
          </xdr:xfrm>
          <a:graphic>
            <a:graphicData uri="http://schemas.microsoft.com/office/drawing/2010/slicer">
              <sle:slicer xmlns:sle="http://schemas.microsoft.com/office/drawing/2010/slicer" name="WASH implementing agency 1"/>
            </a:graphicData>
          </a:graphic>
        </xdr:graphicFrame>
      </mc:Choice>
      <mc:Fallback xmlns="">
        <xdr:sp macro="" textlink="">
          <xdr:nvSpPr>
            <xdr:cNvPr id="0" name=""/>
            <xdr:cNvSpPr>
              <a:spLocks noTextEdit="1"/>
            </xdr:cNvSpPr>
          </xdr:nvSpPr>
          <xdr:spPr>
            <a:xfrm>
              <a:off x="507999" y="719668"/>
              <a:ext cx="3686526" cy="15557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xdr:colOff>
      <xdr:row>0</xdr:row>
      <xdr:rowOff>190500</xdr:rowOff>
    </xdr:from>
    <xdr:to>
      <xdr:col>7</xdr:col>
      <xdr:colOff>1028701</xdr:colOff>
      <xdr:row>36</xdr:row>
      <xdr:rowOff>158749</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130175</xdr:colOff>
      <xdr:row>10</xdr:row>
      <xdr:rowOff>98425</xdr:rowOff>
    </xdr:from>
    <xdr:to>
      <xdr:col>9</xdr:col>
      <xdr:colOff>234950</xdr:colOff>
      <xdr:row>21</xdr:row>
      <xdr:rowOff>165101</xdr:rowOff>
    </xdr:to>
    <mc:AlternateContent xmlns:mc="http://schemas.openxmlformats.org/markup-compatibility/2006" xmlns:a14="http://schemas.microsoft.com/office/drawing/2010/main">
      <mc:Choice Requires="a14">
        <xdr:graphicFrame macro="">
          <xdr:nvGraphicFramePr>
            <xdr:cNvPr id="5" name="Township 2">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microsoft.com/office/drawing/2010/slicer">
              <sle:slicer xmlns:sle="http://schemas.microsoft.com/office/drawing/2010/slicer" name="Township 2"/>
            </a:graphicData>
          </a:graphic>
        </xdr:graphicFrame>
      </mc:Choice>
      <mc:Fallback xmlns="">
        <xdr:sp macro="" textlink="">
          <xdr:nvSpPr>
            <xdr:cNvPr id="0" name=""/>
            <xdr:cNvSpPr>
              <a:spLocks noTextEdit="1"/>
            </xdr:cNvSpPr>
          </xdr:nvSpPr>
          <xdr:spPr>
            <a:xfrm>
              <a:off x="8664575" y="2066925"/>
              <a:ext cx="1825625" cy="223202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114300</xdr:colOff>
      <xdr:row>1</xdr:row>
      <xdr:rowOff>19051</xdr:rowOff>
    </xdr:from>
    <xdr:to>
      <xdr:col>10</xdr:col>
      <xdr:colOff>254000</xdr:colOff>
      <xdr:row>10</xdr:row>
      <xdr:rowOff>6350</xdr:rowOff>
    </xdr:to>
    <mc:AlternateContent xmlns:mc="http://schemas.openxmlformats.org/markup-compatibility/2006" xmlns:a14="http://schemas.microsoft.com/office/drawing/2010/main">
      <mc:Choice Requires="a14">
        <xdr:graphicFrame macro="">
          <xdr:nvGraphicFramePr>
            <xdr:cNvPr id="6" name="WASH implementing agency">
              <a:extLst>
                <a:ext uri="{FF2B5EF4-FFF2-40B4-BE49-F238E27FC236}">
                  <a16:creationId xmlns:a16="http://schemas.microsoft.com/office/drawing/2014/main" id="{7B7A573B-D2BE-4B3B-9E6B-BF31653DDBA1}"/>
                </a:ext>
              </a:extLst>
            </xdr:cNvPr>
            <xdr:cNvGraphicFramePr/>
          </xdr:nvGraphicFramePr>
          <xdr:xfrm>
            <a:off x="0" y="0"/>
            <a:ext cx="0" cy="0"/>
          </xdr:xfrm>
          <a:graphic>
            <a:graphicData uri="http://schemas.microsoft.com/office/drawing/2010/slicer">
              <sle:slicer xmlns:sle="http://schemas.microsoft.com/office/drawing/2010/slicer" name="WASH implementing agency"/>
            </a:graphicData>
          </a:graphic>
        </xdr:graphicFrame>
      </mc:Choice>
      <mc:Fallback xmlns="">
        <xdr:sp macro="" textlink="">
          <xdr:nvSpPr>
            <xdr:cNvPr id="0" name=""/>
            <xdr:cNvSpPr>
              <a:spLocks noTextEdit="1"/>
            </xdr:cNvSpPr>
          </xdr:nvSpPr>
          <xdr:spPr>
            <a:xfrm>
              <a:off x="8648700" y="219076"/>
              <a:ext cx="3752850" cy="28765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6.xml><?xml version="1.0" encoding="utf-8"?>
<xdr:wsDr xmlns:xdr="http://schemas.openxmlformats.org/drawingml/2006/spreadsheetDrawing" xmlns:a="http://schemas.openxmlformats.org/drawingml/2006/main">
  <xdr:twoCellAnchor>
    <xdr:from>
      <xdr:col>26</xdr:col>
      <xdr:colOff>666750</xdr:colOff>
      <xdr:row>2</xdr:row>
      <xdr:rowOff>95250</xdr:rowOff>
    </xdr:from>
    <xdr:to>
      <xdr:col>29</xdr:col>
      <xdr:colOff>9525</xdr:colOff>
      <xdr:row>2</xdr:row>
      <xdr:rowOff>866775</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19545300" y="447675"/>
          <a:ext cx="2295525"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=OFFSET(Statestart_1,MATCH(</a:t>
          </a:r>
          <a:r>
            <a:rPr lang="en-US" sz="1100">
              <a:solidFill>
                <a:srgbClr val="FF0000"/>
              </a:solidFill>
            </a:rPr>
            <a:t>C5</a:t>
          </a:r>
          <a:r>
            <a:rPr lang="en-US" sz="1100"/>
            <a:t>, State_list, 0), 1,COUNTIF(State_list,</a:t>
          </a:r>
          <a:r>
            <a:rPr lang="en-US" sz="1100">
              <a:solidFill>
                <a:srgbClr val="FF0000"/>
              </a:solidFill>
            </a:rPr>
            <a:t>C5</a:t>
          </a:r>
          <a:r>
            <a:rPr lang="en-US" sz="1100"/>
            <a:t>),1)</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3463</xdr:colOff>
      <xdr:row>73</xdr:row>
      <xdr:rowOff>562841</xdr:rowOff>
    </xdr:from>
    <xdr:ext cx="7246792" cy="2009775"/>
    <xdr:pic>
      <xdr:nvPicPr>
        <xdr:cNvPr id="2" name="Picture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470188" y="47321066"/>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xdr:col>
      <xdr:colOff>166687</xdr:colOff>
      <xdr:row>31</xdr:row>
      <xdr:rowOff>180447</xdr:rowOff>
    </xdr:from>
    <xdr:to>
      <xdr:col>13</xdr:col>
      <xdr:colOff>613832</xdr:colOff>
      <xdr:row>37</xdr:row>
      <xdr:rowOff>601209</xdr:rowOff>
    </xdr:to>
    <xdr:graphicFrame macro="">
      <xdr:nvGraphicFramePr>
        <xdr:cNvPr id="16" name="Chart 15">
          <a:extLst>
            <a:ext uri="{FF2B5EF4-FFF2-40B4-BE49-F238E27FC236}">
              <a16:creationId xmlns:a16="http://schemas.microsoft.com/office/drawing/2014/main" id="{00000000-0008-0000-07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546638</xdr:colOff>
      <xdr:row>14</xdr:row>
      <xdr:rowOff>136763</xdr:rowOff>
    </xdr:from>
    <xdr:to>
      <xdr:col>28</xdr:col>
      <xdr:colOff>271268</xdr:colOff>
      <xdr:row>25</xdr:row>
      <xdr:rowOff>5796</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519337</xdr:colOff>
      <xdr:row>31</xdr:row>
      <xdr:rowOff>74081</xdr:rowOff>
    </xdr:from>
    <xdr:to>
      <xdr:col>28</xdr:col>
      <xdr:colOff>74085</xdr:colOff>
      <xdr:row>37</xdr:row>
      <xdr:rowOff>810229</xdr:rowOff>
    </xdr:to>
    <xdr:graphicFrame macro="">
      <xdr:nvGraphicFramePr>
        <xdr:cNvPr id="3" name="Chart 2">
          <a:extLst>
            <a:ext uri="{FF2B5EF4-FFF2-40B4-BE49-F238E27FC236}">
              <a16:creationId xmlns:a16="http://schemas.microsoft.com/office/drawing/2014/main" id="{4571DFCA-FE4F-4146-AB13-B5A8549660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565454</xdr:colOff>
      <xdr:row>35</xdr:row>
      <xdr:rowOff>369660</xdr:rowOff>
    </xdr:from>
    <xdr:to>
      <xdr:col>28</xdr:col>
      <xdr:colOff>51422</xdr:colOff>
      <xdr:row>35</xdr:row>
      <xdr:rowOff>697884</xdr:rowOff>
    </xdr:to>
    <xdr:sp macro="" textlink="">
      <xdr:nvSpPr>
        <xdr:cNvPr id="5" name="TextBox 3">
          <a:extLst>
            <a:ext uri="{FF2B5EF4-FFF2-40B4-BE49-F238E27FC236}">
              <a16:creationId xmlns:a16="http://schemas.microsoft.com/office/drawing/2014/main" id="{73819079-E8E9-426D-B9C9-34E28CC58438}"/>
            </a:ext>
          </a:extLst>
        </xdr:cNvPr>
        <xdr:cNvSpPr txBox="1"/>
      </xdr:nvSpPr>
      <xdr:spPr>
        <a:xfrm>
          <a:off x="33596037" y="13376577"/>
          <a:ext cx="882968" cy="328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400" b="1">
              <a:solidFill>
                <a:srgbClr val="0070C0"/>
              </a:solidFill>
            </a:rPr>
            <a:t>+24,597</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0.9038</cdr:x>
      <cdr:y>0.50345</cdr:y>
    </cdr:from>
    <cdr:to>
      <cdr:x>0.99468</cdr:x>
      <cdr:y>0.56303</cdr:y>
    </cdr:to>
    <cdr:sp macro="" textlink="">
      <cdr:nvSpPr>
        <cdr:cNvPr id="2" name="TextBox 3">
          <a:extLst xmlns:a="http://schemas.openxmlformats.org/drawingml/2006/main">
            <a:ext uri="{FF2B5EF4-FFF2-40B4-BE49-F238E27FC236}">
              <a16:creationId xmlns:a16="http://schemas.microsoft.com/office/drawing/2014/main" id="{73819079-E8E9-426D-B9C9-34E28CC58438}"/>
            </a:ext>
          </a:extLst>
        </cdr:cNvPr>
        <cdr:cNvSpPr txBox="1"/>
      </cdr:nvSpPr>
      <cdr:spPr>
        <a:xfrm xmlns:a="http://schemas.openxmlformats.org/drawingml/2006/main">
          <a:off x="8782050" y="2773362"/>
          <a:ext cx="882968" cy="32822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solidFill>
                <a:srgbClr val="0070C0"/>
              </a:solidFill>
            </a:rPr>
            <a:t>+1,680</a:t>
          </a:r>
        </a:p>
      </cdr:txBody>
    </cdr:sp>
  </cdr:relSizeAnchor>
</c:userShapes>
</file>

<file path=xl/drawings/drawing5.xml><?xml version="1.0" encoding="utf-8"?>
<xdr:wsDr xmlns:xdr="http://schemas.openxmlformats.org/drawingml/2006/spreadsheetDrawing" xmlns:a="http://schemas.openxmlformats.org/drawingml/2006/main">
  <xdr:twoCellAnchor>
    <xdr:from>
      <xdr:col>7</xdr:col>
      <xdr:colOff>271074</xdr:colOff>
      <xdr:row>40</xdr:row>
      <xdr:rowOff>153529</xdr:rowOff>
    </xdr:from>
    <xdr:to>
      <xdr:col>13</xdr:col>
      <xdr:colOff>146331</xdr:colOff>
      <xdr:row>48</xdr:row>
      <xdr:rowOff>55739</xdr:rowOff>
    </xdr:to>
    <xdr:graphicFrame macro="">
      <xdr:nvGraphicFramePr>
        <xdr:cNvPr id="3" name="Chart 2">
          <a:extLst>
            <a:ext uri="{FF2B5EF4-FFF2-40B4-BE49-F238E27FC236}">
              <a16:creationId xmlns:a16="http://schemas.microsoft.com/office/drawing/2014/main" id="{C9A3DF46-37D6-4202-95E4-CB1455F562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122144</xdr:colOff>
      <xdr:row>49</xdr:row>
      <xdr:rowOff>124758</xdr:rowOff>
    </xdr:from>
    <xdr:to>
      <xdr:col>11</xdr:col>
      <xdr:colOff>330200</xdr:colOff>
      <xdr:row>55</xdr:row>
      <xdr:rowOff>127000</xdr:rowOff>
    </xdr:to>
    <xdr:graphicFrame macro="">
      <xdr:nvGraphicFramePr>
        <xdr:cNvPr id="2" name="Chart 1">
          <a:extLst>
            <a:ext uri="{FF2B5EF4-FFF2-40B4-BE49-F238E27FC236}">
              <a16:creationId xmlns:a16="http://schemas.microsoft.com/office/drawing/2014/main" id="{2A984751-A3D8-49C9-A375-2AC443FA9F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0.79459</cdr:x>
      <cdr:y>0.54426</cdr:y>
    </cdr:from>
    <cdr:to>
      <cdr:x>0.96871</cdr:x>
      <cdr:y>0.62051</cdr:y>
    </cdr:to>
    <cdr:sp macro="" textlink="">
      <cdr:nvSpPr>
        <cdr:cNvPr id="2" name="TextBox 1">
          <a:extLst xmlns:a="http://schemas.openxmlformats.org/drawingml/2006/main">
            <a:ext uri="{FF2B5EF4-FFF2-40B4-BE49-F238E27FC236}">
              <a16:creationId xmlns:a16="http://schemas.microsoft.com/office/drawing/2014/main" id="{9E5D2A6B-9FFA-466E-A12F-0CCC1AFF561A}"/>
            </a:ext>
          </a:extLst>
        </cdr:cNvPr>
        <cdr:cNvSpPr txBox="1"/>
      </cdr:nvSpPr>
      <cdr:spPr>
        <a:xfrm xmlns:a="http://schemas.openxmlformats.org/drawingml/2006/main">
          <a:off x="4223315" y="1901366"/>
          <a:ext cx="925467" cy="2663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rgbClr val="0070C0"/>
              </a:solidFill>
            </a:rPr>
            <a:t>+131,107</a:t>
          </a:r>
        </a:p>
      </cdr:txBody>
    </cdr:sp>
  </cdr:relSizeAnchor>
  <cdr:relSizeAnchor xmlns:cdr="http://schemas.openxmlformats.org/drawingml/2006/chartDrawing">
    <cdr:from>
      <cdr:x>0.8047</cdr:x>
      <cdr:y>0.6689</cdr:y>
    </cdr:from>
    <cdr:to>
      <cdr:x>0.97883</cdr:x>
      <cdr:y>0.74515</cdr:y>
    </cdr:to>
    <cdr:sp macro="" textlink="">
      <cdr:nvSpPr>
        <cdr:cNvPr id="3" name="TextBox 1">
          <a:extLst xmlns:a="http://schemas.openxmlformats.org/drawingml/2006/main">
            <a:ext uri="{FF2B5EF4-FFF2-40B4-BE49-F238E27FC236}">
              <a16:creationId xmlns:a16="http://schemas.microsoft.com/office/drawing/2014/main" id="{8BBF5C8A-33EE-87EA-C700-C3BFC120E017}"/>
            </a:ext>
          </a:extLst>
        </cdr:cNvPr>
        <cdr:cNvSpPr txBox="1"/>
      </cdr:nvSpPr>
      <cdr:spPr>
        <a:xfrm xmlns:a="http://schemas.openxmlformats.org/drawingml/2006/main">
          <a:off x="4277078" y="2336800"/>
          <a:ext cx="925467" cy="2663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0070C0"/>
              </a:solidFill>
            </a:rPr>
            <a:t>+5,631</a:t>
          </a:r>
        </a:p>
      </cdr:txBody>
    </cdr:sp>
  </cdr:relSizeAnchor>
</c:userShapes>
</file>

<file path=xl/drawings/drawing7.xml><?xml version="1.0" encoding="utf-8"?>
<c:userShapes xmlns:c="http://schemas.openxmlformats.org/drawingml/2006/chart">
  <cdr:relSizeAnchor xmlns:cdr="http://schemas.openxmlformats.org/drawingml/2006/chartDrawing">
    <cdr:from>
      <cdr:x>0.84834</cdr:x>
      <cdr:y>0.54842</cdr:y>
    </cdr:from>
    <cdr:to>
      <cdr:x>0.97903</cdr:x>
      <cdr:y>0.60893</cdr:y>
    </cdr:to>
    <cdr:sp macro="" textlink="">
      <cdr:nvSpPr>
        <cdr:cNvPr id="2" name="TextBox 1">
          <a:extLst xmlns:a="http://schemas.openxmlformats.org/drawingml/2006/main">
            <a:ext uri="{FF2B5EF4-FFF2-40B4-BE49-F238E27FC236}">
              <a16:creationId xmlns:a16="http://schemas.microsoft.com/office/drawing/2014/main" id="{02345CB5-ADF7-4DB1-8C06-F4FC17F28874}"/>
            </a:ext>
          </a:extLst>
        </cdr:cNvPr>
        <cdr:cNvSpPr txBox="1"/>
      </cdr:nvSpPr>
      <cdr:spPr>
        <a:xfrm xmlns:a="http://schemas.openxmlformats.org/drawingml/2006/main">
          <a:off x="4367567" y="1756399"/>
          <a:ext cx="672839" cy="1937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0070C0"/>
              </a:solidFill>
            </a:rPr>
            <a:t>+66,871</a:t>
          </a:r>
        </a:p>
      </cdr:txBody>
    </cdr:sp>
  </cdr:relSizeAnchor>
</c:userShapes>
</file>

<file path=xl/drawings/drawing8.xml><?xml version="1.0" encoding="utf-8"?>
<xdr:wsDr xmlns:xdr="http://schemas.openxmlformats.org/drawingml/2006/spreadsheetDrawing" xmlns:a="http://schemas.openxmlformats.org/drawingml/2006/main">
  <xdr:twoCellAnchor>
    <xdr:from>
      <xdr:col>11</xdr:col>
      <xdr:colOff>462921</xdr:colOff>
      <xdr:row>186</xdr:row>
      <xdr:rowOff>103355</xdr:rowOff>
    </xdr:from>
    <xdr:to>
      <xdr:col>14</xdr:col>
      <xdr:colOff>2230436</xdr:colOff>
      <xdr:row>200</xdr:row>
      <xdr:rowOff>64121</xdr:rowOff>
    </xdr:to>
    <xdr:graphicFrame macro="">
      <xdr:nvGraphicFramePr>
        <xdr:cNvPr id="10" name="Chart 9">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39819</xdr:colOff>
      <xdr:row>140</xdr:row>
      <xdr:rowOff>127290</xdr:rowOff>
    </xdr:from>
    <xdr:to>
      <xdr:col>3</xdr:col>
      <xdr:colOff>742367</xdr:colOff>
      <xdr:row>153</xdr:row>
      <xdr:rowOff>5052</xdr:rowOff>
    </xdr:to>
    <xdr:graphicFrame macro="">
      <xdr:nvGraphicFramePr>
        <xdr:cNvPr id="35" name="Chart 34">
          <a:extLst>
            <a:ext uri="{FF2B5EF4-FFF2-40B4-BE49-F238E27FC236}">
              <a16:creationId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559252</xdr:colOff>
      <xdr:row>24</xdr:row>
      <xdr:rowOff>52840</xdr:rowOff>
    </xdr:from>
    <xdr:to>
      <xdr:col>8</xdr:col>
      <xdr:colOff>688816</xdr:colOff>
      <xdr:row>37</xdr:row>
      <xdr:rowOff>43315</xdr:rowOff>
    </xdr:to>
    <xdr:graphicFrame macro="">
      <xdr:nvGraphicFramePr>
        <xdr:cNvPr id="34" name="Chart 33">
          <a:extLst>
            <a:ext uri="{FF2B5EF4-FFF2-40B4-BE49-F238E27FC236}">
              <a16:creationId xmlns:a16="http://schemas.microsoft.com/office/drawing/2014/main" id="{00000000-0008-0000-08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687676</xdr:colOff>
      <xdr:row>60</xdr:row>
      <xdr:rowOff>18400</xdr:rowOff>
    </xdr:from>
    <xdr:to>
      <xdr:col>9</xdr:col>
      <xdr:colOff>507197</xdr:colOff>
      <xdr:row>74</xdr:row>
      <xdr:rowOff>70259</xdr:rowOff>
    </xdr:to>
    <xdr:graphicFrame macro="">
      <xdr:nvGraphicFramePr>
        <xdr:cNvPr id="42" name="Chart 41">
          <a:extLst>
            <a:ext uri="{FF2B5EF4-FFF2-40B4-BE49-F238E27FC236}">
              <a16:creationId xmlns:a16="http://schemas.microsoft.com/office/drawing/2014/main" id="{00000000-0008-0000-08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142584</xdr:colOff>
      <xdr:row>96</xdr:row>
      <xdr:rowOff>110956</xdr:rowOff>
    </xdr:from>
    <xdr:to>
      <xdr:col>14</xdr:col>
      <xdr:colOff>772300</xdr:colOff>
      <xdr:row>105</xdr:row>
      <xdr:rowOff>79399</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9223084" y="19200644"/>
          <a:ext cx="9059341" cy="2246505"/>
          <a:chOff x="6682811" y="15449545"/>
          <a:chExt cx="5920667" cy="2320483"/>
        </a:xfrm>
      </xdr:grpSpPr>
      <xdr:graphicFrame macro="">
        <xdr:nvGraphicFramePr>
          <xdr:cNvPr id="8" name="Chart 7">
            <a:extLst>
              <a:ext uri="{FF2B5EF4-FFF2-40B4-BE49-F238E27FC236}">
                <a16:creationId xmlns:a16="http://schemas.microsoft.com/office/drawing/2014/main" id="{00000000-0008-0000-0800-000008000000}"/>
              </a:ext>
            </a:extLst>
          </xdr:cNvPr>
          <xdr:cNvGraphicFramePr/>
        </xdr:nvGraphicFramePr>
        <xdr:xfrm>
          <a:off x="9677398" y="15449545"/>
          <a:ext cx="2926080" cy="2286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6" name="Chart 15">
            <a:extLst>
              <a:ext uri="{FF2B5EF4-FFF2-40B4-BE49-F238E27FC236}">
                <a16:creationId xmlns:a16="http://schemas.microsoft.com/office/drawing/2014/main" id="{00000000-0008-0000-0800-000010000000}"/>
              </a:ext>
            </a:extLst>
          </xdr:cNvPr>
          <xdr:cNvGraphicFramePr/>
        </xdr:nvGraphicFramePr>
        <xdr:xfrm>
          <a:off x="6682811" y="15484029"/>
          <a:ext cx="2926080" cy="2285999"/>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xdr:from>
      <xdr:col>0</xdr:col>
      <xdr:colOff>638241</xdr:colOff>
      <xdr:row>314</xdr:row>
      <xdr:rowOff>198114</xdr:rowOff>
    </xdr:from>
    <xdr:to>
      <xdr:col>5</xdr:col>
      <xdr:colOff>957716</xdr:colOff>
      <xdr:row>325</xdr:row>
      <xdr:rowOff>135780</xdr:rowOff>
    </xdr:to>
    <xdr:graphicFrame macro="">
      <xdr:nvGraphicFramePr>
        <xdr:cNvPr id="50" name="Chart 49">
          <a:extLst>
            <a:ext uri="{FF2B5EF4-FFF2-40B4-BE49-F238E27FC236}">
              <a16:creationId xmlns:a16="http://schemas.microsoft.com/office/drawing/2014/main" id="{00000000-0008-0000-08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226558</xdr:colOff>
      <xdr:row>249</xdr:row>
      <xdr:rowOff>198293</xdr:rowOff>
    </xdr:from>
    <xdr:to>
      <xdr:col>4</xdr:col>
      <xdr:colOff>682625</xdr:colOff>
      <xdr:row>264</xdr:row>
      <xdr:rowOff>87314</xdr:rowOff>
    </xdr:to>
    <xdr:graphicFrame macro="">
      <xdr:nvGraphicFramePr>
        <xdr:cNvPr id="55" name="Chart 54">
          <a:extLst>
            <a:ext uri="{FF2B5EF4-FFF2-40B4-BE49-F238E27FC236}">
              <a16:creationId xmlns:a16="http://schemas.microsoft.com/office/drawing/2014/main" id="{00000000-0008-0000-08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464567</xdr:colOff>
      <xdr:row>76</xdr:row>
      <xdr:rowOff>64016</xdr:rowOff>
    </xdr:from>
    <xdr:to>
      <xdr:col>9</xdr:col>
      <xdr:colOff>344702</xdr:colOff>
      <xdr:row>90</xdr:row>
      <xdr:rowOff>142357</xdr:rowOff>
    </xdr:to>
    <xdr:graphicFrame macro="">
      <xdr:nvGraphicFramePr>
        <xdr:cNvPr id="20" name="Chart 19">
          <a:extLst>
            <a:ext uri="{FF2B5EF4-FFF2-40B4-BE49-F238E27FC236}">
              <a16:creationId xmlns:a16="http://schemas.microsoft.com/office/drawing/2014/main" id="{00000000-0008-0000-08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266275</xdr:colOff>
      <xdr:row>157</xdr:row>
      <xdr:rowOff>36533</xdr:rowOff>
    </xdr:from>
    <xdr:to>
      <xdr:col>8</xdr:col>
      <xdr:colOff>257889</xdr:colOff>
      <xdr:row>171</xdr:row>
      <xdr:rowOff>34666</xdr:rowOff>
    </xdr:to>
    <xdr:graphicFrame macro="">
      <xdr:nvGraphicFramePr>
        <xdr:cNvPr id="30" name="Chart 29">
          <a:extLst>
            <a:ext uri="{FF2B5EF4-FFF2-40B4-BE49-F238E27FC236}">
              <a16:creationId xmlns:a16="http://schemas.microsoft.com/office/drawing/2014/main" id="{00000000-0008-0000-08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304187</xdr:colOff>
      <xdr:row>201</xdr:row>
      <xdr:rowOff>40924</xdr:rowOff>
    </xdr:from>
    <xdr:to>
      <xdr:col>9</xdr:col>
      <xdr:colOff>879481</xdr:colOff>
      <xdr:row>215</xdr:row>
      <xdr:rowOff>96805</xdr:rowOff>
    </xdr:to>
    <xdr:graphicFrame macro="">
      <xdr:nvGraphicFramePr>
        <xdr:cNvPr id="56" name="Chart 55">
          <a:extLst>
            <a:ext uri="{FF2B5EF4-FFF2-40B4-BE49-F238E27FC236}">
              <a16:creationId xmlns:a16="http://schemas.microsoft.com/office/drawing/2014/main" id="{00000000-0008-0000-08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12</xdr:col>
      <xdr:colOff>846231</xdr:colOff>
      <xdr:row>283</xdr:row>
      <xdr:rowOff>33627</xdr:rowOff>
    </xdr:from>
    <xdr:to>
      <xdr:col>12</xdr:col>
      <xdr:colOff>2666896</xdr:colOff>
      <xdr:row>294</xdr:row>
      <xdr:rowOff>99968</xdr:rowOff>
    </xdr:to>
    <mc:AlternateContent xmlns:mc="http://schemas.openxmlformats.org/markup-compatibility/2006" xmlns:a14="http://schemas.microsoft.com/office/drawing/2010/main">
      <mc:Choice Requires="a14">
        <xdr:graphicFrame macro="">
          <xdr:nvGraphicFramePr>
            <xdr:cNvPr id="21" name="Type of accommodation">
              <a:extLst>
                <a:ext uri="{FF2B5EF4-FFF2-40B4-BE49-F238E27FC236}">
                  <a16:creationId xmlns:a16="http://schemas.microsoft.com/office/drawing/2014/main" id="{00000000-0008-0000-0800-000015000000}"/>
                </a:ext>
              </a:extLst>
            </xdr:cNvPr>
            <xdr:cNvGraphicFramePr/>
          </xdr:nvGraphicFramePr>
          <xdr:xfrm>
            <a:off x="0" y="0"/>
            <a:ext cx="0" cy="0"/>
          </xdr:xfrm>
          <a:graphic>
            <a:graphicData uri="http://schemas.microsoft.com/office/drawing/2010/slicer">
              <sle:slicer xmlns:sle="http://schemas.microsoft.com/office/drawing/2010/slicer" name="Type of accommodation"/>
            </a:graphicData>
          </a:graphic>
        </xdr:graphicFrame>
      </mc:Choice>
      <mc:Fallback xmlns="">
        <xdr:sp macro="" textlink="">
          <xdr:nvSpPr>
            <xdr:cNvPr id="0" name=""/>
            <xdr:cNvSpPr>
              <a:spLocks noTextEdit="1"/>
            </xdr:cNvSpPr>
          </xdr:nvSpPr>
          <xdr:spPr>
            <a:xfrm>
              <a:off x="16902660" y="55913627"/>
              <a:ext cx="1819871" cy="19636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371874</xdr:colOff>
      <xdr:row>44</xdr:row>
      <xdr:rowOff>43028</xdr:rowOff>
    </xdr:from>
    <xdr:to>
      <xdr:col>9</xdr:col>
      <xdr:colOff>351180</xdr:colOff>
      <xdr:row>53</xdr:row>
      <xdr:rowOff>133938</xdr:rowOff>
    </xdr:to>
    <xdr:graphicFrame macro="">
      <xdr:nvGraphicFramePr>
        <xdr:cNvPr id="68" name="Chart 67">
          <a:extLst>
            <a:ext uri="{FF2B5EF4-FFF2-40B4-BE49-F238E27FC236}">
              <a16:creationId xmlns:a16="http://schemas.microsoft.com/office/drawing/2014/main" id="{CCC49B9A-D9A1-4E7C-9DC3-A6DF179375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750185</xdr:colOff>
      <xdr:row>50</xdr:row>
      <xdr:rowOff>149147</xdr:rowOff>
    </xdr:from>
    <xdr:to>
      <xdr:col>13</xdr:col>
      <xdr:colOff>775728</xdr:colOff>
      <xdr:row>61</xdr:row>
      <xdr:rowOff>60062</xdr:rowOff>
    </xdr:to>
    <xdr:graphicFrame macro="">
      <xdr:nvGraphicFramePr>
        <xdr:cNvPr id="70" name="Chart 69">
          <a:extLst>
            <a:ext uri="{FF2B5EF4-FFF2-40B4-BE49-F238E27FC236}">
              <a16:creationId xmlns:a16="http://schemas.microsoft.com/office/drawing/2014/main" id="{ADF21E24-8F0C-4353-A049-5033D07F8E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387997</xdr:colOff>
      <xdr:row>47</xdr:row>
      <xdr:rowOff>196008</xdr:rowOff>
    </xdr:from>
    <xdr:to>
      <xdr:col>23</xdr:col>
      <xdr:colOff>500844</xdr:colOff>
      <xdr:row>60</xdr:row>
      <xdr:rowOff>187817</xdr:rowOff>
    </xdr:to>
    <xdr:graphicFrame macro="">
      <xdr:nvGraphicFramePr>
        <xdr:cNvPr id="73" name="Chart 72">
          <a:extLst>
            <a:ext uri="{FF2B5EF4-FFF2-40B4-BE49-F238E27FC236}">
              <a16:creationId xmlns:a16="http://schemas.microsoft.com/office/drawing/2014/main" id="{A9413C04-5881-4BCB-A6BC-5D235F4C6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342218</xdr:colOff>
      <xdr:row>51</xdr:row>
      <xdr:rowOff>126029</xdr:rowOff>
    </xdr:from>
    <xdr:to>
      <xdr:col>30</xdr:col>
      <xdr:colOff>79051</xdr:colOff>
      <xdr:row>61</xdr:row>
      <xdr:rowOff>136072</xdr:rowOff>
    </xdr:to>
    <xdr:graphicFrame macro="">
      <xdr:nvGraphicFramePr>
        <xdr:cNvPr id="75" name="Chart 74">
          <a:extLst>
            <a:ext uri="{FF2B5EF4-FFF2-40B4-BE49-F238E27FC236}">
              <a16:creationId xmlns:a16="http://schemas.microsoft.com/office/drawing/2014/main" id="{2F00D466-C0FC-4748-BC56-3269E46D54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430665</xdr:colOff>
      <xdr:row>107</xdr:row>
      <xdr:rowOff>140608</xdr:rowOff>
    </xdr:from>
    <xdr:to>
      <xdr:col>8</xdr:col>
      <xdr:colOff>432252</xdr:colOff>
      <xdr:row>122</xdr:row>
      <xdr:rowOff>65995</xdr:rowOff>
    </xdr:to>
    <xdr:graphicFrame macro="">
      <xdr:nvGraphicFramePr>
        <xdr:cNvPr id="9" name="Chart 8">
          <a:extLst>
            <a:ext uri="{FF2B5EF4-FFF2-40B4-BE49-F238E27FC236}">
              <a16:creationId xmlns:a16="http://schemas.microsoft.com/office/drawing/2014/main" id="{DB700D4B-99F9-4F8B-B7D2-6AD32DE8C4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23606</xdr:colOff>
      <xdr:row>137</xdr:row>
      <xdr:rowOff>76123</xdr:rowOff>
    </xdr:from>
    <xdr:to>
      <xdr:col>8</xdr:col>
      <xdr:colOff>480170</xdr:colOff>
      <xdr:row>151</xdr:row>
      <xdr:rowOff>104698</xdr:rowOff>
    </xdr:to>
    <xdr:graphicFrame macro="">
      <xdr:nvGraphicFramePr>
        <xdr:cNvPr id="14" name="Chart 13">
          <a:extLst>
            <a:ext uri="{FF2B5EF4-FFF2-40B4-BE49-F238E27FC236}">
              <a16:creationId xmlns:a16="http://schemas.microsoft.com/office/drawing/2014/main" id="{BE2E92AB-88C5-4893-B110-4AFB0D7A3F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300037</xdr:colOff>
      <xdr:row>216</xdr:row>
      <xdr:rowOff>114300</xdr:rowOff>
    </xdr:from>
    <xdr:to>
      <xdr:col>9</xdr:col>
      <xdr:colOff>962025</xdr:colOff>
      <xdr:row>230</xdr:row>
      <xdr:rowOff>19050</xdr:rowOff>
    </xdr:to>
    <xdr:graphicFrame macro="">
      <xdr:nvGraphicFramePr>
        <xdr:cNvPr id="4" name="Chart 3">
          <a:extLst>
            <a:ext uri="{FF2B5EF4-FFF2-40B4-BE49-F238E27FC236}">
              <a16:creationId xmlns:a16="http://schemas.microsoft.com/office/drawing/2014/main" id="{1525DDB0-ACF7-48B4-9C75-FB38D3CFEB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12</xdr:col>
      <xdr:colOff>828675</xdr:colOff>
      <xdr:row>276</xdr:row>
      <xdr:rowOff>38100</xdr:rowOff>
    </xdr:from>
    <xdr:to>
      <xdr:col>12</xdr:col>
      <xdr:colOff>2639672</xdr:colOff>
      <xdr:row>282</xdr:row>
      <xdr:rowOff>67526</xdr:rowOff>
    </xdr:to>
    <mc:AlternateContent xmlns:mc="http://schemas.openxmlformats.org/markup-compatibility/2006" xmlns:a14="http://schemas.microsoft.com/office/drawing/2010/main">
      <mc:Choice Requires="a14">
        <xdr:graphicFrame macro="">
          <xdr:nvGraphicFramePr>
            <xdr:cNvPr id="5" name="Covered">
              <a:extLst>
                <a:ext uri="{FF2B5EF4-FFF2-40B4-BE49-F238E27FC236}">
                  <a16:creationId xmlns:a16="http://schemas.microsoft.com/office/drawing/2014/main" id="{BFF4B95C-DDD4-48EF-9EB0-EA30CF223E54}"/>
                </a:ext>
              </a:extLst>
            </xdr:cNvPr>
            <xdr:cNvGraphicFramePr/>
          </xdr:nvGraphicFramePr>
          <xdr:xfrm>
            <a:off x="0" y="0"/>
            <a:ext cx="0" cy="0"/>
          </xdr:xfrm>
          <a:graphic>
            <a:graphicData uri="http://schemas.microsoft.com/office/drawing/2010/slicer">
              <sle:slicer xmlns:sle="http://schemas.microsoft.com/office/drawing/2010/slicer" name="Covered"/>
            </a:graphicData>
          </a:graphic>
        </xdr:graphicFrame>
      </mc:Choice>
      <mc:Fallback xmlns="">
        <xdr:sp macro="" textlink="">
          <xdr:nvSpPr>
            <xdr:cNvPr id="0" name=""/>
            <xdr:cNvSpPr>
              <a:spLocks noTextEdit="1"/>
            </xdr:cNvSpPr>
          </xdr:nvSpPr>
          <xdr:spPr>
            <a:xfrm>
              <a:off x="15925800" y="56540401"/>
              <a:ext cx="1828800" cy="933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942975</xdr:colOff>
      <xdr:row>276</xdr:row>
      <xdr:rowOff>133351</xdr:rowOff>
    </xdr:from>
    <xdr:to>
      <xdr:col>14</xdr:col>
      <xdr:colOff>2761447</xdr:colOff>
      <xdr:row>294</xdr:row>
      <xdr:rowOff>917</xdr:rowOff>
    </xdr:to>
    <mc:AlternateContent xmlns:mc="http://schemas.openxmlformats.org/markup-compatibility/2006" xmlns:a14="http://schemas.microsoft.com/office/drawing/2010/main">
      <mc:Choice Requires="a14">
        <xdr:graphicFrame macro="">
          <xdr:nvGraphicFramePr>
            <xdr:cNvPr id="7" name="Township 3">
              <a:extLst>
                <a:ext uri="{FF2B5EF4-FFF2-40B4-BE49-F238E27FC236}">
                  <a16:creationId xmlns:a16="http://schemas.microsoft.com/office/drawing/2014/main" id="{41AC674F-2B8B-439B-92D1-9FC3F71A1164}"/>
                </a:ext>
              </a:extLst>
            </xdr:cNvPr>
            <xdr:cNvGraphicFramePr/>
          </xdr:nvGraphicFramePr>
          <xdr:xfrm>
            <a:off x="0" y="0"/>
            <a:ext cx="0" cy="0"/>
          </xdr:xfrm>
          <a:graphic>
            <a:graphicData uri="http://schemas.microsoft.com/office/drawing/2010/slicer">
              <sle:slicer xmlns:sle="http://schemas.microsoft.com/office/drawing/2010/slicer" name="Township 3"/>
            </a:graphicData>
          </a:graphic>
        </xdr:graphicFrame>
      </mc:Choice>
      <mc:Fallback xmlns="">
        <xdr:sp macro="" textlink="">
          <xdr:nvSpPr>
            <xdr:cNvPr id="0" name=""/>
            <xdr:cNvSpPr>
              <a:spLocks noTextEdit="1"/>
            </xdr:cNvSpPr>
          </xdr:nvSpPr>
          <xdr:spPr>
            <a:xfrm>
              <a:off x="17878425" y="56549926"/>
              <a:ext cx="1828800" cy="2695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5</xdr:col>
      <xdr:colOff>127001</xdr:colOff>
      <xdr:row>345</xdr:row>
      <xdr:rowOff>11112</xdr:rowOff>
    </xdr:from>
    <xdr:to>
      <xdr:col>9</xdr:col>
      <xdr:colOff>455612</xdr:colOff>
      <xdr:row>359</xdr:row>
      <xdr:rowOff>11112</xdr:rowOff>
    </xdr:to>
    <xdr:graphicFrame macro="">
      <xdr:nvGraphicFramePr>
        <xdr:cNvPr id="13" name="Chart 12">
          <a:extLst>
            <a:ext uri="{FF2B5EF4-FFF2-40B4-BE49-F238E27FC236}">
              <a16:creationId xmlns:a16="http://schemas.microsoft.com/office/drawing/2014/main" id="{A7F71EF3-D205-45D2-BACE-210FD5A8B6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653889</xdr:colOff>
      <xdr:row>230</xdr:row>
      <xdr:rowOff>129693</xdr:rowOff>
    </xdr:from>
    <xdr:to>
      <xdr:col>12</xdr:col>
      <xdr:colOff>1141338</xdr:colOff>
      <xdr:row>243</xdr:row>
      <xdr:rowOff>154731</xdr:rowOff>
    </xdr:to>
    <xdr:graphicFrame macro="">
      <xdr:nvGraphicFramePr>
        <xdr:cNvPr id="15" name="Chart 14">
          <a:extLst>
            <a:ext uri="{FF2B5EF4-FFF2-40B4-BE49-F238E27FC236}">
              <a16:creationId xmlns:a16="http://schemas.microsoft.com/office/drawing/2014/main" id="{5B5C5F3F-0BFD-4B11-91D3-50002296B4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285750</xdr:colOff>
      <xdr:row>307</xdr:row>
      <xdr:rowOff>91458</xdr:rowOff>
    </xdr:from>
    <xdr:to>
      <xdr:col>12</xdr:col>
      <xdr:colOff>996075</xdr:colOff>
      <xdr:row>325</xdr:row>
      <xdr:rowOff>15389</xdr:rowOff>
    </xdr:to>
    <xdr:graphicFrame macro="">
      <xdr:nvGraphicFramePr>
        <xdr:cNvPr id="3" name="Chart 2">
          <a:extLst>
            <a:ext uri="{FF2B5EF4-FFF2-40B4-BE49-F238E27FC236}">
              <a16:creationId xmlns:a16="http://schemas.microsoft.com/office/drawing/2014/main" id="{4001D7BF-2328-4B57-85F9-37380C310F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18</xdr:col>
      <xdr:colOff>230981</xdr:colOff>
      <xdr:row>23</xdr:row>
      <xdr:rowOff>188799</xdr:rowOff>
    </xdr:from>
    <xdr:to>
      <xdr:col>23</xdr:col>
      <xdr:colOff>135731</xdr:colOff>
      <xdr:row>37</xdr:row>
      <xdr:rowOff>174738</xdr:rowOff>
    </xdr:to>
    <xdr:graphicFrame macro="">
      <xdr:nvGraphicFramePr>
        <xdr:cNvPr id="11" name="Chart 10">
          <a:extLst>
            <a:ext uri="{FF2B5EF4-FFF2-40B4-BE49-F238E27FC236}">
              <a16:creationId xmlns:a16="http://schemas.microsoft.com/office/drawing/2014/main" id="{195DFC62-5CCB-4300-8885-A6F68F13D7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20</xdr:col>
      <xdr:colOff>395702</xdr:colOff>
      <xdr:row>95</xdr:row>
      <xdr:rowOff>183001</xdr:rowOff>
    </xdr:from>
    <xdr:to>
      <xdr:col>25</xdr:col>
      <xdr:colOff>244889</xdr:colOff>
      <xdr:row>109</xdr:row>
      <xdr:rowOff>30307</xdr:rowOff>
    </xdr:to>
    <xdr:graphicFrame macro="">
      <xdr:nvGraphicFramePr>
        <xdr:cNvPr id="17" name="Chart 16">
          <a:extLst>
            <a:ext uri="{FF2B5EF4-FFF2-40B4-BE49-F238E27FC236}">
              <a16:creationId xmlns:a16="http://schemas.microsoft.com/office/drawing/2014/main" id="{58D20933-C461-4396-BE31-DFDF0022F8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18</xdr:col>
      <xdr:colOff>339725</xdr:colOff>
      <xdr:row>115</xdr:row>
      <xdr:rowOff>134483</xdr:rowOff>
    </xdr:from>
    <xdr:to>
      <xdr:col>23</xdr:col>
      <xdr:colOff>244475</xdr:colOff>
      <xdr:row>129</xdr:row>
      <xdr:rowOff>137205</xdr:rowOff>
    </xdr:to>
    <xdr:graphicFrame macro="">
      <xdr:nvGraphicFramePr>
        <xdr:cNvPr id="18" name="Chart 17">
          <a:extLst>
            <a:ext uri="{FF2B5EF4-FFF2-40B4-BE49-F238E27FC236}">
              <a16:creationId xmlns:a16="http://schemas.microsoft.com/office/drawing/2014/main" id="{D31FAF45-9445-46EE-B22A-467FE8DE57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171412</xdr:colOff>
      <xdr:row>122</xdr:row>
      <xdr:rowOff>110718</xdr:rowOff>
    </xdr:from>
    <xdr:to>
      <xdr:col>13</xdr:col>
      <xdr:colOff>293371</xdr:colOff>
      <xdr:row>136</xdr:row>
      <xdr:rowOff>169322</xdr:rowOff>
    </xdr:to>
    <xdr:graphicFrame macro="">
      <xdr:nvGraphicFramePr>
        <xdr:cNvPr id="12" name="Chart 11">
          <a:extLst>
            <a:ext uri="{FF2B5EF4-FFF2-40B4-BE49-F238E27FC236}">
              <a16:creationId xmlns:a16="http://schemas.microsoft.com/office/drawing/2014/main" id="{2683DD8F-454A-4AA8-B487-C5AEBA6ED0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15</xdr:col>
      <xdr:colOff>620833</xdr:colOff>
      <xdr:row>311</xdr:row>
      <xdr:rowOff>77913</xdr:rowOff>
    </xdr:from>
    <xdr:to>
      <xdr:col>20</xdr:col>
      <xdr:colOff>407079</xdr:colOff>
      <xdr:row>328</xdr:row>
      <xdr:rowOff>151452</xdr:rowOff>
    </xdr:to>
    <xdr:graphicFrame macro="">
      <xdr:nvGraphicFramePr>
        <xdr:cNvPr id="6" name="Chart 5">
          <a:extLst>
            <a:ext uri="{FF2B5EF4-FFF2-40B4-BE49-F238E27FC236}">
              <a16:creationId xmlns:a16="http://schemas.microsoft.com/office/drawing/2014/main" id="{6B7DDEDC-0D18-4E92-BC53-2F822DEE9D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86125</xdr:colOff>
      <xdr:row>56</xdr:row>
      <xdr:rowOff>172358</xdr:rowOff>
    </xdr:from>
    <xdr:to>
      <xdr:col>7</xdr:col>
      <xdr:colOff>854393</xdr:colOff>
      <xdr:row>64</xdr:row>
      <xdr:rowOff>54428</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86125" y="11390691"/>
          <a:ext cx="6400442" cy="1741056"/>
          <a:chOff x="6844733" y="-4703135"/>
          <a:chExt cx="6361075" cy="4076330"/>
        </a:xfrm>
      </xdr:grpSpPr>
      <xdr:graphicFrame macro="">
        <xdr:nvGraphicFramePr>
          <xdr:cNvPr id="13" name="Chart 12">
            <a:extLst>
              <a:ext uri="{FF2B5EF4-FFF2-40B4-BE49-F238E27FC236}">
                <a16:creationId xmlns:a16="http://schemas.microsoft.com/office/drawing/2014/main" id="{00000000-0008-0000-0B00-00000D000000}"/>
              </a:ext>
            </a:extLst>
          </xdr:cNvPr>
          <xdr:cNvGraphicFramePr>
            <a:graphicFrameLocks/>
          </xdr:cNvGraphicFramePr>
        </xdr:nvGraphicFramePr>
        <xdr:xfrm>
          <a:off x="6844733" y="-4703135"/>
          <a:ext cx="6361075" cy="407633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4" name="TextBox 13">
            <a:hlinkClick xmlns:r="http://schemas.openxmlformats.org/officeDocument/2006/relationships" r:id="rId2"/>
            <a:extLst>
              <a:ext uri="{FF2B5EF4-FFF2-40B4-BE49-F238E27FC236}">
                <a16:creationId xmlns:a16="http://schemas.microsoft.com/office/drawing/2014/main" id="{00000000-0008-0000-0B00-00000E000000}"/>
              </a:ext>
            </a:extLst>
          </xdr:cNvPr>
          <xdr:cNvSpPr txBox="1"/>
        </xdr:nvSpPr>
        <xdr:spPr>
          <a:xfrm>
            <a:off x="11657938" y="-4529487"/>
            <a:ext cx="1528784" cy="1398873"/>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More</a:t>
            </a:r>
            <a:r>
              <a:rPr lang="en-US" sz="1400" b="1" baseline="0">
                <a:solidFill>
                  <a:schemeClr val="bg1"/>
                </a:solidFill>
              </a:rPr>
              <a:t> info on gaps </a:t>
            </a:r>
            <a:r>
              <a:rPr lang="en-US" sz="1000" b="1" baseline="0">
                <a:solidFill>
                  <a:schemeClr val="bg1"/>
                </a:solidFill>
              </a:rPr>
              <a:t>(click here)</a:t>
            </a:r>
            <a:endParaRPr lang="en-US" sz="1000" b="1">
              <a:solidFill>
                <a:schemeClr val="bg1"/>
              </a:solidFill>
            </a:endParaRPr>
          </a:p>
        </xdr:txBody>
      </xdr:sp>
    </xdr:grpSp>
    <xdr:clientData/>
  </xdr:twoCellAnchor>
  <xdr:twoCellAnchor>
    <xdr:from>
      <xdr:col>9</xdr:col>
      <xdr:colOff>18278</xdr:colOff>
      <xdr:row>32</xdr:row>
      <xdr:rowOff>93464</xdr:rowOff>
    </xdr:from>
    <xdr:to>
      <xdr:col>19</xdr:col>
      <xdr:colOff>27486</xdr:colOff>
      <xdr:row>33</xdr:row>
      <xdr:rowOff>39696</xdr:rowOff>
    </xdr:to>
    <xdr:sp macro="" textlink="">
      <xdr:nvSpPr>
        <xdr:cNvPr id="15" name="Rectangle 14">
          <a:extLst>
            <a:ext uri="{FF2B5EF4-FFF2-40B4-BE49-F238E27FC236}">
              <a16:creationId xmlns:a16="http://schemas.microsoft.com/office/drawing/2014/main" id="{00000000-0008-0000-0B00-00000F000000}"/>
            </a:ext>
          </a:extLst>
        </xdr:cNvPr>
        <xdr:cNvSpPr/>
      </xdr:nvSpPr>
      <xdr:spPr>
        <a:xfrm>
          <a:off x="6627986" y="6069599"/>
          <a:ext cx="10694331" cy="36576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WATER Quality</a:t>
          </a:r>
        </a:p>
      </xdr:txBody>
    </xdr:sp>
    <xdr:clientData/>
  </xdr:twoCellAnchor>
  <xdr:twoCellAnchor>
    <xdr:from>
      <xdr:col>9</xdr:col>
      <xdr:colOff>9070</xdr:colOff>
      <xdr:row>3</xdr:row>
      <xdr:rowOff>122609</xdr:rowOff>
    </xdr:from>
    <xdr:to>
      <xdr:col>14</xdr:col>
      <xdr:colOff>143863</xdr:colOff>
      <xdr:row>32</xdr:row>
      <xdr:rowOff>9071</xdr:rowOff>
    </xdr:to>
    <xdr:graphicFrame macro="">
      <xdr:nvGraphicFramePr>
        <xdr:cNvPr id="16" name="Chart 15">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3849</xdr:colOff>
      <xdr:row>52</xdr:row>
      <xdr:rowOff>37895</xdr:rowOff>
    </xdr:from>
    <xdr:to>
      <xdr:col>19</xdr:col>
      <xdr:colOff>13057</xdr:colOff>
      <xdr:row>53</xdr:row>
      <xdr:rowOff>206734</xdr:rowOff>
    </xdr:to>
    <xdr:sp macro="" textlink="">
      <xdr:nvSpPr>
        <xdr:cNvPr id="19" name="TextBox 18">
          <a:extLst>
            <a:ext uri="{FF2B5EF4-FFF2-40B4-BE49-F238E27FC236}">
              <a16:creationId xmlns:a16="http://schemas.microsoft.com/office/drawing/2014/main" id="{00000000-0008-0000-0B00-000013000000}"/>
            </a:ext>
          </a:extLst>
        </xdr:cNvPr>
        <xdr:cNvSpPr txBox="1"/>
      </xdr:nvSpPr>
      <xdr:spPr>
        <a:xfrm>
          <a:off x="6613557" y="10594592"/>
          <a:ext cx="10694331" cy="365760"/>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a:t>
          </a:r>
          <a:endParaRPr lang="en-US" sz="1400">
            <a:solidFill>
              <a:schemeClr val="bg1"/>
            </a:solidFill>
            <a:effectLst/>
          </a:endParaRPr>
        </a:p>
      </xdr:txBody>
    </xdr:sp>
    <xdr:clientData/>
  </xdr:twoCellAnchor>
  <xdr:twoCellAnchor>
    <xdr:from>
      <xdr:col>9</xdr:col>
      <xdr:colOff>57727</xdr:colOff>
      <xdr:row>87</xdr:row>
      <xdr:rowOff>25192</xdr:rowOff>
    </xdr:from>
    <xdr:to>
      <xdr:col>19</xdr:col>
      <xdr:colOff>66935</xdr:colOff>
      <xdr:row>88</xdr:row>
      <xdr:rowOff>190722</xdr:rowOff>
    </xdr:to>
    <xdr:sp macro="" textlink="">
      <xdr:nvSpPr>
        <xdr:cNvPr id="20" name="TextBox 45">
          <a:extLst>
            <a:ext uri="{FF2B5EF4-FFF2-40B4-BE49-F238E27FC236}">
              <a16:creationId xmlns:a16="http://schemas.microsoft.com/office/drawing/2014/main" id="{00000000-0008-0000-0B00-000014000000}"/>
            </a:ext>
          </a:extLst>
        </xdr:cNvPr>
        <xdr:cNvSpPr txBox="1"/>
      </xdr:nvSpPr>
      <xdr:spPr>
        <a:xfrm>
          <a:off x="6336290" y="18503692"/>
          <a:ext cx="9875520" cy="363968"/>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Items </a:t>
          </a:r>
          <a:r>
            <a:rPr lang="en-US" sz="1200" b="1" i="0" baseline="0">
              <a:solidFill>
                <a:schemeClr val="bg1"/>
              </a:solidFill>
              <a:effectLst/>
              <a:latin typeface="+mn-lt"/>
              <a:ea typeface="+mn-ea"/>
              <a:cs typeface="+mn-cs"/>
            </a:rPr>
            <a:t>			                                      </a:t>
          </a:r>
          <a:endParaRPr lang="en-US" sz="1200">
            <a:solidFill>
              <a:schemeClr val="bg1"/>
            </a:solidFill>
            <a:effectLst/>
          </a:endParaRPr>
        </a:p>
      </xdr:txBody>
    </xdr:sp>
    <xdr:clientData/>
  </xdr:twoCellAnchor>
  <xdr:twoCellAnchor>
    <xdr:from>
      <xdr:col>1</xdr:col>
      <xdr:colOff>27233</xdr:colOff>
      <xdr:row>74</xdr:row>
      <xdr:rowOff>21771</xdr:rowOff>
    </xdr:from>
    <xdr:to>
      <xdr:col>8</xdr:col>
      <xdr:colOff>14533</xdr:colOff>
      <xdr:row>86</xdr:row>
      <xdr:rowOff>88032</xdr:rowOff>
    </xdr:to>
    <xdr:graphicFrame macro="">
      <xdr:nvGraphicFramePr>
        <xdr:cNvPr id="22" name="Chart 21">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19381</xdr:colOff>
      <xdr:row>1</xdr:row>
      <xdr:rowOff>56981</xdr:rowOff>
    </xdr:from>
    <xdr:to>
      <xdr:col>8</xdr:col>
      <xdr:colOff>54429</xdr:colOff>
      <xdr:row>3</xdr:row>
      <xdr:rowOff>99786</xdr:rowOff>
    </xdr:to>
    <xdr:sp macro="" textlink="">
      <xdr:nvSpPr>
        <xdr:cNvPr id="34" name="Rectangle 33">
          <a:extLst>
            <a:ext uri="{FF2B5EF4-FFF2-40B4-BE49-F238E27FC236}">
              <a16:creationId xmlns:a16="http://schemas.microsoft.com/office/drawing/2014/main" id="{F2514196-0B9B-416C-988E-BA525F05CCF8}"/>
            </a:ext>
          </a:extLst>
        </xdr:cNvPr>
        <xdr:cNvSpPr/>
      </xdr:nvSpPr>
      <xdr:spPr>
        <a:xfrm>
          <a:off x="119167" y="637552"/>
          <a:ext cx="6448548" cy="369377"/>
        </a:xfrm>
        <a:prstGeom prst="rect">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Accountability to Affected</a:t>
          </a:r>
          <a:r>
            <a:rPr lang="en-US" sz="1400" b="1" baseline="0"/>
            <a:t> Population</a:t>
          </a:r>
          <a:endParaRPr lang="en-US" sz="1400" b="1"/>
        </a:p>
      </xdr:txBody>
    </xdr:sp>
    <xdr:clientData/>
  </xdr:twoCellAnchor>
  <xdr:twoCellAnchor>
    <xdr:from>
      <xdr:col>0</xdr:col>
      <xdr:colOff>74257</xdr:colOff>
      <xdr:row>53</xdr:row>
      <xdr:rowOff>119865</xdr:rowOff>
    </xdr:from>
    <xdr:to>
      <xdr:col>7</xdr:col>
      <xdr:colOff>841700</xdr:colOff>
      <xdr:row>56</xdr:row>
      <xdr:rowOff>104324</xdr:rowOff>
    </xdr:to>
    <xdr:sp macro="" textlink="">
      <xdr:nvSpPr>
        <xdr:cNvPr id="35" name="Rectangle 34">
          <a:extLst>
            <a:ext uri="{FF2B5EF4-FFF2-40B4-BE49-F238E27FC236}">
              <a16:creationId xmlns:a16="http://schemas.microsoft.com/office/drawing/2014/main" id="{EC76F521-A72D-48BC-A1A3-5C5B3E2806B0}"/>
            </a:ext>
          </a:extLst>
        </xdr:cNvPr>
        <xdr:cNvSpPr/>
      </xdr:nvSpPr>
      <xdr:spPr>
        <a:xfrm>
          <a:off x="74257" y="10873483"/>
          <a:ext cx="6401106" cy="660841"/>
        </a:xfrm>
        <a:prstGeom prst="rect">
          <a:avLst/>
        </a:prstGeom>
        <a:ln>
          <a:solidFill>
            <a:schemeClr val="accent1">
              <a:lumMod val="40000"/>
              <a:lumOff val="6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AECID Convenio,BHA-USAID, BMZ, DFAT, GFFO, DAN-Netherlands, IR Canada, IR USA, KOICA, LIFT-UNOPS, MA-UK HQ , MHF, SCI-HF, SDC, SIDA, UNICEF, UNOPS</a:t>
          </a:r>
        </a:p>
      </xdr:txBody>
    </xdr:sp>
    <xdr:clientData/>
  </xdr:twoCellAnchor>
  <xdr:twoCellAnchor>
    <xdr:from>
      <xdr:col>9</xdr:col>
      <xdr:colOff>45357</xdr:colOff>
      <xdr:row>82</xdr:row>
      <xdr:rowOff>10239</xdr:rowOff>
    </xdr:from>
    <xdr:to>
      <xdr:col>14</xdr:col>
      <xdr:colOff>381000</xdr:colOff>
      <xdr:row>87</xdr:row>
      <xdr:rowOff>0</xdr:rowOff>
    </xdr:to>
    <xdr:sp macro="" textlink="">
      <xdr:nvSpPr>
        <xdr:cNvPr id="63" name="TextBox 62">
          <a:extLst>
            <a:ext uri="{FF2B5EF4-FFF2-40B4-BE49-F238E27FC236}">
              <a16:creationId xmlns:a16="http://schemas.microsoft.com/office/drawing/2014/main" id="{E59C7AAB-3E04-4A92-AC0F-8BC33D242430}"/>
            </a:ext>
          </a:extLst>
        </xdr:cNvPr>
        <xdr:cNvSpPr txBox="1"/>
      </xdr:nvSpPr>
      <xdr:spPr>
        <a:xfrm>
          <a:off x="6655065" y="17801655"/>
          <a:ext cx="5541216" cy="974367"/>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2">
                  <a:lumMod val="50000"/>
                </a:schemeClr>
              </a:solidFill>
            </a:rPr>
            <a:t>1. Total </a:t>
          </a:r>
          <a:r>
            <a:rPr lang="en-US" sz="1600" b="1">
              <a:solidFill>
                <a:schemeClr val="accent2">
                  <a:lumMod val="50000"/>
                </a:schemeClr>
              </a:solidFill>
            </a:rPr>
            <a:t>1496</a:t>
          </a:r>
          <a:r>
            <a:rPr lang="en-US" sz="1200" b="1">
              <a:solidFill>
                <a:schemeClr val="accent2">
                  <a:lumMod val="50000"/>
                </a:schemeClr>
              </a:solidFill>
            </a:rPr>
            <a:t> latrines desludged in Q3</a:t>
          </a:r>
        </a:p>
        <a:p>
          <a:r>
            <a:rPr lang="en-US" sz="1200" b="1">
              <a:solidFill>
                <a:schemeClr val="accent2">
                  <a:lumMod val="50000"/>
                </a:schemeClr>
              </a:solidFill>
            </a:rPr>
            <a:t>2. Total </a:t>
          </a:r>
          <a:r>
            <a:rPr lang="en-US" sz="1600" b="1">
              <a:solidFill>
                <a:schemeClr val="accent2">
                  <a:lumMod val="50000"/>
                </a:schemeClr>
              </a:solidFill>
            </a:rPr>
            <a:t>723</a:t>
          </a:r>
          <a:r>
            <a:rPr lang="en-US" sz="1200" b="1">
              <a:solidFill>
                <a:schemeClr val="accent2">
                  <a:lumMod val="50000"/>
                </a:schemeClr>
              </a:solidFill>
            </a:rPr>
            <a:t> latrines</a:t>
          </a:r>
          <a:r>
            <a:rPr lang="en-US" sz="1200" b="1" baseline="0">
              <a:solidFill>
                <a:schemeClr val="accent2">
                  <a:lumMod val="50000"/>
                </a:schemeClr>
              </a:solidFill>
            </a:rPr>
            <a:t> repaired in Q3</a:t>
          </a:r>
        </a:p>
        <a:p>
          <a:r>
            <a:rPr lang="en-US" sz="1200" b="1" baseline="0">
              <a:solidFill>
                <a:schemeClr val="accent2">
                  <a:lumMod val="50000"/>
                </a:schemeClr>
              </a:solidFill>
            </a:rPr>
            <a:t>3. Total </a:t>
          </a:r>
          <a:r>
            <a:rPr lang="en-US" sz="1600" b="1" baseline="0">
              <a:solidFill>
                <a:schemeClr val="accent2">
                  <a:lumMod val="50000"/>
                </a:schemeClr>
              </a:solidFill>
            </a:rPr>
            <a:t>1324</a:t>
          </a:r>
          <a:r>
            <a:rPr lang="en-US" sz="1200" b="1" baseline="0">
              <a:solidFill>
                <a:schemeClr val="accent2">
                  <a:lumMod val="50000"/>
                </a:schemeClr>
              </a:solidFill>
            </a:rPr>
            <a:t> emergency Latrines set up in Q3</a:t>
          </a:r>
          <a:endParaRPr lang="en-US" sz="1200" b="1">
            <a:solidFill>
              <a:schemeClr val="accent2">
                <a:lumMod val="50000"/>
              </a:schemeClr>
            </a:solidFill>
          </a:endParaRPr>
        </a:p>
      </xdr:txBody>
    </xdr:sp>
    <xdr:clientData/>
  </xdr:twoCellAnchor>
  <xdr:twoCellAnchor>
    <xdr:from>
      <xdr:col>9</xdr:col>
      <xdr:colOff>63088</xdr:colOff>
      <xdr:row>89</xdr:row>
      <xdr:rowOff>59933</xdr:rowOff>
    </xdr:from>
    <xdr:to>
      <xdr:col>19</xdr:col>
      <xdr:colOff>38298</xdr:colOff>
      <xdr:row>112</xdr:row>
      <xdr:rowOff>111783</xdr:rowOff>
    </xdr:to>
    <xdr:grpSp>
      <xdr:nvGrpSpPr>
        <xdr:cNvPr id="9" name="Group 8">
          <a:extLst>
            <a:ext uri="{FF2B5EF4-FFF2-40B4-BE49-F238E27FC236}">
              <a16:creationId xmlns:a16="http://schemas.microsoft.com/office/drawing/2014/main" id="{96BDCC9E-B8CC-479A-B4D1-FF6DED146F28}"/>
            </a:ext>
          </a:extLst>
        </xdr:cNvPr>
        <xdr:cNvGrpSpPr/>
      </xdr:nvGrpSpPr>
      <xdr:grpSpPr>
        <a:xfrm>
          <a:off x="6679972" y="18935078"/>
          <a:ext cx="10659775" cy="4496850"/>
          <a:chOff x="7018286" y="18285661"/>
          <a:chExt cx="9099098" cy="5148599"/>
        </a:xfrm>
      </xdr:grpSpPr>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7816961" y="18285661"/>
          <a:ext cx="7888722" cy="2754241"/>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37" name="Chart 36">
            <a:extLst>
              <a:ext uri="{FF2B5EF4-FFF2-40B4-BE49-F238E27FC236}">
                <a16:creationId xmlns:a16="http://schemas.microsoft.com/office/drawing/2014/main" id="{C68E0910-B78B-498C-A5FF-4BBF5656EB3A}"/>
              </a:ext>
            </a:extLst>
          </xdr:cNvPr>
          <xdr:cNvGraphicFramePr>
            <a:graphicFrameLocks/>
          </xdr:cNvGraphicFramePr>
        </xdr:nvGraphicFramePr>
        <xdr:xfrm>
          <a:off x="7018286" y="21135664"/>
          <a:ext cx="4649429" cy="2298596"/>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64" name="Chart 63">
            <a:extLst>
              <a:ext uri="{FF2B5EF4-FFF2-40B4-BE49-F238E27FC236}">
                <a16:creationId xmlns:a16="http://schemas.microsoft.com/office/drawing/2014/main" id="{1F227FD2-2784-49C0-893B-AF10DC915DFC}"/>
              </a:ext>
            </a:extLst>
          </xdr:cNvPr>
          <xdr:cNvGraphicFramePr>
            <a:graphicFrameLocks/>
          </xdr:cNvGraphicFramePr>
        </xdr:nvGraphicFramePr>
        <xdr:xfrm>
          <a:off x="11740080" y="21142207"/>
          <a:ext cx="4377304" cy="2278822"/>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81667</xdr:colOff>
      <xdr:row>71</xdr:row>
      <xdr:rowOff>132173</xdr:rowOff>
    </xdr:from>
    <xdr:to>
      <xdr:col>8</xdr:col>
      <xdr:colOff>22868</xdr:colOff>
      <xdr:row>73</xdr:row>
      <xdr:rowOff>102223</xdr:rowOff>
    </xdr:to>
    <xdr:sp macro="" textlink="">
      <xdr:nvSpPr>
        <xdr:cNvPr id="66" name="TextBox 45">
          <a:extLst>
            <a:ext uri="{FF2B5EF4-FFF2-40B4-BE49-F238E27FC236}">
              <a16:creationId xmlns:a16="http://schemas.microsoft.com/office/drawing/2014/main" id="{709BAD81-440F-42F4-AF5B-AB93650F6D69}"/>
            </a:ext>
          </a:extLst>
        </xdr:cNvPr>
        <xdr:cNvSpPr txBox="1"/>
      </xdr:nvSpPr>
      <xdr:spPr>
        <a:xfrm>
          <a:off x="81667" y="14827887"/>
          <a:ext cx="6454487" cy="369193"/>
        </a:xfrm>
        <a:prstGeom prst="rect">
          <a:avLst/>
        </a:prstGeom>
        <a:solidFill>
          <a:srgbClr val="7030A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Education - WASH in TLS/CFS/THF </a:t>
          </a:r>
          <a:r>
            <a:rPr lang="en-US" sz="1200" b="1" i="0" baseline="0">
              <a:solidFill>
                <a:schemeClr val="bg1"/>
              </a:solidFill>
              <a:effectLst/>
              <a:latin typeface="+mn-lt"/>
              <a:ea typeface="+mn-ea"/>
              <a:cs typeface="+mn-cs"/>
            </a:rPr>
            <a:t>with WASH Cluster partners supported	                                      </a:t>
          </a:r>
          <a:endParaRPr lang="en-US" sz="1200">
            <a:solidFill>
              <a:schemeClr val="bg1"/>
            </a:solidFill>
            <a:effectLst/>
          </a:endParaRPr>
        </a:p>
      </xdr:txBody>
    </xdr:sp>
    <xdr:clientData/>
  </xdr:twoCellAnchor>
  <xdr:twoCellAnchor>
    <xdr:from>
      <xdr:col>0</xdr:col>
      <xdr:colOff>86590</xdr:colOff>
      <xdr:row>102</xdr:row>
      <xdr:rowOff>86591</xdr:rowOff>
    </xdr:from>
    <xdr:to>
      <xdr:col>8</xdr:col>
      <xdr:colOff>26554</xdr:colOff>
      <xdr:row>112</xdr:row>
      <xdr:rowOff>163871</xdr:rowOff>
    </xdr:to>
    <xdr:sp macro="" textlink="">
      <xdr:nvSpPr>
        <xdr:cNvPr id="67" name="TextBox 66">
          <a:extLst>
            <a:ext uri="{FF2B5EF4-FFF2-40B4-BE49-F238E27FC236}">
              <a16:creationId xmlns:a16="http://schemas.microsoft.com/office/drawing/2014/main" id="{DC2DF570-08CF-44FB-8094-65E9DD4D4DBB}"/>
            </a:ext>
          </a:extLst>
        </xdr:cNvPr>
        <xdr:cNvSpPr txBox="1"/>
      </xdr:nvSpPr>
      <xdr:spPr>
        <a:xfrm>
          <a:off x="86590" y="20853977"/>
          <a:ext cx="5943600" cy="2025576"/>
        </a:xfrm>
        <a:prstGeom prst="rect">
          <a:avLst/>
        </a:prstGeom>
        <a:solidFill>
          <a:schemeClr val="accent3">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accent2">
                  <a:lumMod val="50000"/>
                </a:schemeClr>
              </a:solidFill>
            </a:rPr>
            <a:t>Under WASH cluster</a:t>
          </a:r>
          <a:r>
            <a:rPr lang="en-US" sz="1400" b="1" baseline="0">
              <a:solidFill>
                <a:schemeClr val="accent2">
                  <a:lumMod val="50000"/>
                </a:schemeClr>
              </a:solidFill>
            </a:rPr>
            <a:t> partner management:</a:t>
          </a:r>
          <a:endParaRPr lang="en-US" sz="1400" b="1">
            <a:solidFill>
              <a:schemeClr val="accent2">
                <a:lumMod val="50000"/>
              </a:schemeClr>
            </a:solidFill>
          </a:endParaRPr>
        </a:p>
        <a:p>
          <a:r>
            <a:rPr lang="en-US" sz="1400" b="1">
              <a:solidFill>
                <a:schemeClr val="accent2">
                  <a:lumMod val="50000"/>
                </a:schemeClr>
              </a:solidFill>
            </a:rPr>
            <a:t>1.  210 students have access to functional water points in temporary learning  </a:t>
          </a:r>
        </a:p>
        <a:p>
          <a:r>
            <a:rPr lang="en-US" sz="1400" b="1">
              <a:solidFill>
                <a:schemeClr val="accent2">
                  <a:lumMod val="50000"/>
                </a:schemeClr>
              </a:solidFill>
            </a:rPr>
            <a:t>     spaces</a:t>
          </a:r>
          <a:r>
            <a:rPr lang="en-US" sz="1400" b="1" baseline="0">
              <a:solidFill>
                <a:schemeClr val="accent2">
                  <a:lumMod val="50000"/>
                </a:schemeClr>
              </a:solidFill>
            </a:rPr>
            <a:t> and </a:t>
          </a:r>
          <a:r>
            <a:rPr lang="en-US" sz="1400" b="1">
              <a:solidFill>
                <a:schemeClr val="accent2">
                  <a:lumMod val="50000"/>
                </a:schemeClr>
              </a:solidFill>
            </a:rPr>
            <a:t>child friendly spaces </a:t>
          </a:r>
        </a:p>
        <a:p>
          <a:r>
            <a:rPr lang="en-US" sz="1400" b="1">
              <a:solidFill>
                <a:schemeClr val="accent2">
                  <a:lumMod val="50000"/>
                </a:schemeClr>
              </a:solidFill>
            </a:rPr>
            <a:t>2.  600 students have access to functioning school latrines</a:t>
          </a:r>
        </a:p>
        <a:p>
          <a:r>
            <a:rPr lang="en-US" sz="1400" b="1">
              <a:solidFill>
                <a:schemeClr val="accent2">
                  <a:lumMod val="50000"/>
                </a:schemeClr>
              </a:solidFill>
            </a:rPr>
            <a:t>3.  50 people have access to functioning latrines in temporary health care facilities</a:t>
          </a:r>
          <a:endParaRPr lang="en-US" sz="1400" b="1" baseline="0">
            <a:solidFill>
              <a:schemeClr val="accent2">
                <a:lumMod val="50000"/>
              </a:schemeClr>
            </a:solidFill>
          </a:endParaRPr>
        </a:p>
        <a:p>
          <a:r>
            <a:rPr lang="en-US" sz="1400" b="1" baseline="0">
              <a:solidFill>
                <a:schemeClr val="accent2">
                  <a:lumMod val="50000"/>
                </a:schemeClr>
              </a:solidFill>
            </a:rPr>
            <a:t>4.  36,393 people have received regular hygiene promotion</a:t>
          </a:r>
          <a:endParaRPr lang="en-US" sz="1400" b="1">
            <a:solidFill>
              <a:schemeClr val="accent2">
                <a:lumMod val="50000"/>
              </a:schemeClr>
            </a:solidFill>
          </a:endParaRPr>
        </a:p>
      </xdr:txBody>
    </xdr:sp>
    <xdr:clientData/>
  </xdr:twoCellAnchor>
  <xdr:twoCellAnchor>
    <xdr:from>
      <xdr:col>14</xdr:col>
      <xdr:colOff>380519</xdr:colOff>
      <xdr:row>63</xdr:row>
      <xdr:rowOff>10884</xdr:rowOff>
    </xdr:from>
    <xdr:to>
      <xdr:col>18</xdr:col>
      <xdr:colOff>878416</xdr:colOff>
      <xdr:row>69</xdr:row>
      <xdr:rowOff>374467</xdr:rowOff>
    </xdr:to>
    <xdr:graphicFrame macro="">
      <xdr:nvGraphicFramePr>
        <xdr:cNvPr id="52" name="Chart 51">
          <a:extLst>
            <a:ext uri="{FF2B5EF4-FFF2-40B4-BE49-F238E27FC236}">
              <a16:creationId xmlns:a16="http://schemas.microsoft.com/office/drawing/2014/main" id="{C86ED55A-E635-4520-A168-134F3EB15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67733</xdr:colOff>
      <xdr:row>70</xdr:row>
      <xdr:rowOff>81865</xdr:rowOff>
    </xdr:from>
    <xdr:to>
      <xdr:col>15</xdr:col>
      <xdr:colOff>1320800</xdr:colOff>
      <xdr:row>81</xdr:row>
      <xdr:rowOff>148167</xdr:rowOff>
    </xdr:to>
    <xdr:graphicFrame macro="">
      <xdr:nvGraphicFramePr>
        <xdr:cNvPr id="54" name="Chart 53">
          <a:extLst>
            <a:ext uri="{FF2B5EF4-FFF2-40B4-BE49-F238E27FC236}">
              <a16:creationId xmlns:a16="http://schemas.microsoft.com/office/drawing/2014/main" id="{E81E1A18-C79B-45FB-9328-7ED63675A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1418167</xdr:colOff>
      <xdr:row>70</xdr:row>
      <xdr:rowOff>84779</xdr:rowOff>
    </xdr:from>
    <xdr:to>
      <xdr:col>18</xdr:col>
      <xdr:colOff>872067</xdr:colOff>
      <xdr:row>81</xdr:row>
      <xdr:rowOff>148167</xdr:rowOff>
    </xdr:to>
    <xdr:graphicFrame macro="">
      <xdr:nvGraphicFramePr>
        <xdr:cNvPr id="56" name="Chart 55">
          <a:extLst>
            <a:ext uri="{FF2B5EF4-FFF2-40B4-BE49-F238E27FC236}">
              <a16:creationId xmlns:a16="http://schemas.microsoft.com/office/drawing/2014/main" id="{4C3F7419-2685-461D-98C2-96E6D3C7B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27810</xdr:colOff>
      <xdr:row>87</xdr:row>
      <xdr:rowOff>0</xdr:rowOff>
    </xdr:from>
    <xdr:to>
      <xdr:col>4</xdr:col>
      <xdr:colOff>476543</xdr:colOff>
      <xdr:row>102</xdr:row>
      <xdr:rowOff>14382</xdr:rowOff>
    </xdr:to>
    <xdr:graphicFrame macro="">
      <xdr:nvGraphicFramePr>
        <xdr:cNvPr id="42" name="Chart 41">
          <a:extLst>
            <a:ext uri="{FF2B5EF4-FFF2-40B4-BE49-F238E27FC236}">
              <a16:creationId xmlns:a16="http://schemas.microsoft.com/office/drawing/2014/main" id="{8EC8DC46-BF69-444C-8542-D9A46A32BF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10584</xdr:colOff>
      <xdr:row>33</xdr:row>
      <xdr:rowOff>77929</xdr:rowOff>
    </xdr:from>
    <xdr:to>
      <xdr:col>19</xdr:col>
      <xdr:colOff>63499</xdr:colOff>
      <xdr:row>52</xdr:row>
      <xdr:rowOff>9069</xdr:rowOff>
    </xdr:to>
    <xdr:grpSp>
      <xdr:nvGrpSpPr>
        <xdr:cNvPr id="6" name="Group 5">
          <a:extLst>
            <a:ext uri="{FF2B5EF4-FFF2-40B4-BE49-F238E27FC236}">
              <a16:creationId xmlns:a16="http://schemas.microsoft.com/office/drawing/2014/main" id="{81D1B140-38C4-478A-BD12-7B97D813A6B2}"/>
            </a:ext>
          </a:extLst>
        </xdr:cNvPr>
        <xdr:cNvGrpSpPr/>
      </xdr:nvGrpSpPr>
      <xdr:grpSpPr>
        <a:xfrm>
          <a:off x="6627468" y="6308291"/>
          <a:ext cx="10737480" cy="4044836"/>
          <a:chOff x="6434667" y="7708511"/>
          <a:chExt cx="9948330" cy="2955531"/>
        </a:xfrm>
      </xdr:grpSpPr>
      <xdr:grpSp>
        <xdr:nvGrpSpPr>
          <xdr:cNvPr id="3" name="Group 2">
            <a:extLst>
              <a:ext uri="{FF2B5EF4-FFF2-40B4-BE49-F238E27FC236}">
                <a16:creationId xmlns:a16="http://schemas.microsoft.com/office/drawing/2014/main" id="{C605ECFD-6A75-467C-A4EF-10590DF62AA9}"/>
              </a:ext>
            </a:extLst>
          </xdr:cNvPr>
          <xdr:cNvGrpSpPr/>
        </xdr:nvGrpSpPr>
        <xdr:grpSpPr>
          <a:xfrm>
            <a:off x="9408131" y="7708511"/>
            <a:ext cx="6974866" cy="2955531"/>
            <a:chOff x="9874411" y="8595030"/>
            <a:chExt cx="6308116" cy="2802141"/>
          </a:xfrm>
        </xdr:grpSpPr>
        <xdr:grpSp>
          <xdr:nvGrpSpPr>
            <xdr:cNvPr id="2" name="Group 1">
              <a:extLst>
                <a:ext uri="{FF2B5EF4-FFF2-40B4-BE49-F238E27FC236}">
                  <a16:creationId xmlns:a16="http://schemas.microsoft.com/office/drawing/2014/main" id="{E1D41DDC-7DCE-467E-AECE-A7E3BF7F1AA5}"/>
                </a:ext>
              </a:extLst>
            </xdr:cNvPr>
            <xdr:cNvGrpSpPr/>
          </xdr:nvGrpSpPr>
          <xdr:grpSpPr>
            <a:xfrm>
              <a:off x="9874411" y="8595030"/>
              <a:ext cx="6296154" cy="2802141"/>
              <a:chOff x="9933429" y="8498416"/>
              <a:chExt cx="6780309" cy="2986993"/>
            </a:xfrm>
          </xdr:grpSpPr>
          <xdr:graphicFrame macro="">
            <xdr:nvGraphicFramePr>
              <xdr:cNvPr id="39" name="Chart 38">
                <a:extLst>
                  <a:ext uri="{FF2B5EF4-FFF2-40B4-BE49-F238E27FC236}">
                    <a16:creationId xmlns:a16="http://schemas.microsoft.com/office/drawing/2014/main" id="{5573FE29-E84C-4623-B5F8-0E943A0F0AC5}"/>
                  </a:ext>
                </a:extLst>
              </xdr:cNvPr>
              <xdr:cNvGraphicFramePr>
                <a:graphicFrameLocks/>
              </xdr:cNvGraphicFramePr>
            </xdr:nvGraphicFramePr>
            <xdr:xfrm>
              <a:off x="9933429" y="8507852"/>
              <a:ext cx="3427514" cy="2977557"/>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41" name="Chart 40">
                <a:extLst>
                  <a:ext uri="{FF2B5EF4-FFF2-40B4-BE49-F238E27FC236}">
                    <a16:creationId xmlns:a16="http://schemas.microsoft.com/office/drawing/2014/main" id="{32066DA3-7201-47E9-9D79-036BB43D17C6}"/>
                  </a:ext>
                </a:extLst>
              </xdr:cNvPr>
              <xdr:cNvGraphicFramePr>
                <a:graphicFrameLocks/>
              </xdr:cNvGraphicFramePr>
            </xdr:nvGraphicFramePr>
            <xdr:xfrm>
              <a:off x="13421897" y="8498416"/>
              <a:ext cx="3291841" cy="2977557"/>
            </xdr:xfrm>
            <a:graphic>
              <a:graphicData uri="http://schemas.openxmlformats.org/drawingml/2006/chart">
                <c:chart xmlns:c="http://schemas.openxmlformats.org/drawingml/2006/chart" xmlns:r="http://schemas.openxmlformats.org/officeDocument/2006/relationships" r:id="rId13"/>
              </a:graphicData>
            </a:graphic>
          </xdr:graphicFrame>
          <xdr:cxnSp macro="">
            <xdr:nvCxnSpPr>
              <xdr:cNvPr id="43" name="Connector: Elbow 42">
                <a:extLst>
                  <a:ext uri="{FF2B5EF4-FFF2-40B4-BE49-F238E27FC236}">
                    <a16:creationId xmlns:a16="http://schemas.microsoft.com/office/drawing/2014/main" id="{0A1B0AF1-FDEE-4B61-BF75-6B7CD18AA3F3}"/>
                  </a:ext>
                </a:extLst>
              </xdr:cNvPr>
              <xdr:cNvCxnSpPr/>
            </xdr:nvCxnSpPr>
            <xdr:spPr>
              <a:xfrm>
                <a:off x="11394762" y="9680049"/>
                <a:ext cx="1161649" cy="211441"/>
              </a:xfrm>
              <a:prstGeom prst="bentConnector3">
                <a:avLst>
                  <a:gd name="adj1" fmla="val 100686"/>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4" name="Connector: Elbow 43">
                <a:extLst>
                  <a:ext uri="{FF2B5EF4-FFF2-40B4-BE49-F238E27FC236}">
                    <a16:creationId xmlns:a16="http://schemas.microsoft.com/office/drawing/2014/main" id="{B7D7B9D2-3BF7-4609-9AD4-4A44BA779229}"/>
                  </a:ext>
                </a:extLst>
              </xdr:cNvPr>
              <xdr:cNvCxnSpPr/>
            </xdr:nvCxnSpPr>
            <xdr:spPr>
              <a:xfrm>
                <a:off x="14714909" y="9619420"/>
                <a:ext cx="1014033" cy="357032"/>
              </a:xfrm>
              <a:prstGeom prst="bentConnector3">
                <a:avLst>
                  <a:gd name="adj1" fmla="val 100807"/>
                </a:avLst>
              </a:prstGeom>
              <a:ln>
                <a:tailEnd type="triangle"/>
              </a:ln>
            </xdr:spPr>
            <xdr:style>
              <a:lnRef idx="1">
                <a:schemeClr val="accent1"/>
              </a:lnRef>
              <a:fillRef idx="0">
                <a:schemeClr val="accent1"/>
              </a:fillRef>
              <a:effectRef idx="0">
                <a:schemeClr val="accent1"/>
              </a:effectRef>
              <a:fontRef idx="minor">
                <a:schemeClr val="tx1"/>
              </a:fontRef>
            </xdr:style>
          </xdr:cxnSp>
        </xdr:grpSp>
        <xdr:graphicFrame macro="">
          <xdr:nvGraphicFramePr>
            <xdr:cNvPr id="50" name="Chart 49">
              <a:extLst>
                <a:ext uri="{FF2B5EF4-FFF2-40B4-BE49-F238E27FC236}">
                  <a16:creationId xmlns:a16="http://schemas.microsoft.com/office/drawing/2014/main" id="{0DE25274-0C06-43B8-8E28-0161019F2C7F}"/>
                </a:ext>
              </a:extLst>
            </xdr:cNvPr>
            <xdr:cNvGraphicFramePr>
              <a:graphicFrameLocks/>
            </xdr:cNvGraphicFramePr>
          </xdr:nvGraphicFramePr>
          <xdr:xfrm>
            <a:off x="11342750" y="10114307"/>
            <a:ext cx="1687795" cy="1243998"/>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51" name="Chart 50">
              <a:extLst>
                <a:ext uri="{FF2B5EF4-FFF2-40B4-BE49-F238E27FC236}">
                  <a16:creationId xmlns:a16="http://schemas.microsoft.com/office/drawing/2014/main" id="{5560E883-6A3C-49E4-958E-3D256F2FF0C2}"/>
                </a:ext>
              </a:extLst>
            </xdr:cNvPr>
            <xdr:cNvGraphicFramePr>
              <a:graphicFrameLocks/>
            </xdr:cNvGraphicFramePr>
          </xdr:nvGraphicFramePr>
          <xdr:xfrm>
            <a:off x="14468099" y="10133265"/>
            <a:ext cx="1714428" cy="1228549"/>
          </xdr:xfrm>
          <a:graphic>
            <a:graphicData uri="http://schemas.openxmlformats.org/drawingml/2006/chart">
              <c:chart xmlns:c="http://schemas.openxmlformats.org/drawingml/2006/chart" xmlns:r="http://schemas.openxmlformats.org/officeDocument/2006/relationships" r:id="rId15"/>
            </a:graphicData>
          </a:graphic>
        </xdr:graphicFrame>
      </xdr:grpSp>
      <xdr:graphicFrame macro="">
        <xdr:nvGraphicFramePr>
          <xdr:cNvPr id="49" name="Chart 48">
            <a:extLst>
              <a:ext uri="{FF2B5EF4-FFF2-40B4-BE49-F238E27FC236}">
                <a16:creationId xmlns:a16="http://schemas.microsoft.com/office/drawing/2014/main" id="{934AC1B9-BEA5-420D-A058-DDC0D9D53337}"/>
              </a:ext>
            </a:extLst>
          </xdr:cNvPr>
          <xdr:cNvGraphicFramePr>
            <a:graphicFrameLocks/>
          </xdr:cNvGraphicFramePr>
        </xdr:nvGraphicFramePr>
        <xdr:xfrm>
          <a:off x="6434667" y="7717895"/>
          <a:ext cx="2909973" cy="1699706"/>
        </xdr:xfrm>
        <a:graphic>
          <a:graphicData uri="http://schemas.openxmlformats.org/drawingml/2006/chart">
            <c:chart xmlns:c="http://schemas.openxmlformats.org/drawingml/2006/chart" xmlns:r="http://schemas.openxmlformats.org/officeDocument/2006/relationships" r:id="rId16"/>
          </a:graphicData>
        </a:graphic>
      </xdr:graphicFrame>
    </xdr:grpSp>
    <xdr:clientData/>
  </xdr:twoCellAnchor>
  <xdr:twoCellAnchor>
    <xdr:from>
      <xdr:col>9</xdr:col>
      <xdr:colOff>42337</xdr:colOff>
      <xdr:row>54</xdr:row>
      <xdr:rowOff>23808</xdr:rowOff>
    </xdr:from>
    <xdr:to>
      <xdr:col>14</xdr:col>
      <xdr:colOff>296333</xdr:colOff>
      <xdr:row>69</xdr:row>
      <xdr:rowOff>381000</xdr:rowOff>
    </xdr:to>
    <xdr:graphicFrame macro="">
      <xdr:nvGraphicFramePr>
        <xdr:cNvPr id="57" name="Chart 56">
          <a:extLst>
            <a:ext uri="{FF2B5EF4-FFF2-40B4-BE49-F238E27FC236}">
              <a16:creationId xmlns:a16="http://schemas.microsoft.com/office/drawing/2014/main" id="{BA77A05B-7332-4BAC-9434-1EE35AC04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33108</xdr:colOff>
      <xdr:row>70</xdr:row>
      <xdr:rowOff>72087</xdr:rowOff>
    </xdr:from>
    <xdr:to>
      <xdr:col>12</xdr:col>
      <xdr:colOff>1333499</xdr:colOff>
      <xdr:row>81</xdr:row>
      <xdr:rowOff>158750</xdr:rowOff>
    </xdr:to>
    <xdr:graphicFrame macro="">
      <xdr:nvGraphicFramePr>
        <xdr:cNvPr id="46" name="Chart 45">
          <a:extLst>
            <a:ext uri="{FF2B5EF4-FFF2-40B4-BE49-F238E27FC236}">
              <a16:creationId xmlns:a16="http://schemas.microsoft.com/office/drawing/2014/main" id="{A5924EC0-6078-420E-9A7D-690061D1E8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455085</xdr:colOff>
      <xdr:row>56</xdr:row>
      <xdr:rowOff>21772</xdr:rowOff>
    </xdr:from>
    <xdr:to>
      <xdr:col>13</xdr:col>
      <xdr:colOff>54429</xdr:colOff>
      <xdr:row>64</xdr:row>
      <xdr:rowOff>0</xdr:rowOff>
    </xdr:to>
    <xdr:graphicFrame macro="">
      <xdr:nvGraphicFramePr>
        <xdr:cNvPr id="53" name="Chart 52">
          <a:extLst>
            <a:ext uri="{FF2B5EF4-FFF2-40B4-BE49-F238E27FC236}">
              <a16:creationId xmlns:a16="http://schemas.microsoft.com/office/drawing/2014/main" id="{9AF9E30C-A3D9-4089-8AEA-DC1002B050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9072</xdr:colOff>
      <xdr:row>3</xdr:row>
      <xdr:rowOff>117928</xdr:rowOff>
    </xdr:from>
    <xdr:to>
      <xdr:col>7</xdr:col>
      <xdr:colOff>876301</xdr:colOff>
      <xdr:row>23</xdr:row>
      <xdr:rowOff>127000</xdr:rowOff>
    </xdr:to>
    <xdr:graphicFrame macro="">
      <xdr:nvGraphicFramePr>
        <xdr:cNvPr id="55" name="Chart 54">
          <a:extLst>
            <a:ext uri="{FF2B5EF4-FFF2-40B4-BE49-F238E27FC236}">
              <a16:creationId xmlns:a16="http://schemas.microsoft.com/office/drawing/2014/main" id="{1AE374B7-FFB7-46FE-880D-EDDD3BC461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163286</xdr:colOff>
      <xdr:row>44</xdr:row>
      <xdr:rowOff>45356</xdr:rowOff>
    </xdr:from>
    <xdr:to>
      <xdr:col>15</xdr:col>
      <xdr:colOff>834571</xdr:colOff>
      <xdr:row>45</xdr:row>
      <xdr:rowOff>81641</xdr:rowOff>
    </xdr:to>
    <xdr:sp macro="" textlink="">
      <xdr:nvSpPr>
        <xdr:cNvPr id="7" name="TextBox 6">
          <a:extLst>
            <a:ext uri="{FF2B5EF4-FFF2-40B4-BE49-F238E27FC236}">
              <a16:creationId xmlns:a16="http://schemas.microsoft.com/office/drawing/2014/main" id="{5EC064E0-CA31-4E98-A997-AA3AA9FB795A}"/>
            </a:ext>
          </a:extLst>
        </xdr:cNvPr>
        <xdr:cNvSpPr txBox="1"/>
      </xdr:nvSpPr>
      <xdr:spPr>
        <a:xfrm>
          <a:off x="11992429" y="8236856"/>
          <a:ext cx="1487713" cy="1995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70C0"/>
              </a:solidFill>
            </a:rPr>
            <a:t>1570 samples tested</a:t>
          </a:r>
        </a:p>
      </xdr:txBody>
    </xdr:sp>
    <xdr:clientData/>
  </xdr:twoCellAnchor>
  <xdr:twoCellAnchor>
    <xdr:from>
      <xdr:col>17</xdr:col>
      <xdr:colOff>9071</xdr:colOff>
      <xdr:row>44</xdr:row>
      <xdr:rowOff>79829</xdr:rowOff>
    </xdr:from>
    <xdr:to>
      <xdr:col>18</xdr:col>
      <xdr:colOff>787401</xdr:colOff>
      <xdr:row>45</xdr:row>
      <xdr:rowOff>136072</xdr:rowOff>
    </xdr:to>
    <xdr:sp macro="" textlink="">
      <xdr:nvSpPr>
        <xdr:cNvPr id="48" name="TextBox 47">
          <a:extLst>
            <a:ext uri="{FF2B5EF4-FFF2-40B4-BE49-F238E27FC236}">
              <a16:creationId xmlns:a16="http://schemas.microsoft.com/office/drawing/2014/main" id="{E59212EB-8E0F-4E13-97A3-5BB1F3D09F24}"/>
            </a:ext>
          </a:extLst>
        </xdr:cNvPr>
        <xdr:cNvSpPr txBox="1"/>
      </xdr:nvSpPr>
      <xdr:spPr>
        <a:xfrm>
          <a:off x="15720785" y="8271329"/>
          <a:ext cx="1467759" cy="2195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70C0"/>
              </a:solidFill>
            </a:rPr>
            <a:t>1647 samples tested</a:t>
          </a:r>
        </a:p>
      </xdr:txBody>
    </xdr:sp>
    <xdr:clientData/>
  </xdr:twoCellAnchor>
  <xdr:twoCellAnchor>
    <xdr:from>
      <xdr:col>4</xdr:col>
      <xdr:colOff>487514</xdr:colOff>
      <xdr:row>86</xdr:row>
      <xdr:rowOff>181428</xdr:rowOff>
    </xdr:from>
    <xdr:to>
      <xdr:col>8</xdr:col>
      <xdr:colOff>28129</xdr:colOff>
      <xdr:row>102</xdr:row>
      <xdr:rowOff>28241</xdr:rowOff>
    </xdr:to>
    <xdr:graphicFrame macro="">
      <xdr:nvGraphicFramePr>
        <xdr:cNvPr id="45" name="Chart 44">
          <a:extLst>
            <a:ext uri="{FF2B5EF4-FFF2-40B4-BE49-F238E27FC236}">
              <a16:creationId xmlns:a16="http://schemas.microsoft.com/office/drawing/2014/main" id="{C837AF09-0C8B-4C76-9AA7-6591FB596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22</xdr:col>
      <xdr:colOff>616858</xdr:colOff>
      <xdr:row>5</xdr:row>
      <xdr:rowOff>65315</xdr:rowOff>
    </xdr:from>
    <xdr:to>
      <xdr:col>27</xdr:col>
      <xdr:colOff>812019</xdr:colOff>
      <xdr:row>13</xdr:row>
      <xdr:rowOff>90714</xdr:rowOff>
    </xdr:to>
    <xdr:sp macro="" textlink="">
      <xdr:nvSpPr>
        <xdr:cNvPr id="58" name="TextBox 57">
          <a:hlinkClick xmlns:r="http://schemas.openxmlformats.org/officeDocument/2006/relationships" r:id="rId22"/>
          <a:extLst>
            <a:ext uri="{FF2B5EF4-FFF2-40B4-BE49-F238E27FC236}">
              <a16:creationId xmlns:a16="http://schemas.microsoft.com/office/drawing/2014/main" id="{5BCAAF7B-53AF-435D-AD63-3379CFBA4AC8}"/>
            </a:ext>
          </a:extLst>
        </xdr:cNvPr>
        <xdr:cNvSpPr txBox="1"/>
      </xdr:nvSpPr>
      <xdr:spPr>
        <a:xfrm>
          <a:off x="18024929" y="1299029"/>
          <a:ext cx="5365876" cy="1331685"/>
        </a:xfrm>
        <a:prstGeom prst="rect">
          <a:avLst/>
        </a:prstGeom>
        <a:solidFill>
          <a:schemeClr val="accent4">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solidFill>
                <a:schemeClr val="bg1"/>
              </a:solidFill>
            </a:rPr>
            <a:t>49 WASH cluster</a:t>
          </a:r>
          <a:r>
            <a:rPr lang="en-US" sz="2000" b="1" baseline="0">
              <a:solidFill>
                <a:schemeClr val="bg1"/>
              </a:solidFill>
            </a:rPr>
            <a:t> team field visits were done in Q1. For more information on WASH Clsuter team field visists, Click </a:t>
          </a:r>
          <a:r>
            <a:rPr lang="en-US" sz="2000" b="1" u="sng" baseline="0">
              <a:solidFill>
                <a:schemeClr val="bg1"/>
              </a:solidFill>
            </a:rPr>
            <a:t>here</a:t>
          </a:r>
          <a:endParaRPr lang="en-US" sz="2000" b="1" u="sng">
            <a:solidFill>
              <a:schemeClr val="bg1"/>
            </a:solidFill>
          </a:endParaRPr>
        </a:p>
      </xdr:txBody>
    </xdr:sp>
    <xdr:clientData/>
  </xdr:twoCellAnchor>
  <xdr:twoCellAnchor>
    <xdr:from>
      <xdr:col>8</xdr:col>
      <xdr:colOff>81066</xdr:colOff>
      <xdr:row>1</xdr:row>
      <xdr:rowOff>46095</xdr:rowOff>
    </xdr:from>
    <xdr:to>
      <xdr:col>19</xdr:col>
      <xdr:colOff>27214</xdr:colOff>
      <xdr:row>3</xdr:row>
      <xdr:rowOff>88900</xdr:rowOff>
    </xdr:to>
    <xdr:sp macro="" textlink="">
      <xdr:nvSpPr>
        <xdr:cNvPr id="60" name="Rectangle 59">
          <a:extLst>
            <a:ext uri="{FF2B5EF4-FFF2-40B4-BE49-F238E27FC236}">
              <a16:creationId xmlns:a16="http://schemas.microsoft.com/office/drawing/2014/main" id="{4BC25827-9E2E-4671-864B-4700154D51BA}"/>
            </a:ext>
          </a:extLst>
        </xdr:cNvPr>
        <xdr:cNvSpPr/>
      </xdr:nvSpPr>
      <xdr:spPr>
        <a:xfrm>
          <a:off x="6594352" y="626666"/>
          <a:ext cx="10750219" cy="369377"/>
        </a:xfrm>
        <a:prstGeom prst="rect">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Mid- year Humanitarian Response</a:t>
          </a:r>
          <a:r>
            <a:rPr lang="en-US" sz="1400" b="1" baseline="0"/>
            <a:t> Plan achievement                                                              Flash Appeal achievement vs target</a:t>
          </a:r>
          <a:endParaRPr lang="en-US" sz="1400" b="1"/>
        </a:p>
      </xdr:txBody>
    </xdr:sp>
    <xdr:clientData/>
  </xdr:twoCellAnchor>
  <xdr:twoCellAnchor>
    <xdr:from>
      <xdr:col>14</xdr:col>
      <xdr:colOff>399142</xdr:colOff>
      <xdr:row>82</xdr:row>
      <xdr:rowOff>0</xdr:rowOff>
    </xdr:from>
    <xdr:to>
      <xdr:col>18</xdr:col>
      <xdr:colOff>907143</xdr:colOff>
      <xdr:row>86</xdr:row>
      <xdr:rowOff>188360</xdr:rowOff>
    </xdr:to>
    <xdr:sp macro="" textlink="">
      <xdr:nvSpPr>
        <xdr:cNvPr id="71" name="TextBox 70">
          <a:extLst>
            <a:ext uri="{FF2B5EF4-FFF2-40B4-BE49-F238E27FC236}">
              <a16:creationId xmlns:a16="http://schemas.microsoft.com/office/drawing/2014/main" id="{EB7873EE-C50A-48FD-95C0-A03D7CCC9CA6}"/>
            </a:ext>
          </a:extLst>
        </xdr:cNvPr>
        <xdr:cNvSpPr txBox="1"/>
      </xdr:nvSpPr>
      <xdr:spPr>
        <a:xfrm>
          <a:off x="12214423" y="17791416"/>
          <a:ext cx="5071439" cy="976045"/>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solidFill>
                <a:schemeClr val="accent2">
                  <a:lumMod val="50000"/>
                </a:schemeClr>
              </a:solidFill>
            </a:rPr>
            <a:t>4.  </a:t>
          </a:r>
          <a:r>
            <a:rPr lang="en-US" sz="1600" b="1" baseline="0">
              <a:solidFill>
                <a:schemeClr val="accent2">
                  <a:lumMod val="50000"/>
                </a:schemeClr>
              </a:solidFill>
            </a:rPr>
            <a:t>154</a:t>
          </a:r>
          <a:r>
            <a:rPr lang="en-US" sz="1200" b="1" baseline="0">
              <a:solidFill>
                <a:schemeClr val="accent2">
                  <a:lumMod val="50000"/>
                </a:schemeClr>
              </a:solidFill>
            </a:rPr>
            <a:t> Number of functioning children latrine reported</a:t>
          </a:r>
          <a:endParaRPr lang="en-US" sz="1200" b="1">
            <a:solidFill>
              <a:schemeClr val="accent2">
                <a:lumMod val="50000"/>
              </a:schemeClr>
            </a:solidFill>
          </a:endParaRPr>
        </a:p>
      </xdr:txBody>
    </xdr:sp>
    <xdr:clientData/>
  </xdr:twoCellAnchor>
  <xdr:twoCellAnchor>
    <xdr:from>
      <xdr:col>8</xdr:col>
      <xdr:colOff>108856</xdr:colOff>
      <xdr:row>45</xdr:row>
      <xdr:rowOff>308428</xdr:rowOff>
    </xdr:from>
    <xdr:to>
      <xdr:col>12</xdr:col>
      <xdr:colOff>498928</xdr:colOff>
      <xdr:row>52</xdr:row>
      <xdr:rowOff>0</xdr:rowOff>
    </xdr:to>
    <xdr:sp macro="" textlink="">
      <xdr:nvSpPr>
        <xdr:cNvPr id="72" name="TextBox 71">
          <a:extLst>
            <a:ext uri="{FF2B5EF4-FFF2-40B4-BE49-F238E27FC236}">
              <a16:creationId xmlns:a16="http://schemas.microsoft.com/office/drawing/2014/main" id="{113AB195-AB1A-46A0-A067-C4E2953583E2}"/>
            </a:ext>
          </a:extLst>
        </xdr:cNvPr>
        <xdr:cNvSpPr txBox="1"/>
      </xdr:nvSpPr>
      <xdr:spPr>
        <a:xfrm>
          <a:off x="6622142" y="8663214"/>
          <a:ext cx="3165929" cy="1587500"/>
        </a:xfrm>
        <a:prstGeom prst="rect">
          <a:avLst/>
        </a:prstGeom>
        <a:solidFill>
          <a:schemeClr val="accent1">
            <a:lumMod val="20000"/>
            <a:lumOff val="80000"/>
          </a:schemeClr>
        </a:solidFill>
        <a:ln w="9525" cmpd="sng">
          <a:solidFill>
            <a:schemeClr val="accent1">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solidFill>
                <a:srgbClr val="0070C0"/>
              </a:solidFill>
            </a:rPr>
            <a:t>After cyclone in the protraced camps, in Q3</a:t>
          </a:r>
        </a:p>
        <a:p>
          <a:r>
            <a:rPr lang="en-US" sz="1200" b="1" baseline="0">
              <a:solidFill>
                <a:srgbClr val="0070C0"/>
              </a:solidFill>
            </a:rPr>
            <a:t>1.  </a:t>
          </a:r>
          <a:r>
            <a:rPr lang="en-US" sz="1600" b="1" baseline="0">
              <a:solidFill>
                <a:srgbClr val="0070C0"/>
              </a:solidFill>
            </a:rPr>
            <a:t>687</a:t>
          </a:r>
          <a:r>
            <a:rPr lang="en-US" sz="1200" b="1" baseline="0">
              <a:solidFill>
                <a:srgbClr val="0070C0"/>
              </a:solidFill>
            </a:rPr>
            <a:t> Number of water points renovated </a:t>
          </a:r>
        </a:p>
        <a:p>
          <a:r>
            <a:rPr lang="en-US" sz="1200" b="1" baseline="0">
              <a:solidFill>
                <a:srgbClr val="0070C0"/>
              </a:solidFill>
            </a:rPr>
            <a:t>2. </a:t>
          </a:r>
          <a:r>
            <a:rPr lang="en-US" sz="1600" b="1" baseline="0">
              <a:solidFill>
                <a:srgbClr val="0070C0"/>
              </a:solidFill>
            </a:rPr>
            <a:t>6 </a:t>
          </a:r>
          <a:r>
            <a:rPr lang="en-US" sz="1200" b="1" baseline="0">
              <a:solidFill>
                <a:srgbClr val="0070C0"/>
              </a:solidFill>
            </a:rPr>
            <a:t>Number of water filters distributed</a:t>
          </a:r>
        </a:p>
        <a:p>
          <a:r>
            <a:rPr lang="en-US" sz="1200" b="1" baseline="0">
              <a:solidFill>
                <a:srgbClr val="0070C0"/>
              </a:solidFill>
            </a:rPr>
            <a:t>4. </a:t>
          </a:r>
          <a:r>
            <a:rPr lang="en-US" sz="1600" b="1" baseline="0">
              <a:solidFill>
                <a:srgbClr val="0070C0"/>
              </a:solidFill>
            </a:rPr>
            <a:t>1445</a:t>
          </a:r>
          <a:r>
            <a:rPr lang="en-US" sz="1200" b="1" baseline="0">
              <a:solidFill>
                <a:srgbClr val="0070C0"/>
              </a:solidFill>
            </a:rPr>
            <a:t> Number of household received purification tablets</a:t>
          </a:r>
          <a:endParaRPr lang="en-US" sz="1200" b="1">
            <a:solidFill>
              <a:srgbClr val="0070C0"/>
            </a:solidFill>
          </a:endParaRPr>
        </a:p>
      </xdr:txBody>
    </xdr:sp>
    <xdr:clientData/>
  </xdr:twoCellAnchor>
  <xdr:twoCellAnchor>
    <xdr:from>
      <xdr:col>14</xdr:col>
      <xdr:colOff>362856</xdr:colOff>
      <xdr:row>54</xdr:row>
      <xdr:rowOff>9073</xdr:rowOff>
    </xdr:from>
    <xdr:to>
      <xdr:col>18</xdr:col>
      <xdr:colOff>879928</xdr:colOff>
      <xdr:row>62</xdr:row>
      <xdr:rowOff>127000</xdr:rowOff>
    </xdr:to>
    <xdr:graphicFrame macro="">
      <xdr:nvGraphicFramePr>
        <xdr:cNvPr id="68" name="Chart 67">
          <a:extLst>
            <a:ext uri="{FF2B5EF4-FFF2-40B4-BE49-F238E27FC236}">
              <a16:creationId xmlns:a16="http://schemas.microsoft.com/office/drawing/2014/main" id="{4B7790AC-BD99-4A29-89CE-B423A6730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242584</xdr:colOff>
      <xdr:row>3</xdr:row>
      <xdr:rowOff>128427</xdr:rowOff>
    </xdr:from>
    <xdr:to>
      <xdr:col>19</xdr:col>
      <xdr:colOff>0</xdr:colOff>
      <xdr:row>32</xdr:row>
      <xdr:rowOff>0</xdr:rowOff>
    </xdr:to>
    <xdr:graphicFrame macro="">
      <xdr:nvGraphicFramePr>
        <xdr:cNvPr id="59" name="Chart 58">
          <a:extLst>
            <a:ext uri="{FF2B5EF4-FFF2-40B4-BE49-F238E27FC236}">
              <a16:creationId xmlns:a16="http://schemas.microsoft.com/office/drawing/2014/main" id="{C0E97F27-1A8B-45C3-82B7-A84AC0E198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8562</xdr:colOff>
      <xdr:row>33</xdr:row>
      <xdr:rowOff>17295</xdr:rowOff>
    </xdr:from>
    <xdr:to>
      <xdr:col>8</xdr:col>
      <xdr:colOff>5138</xdr:colOff>
      <xdr:row>43</xdr:row>
      <xdr:rowOff>56679</xdr:rowOff>
    </xdr:to>
    <xdr:graphicFrame macro="">
      <xdr:nvGraphicFramePr>
        <xdr:cNvPr id="4" name="Chart 3">
          <a:extLst>
            <a:ext uri="{FF2B5EF4-FFF2-40B4-BE49-F238E27FC236}">
              <a16:creationId xmlns:a16="http://schemas.microsoft.com/office/drawing/2014/main" id="{D3CED7DC-718F-4247-8209-00A3974655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7652</xdr:colOff>
      <xdr:row>24</xdr:row>
      <xdr:rowOff>17124</xdr:rowOff>
    </xdr:from>
    <xdr:to>
      <xdr:col>8</xdr:col>
      <xdr:colOff>4228</xdr:colOff>
      <xdr:row>32</xdr:row>
      <xdr:rowOff>390418</xdr:rowOff>
    </xdr:to>
    <xdr:graphicFrame macro="">
      <xdr:nvGraphicFramePr>
        <xdr:cNvPr id="8" name="Chart 7">
          <a:extLst>
            <a:ext uri="{FF2B5EF4-FFF2-40B4-BE49-F238E27FC236}">
              <a16:creationId xmlns:a16="http://schemas.microsoft.com/office/drawing/2014/main" id="{FDCA3EC4-32E0-481E-AD87-3D4D6F399C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102740</xdr:colOff>
      <xdr:row>43</xdr:row>
      <xdr:rowOff>128427</xdr:rowOff>
    </xdr:from>
    <xdr:to>
      <xdr:col>7</xdr:col>
      <xdr:colOff>869877</xdr:colOff>
      <xdr:row>53</xdr:row>
      <xdr:rowOff>42809</xdr:rowOff>
    </xdr:to>
    <xdr:graphicFrame macro="">
      <xdr:nvGraphicFramePr>
        <xdr:cNvPr id="10" name="Chart 9">
          <a:extLst>
            <a:ext uri="{FF2B5EF4-FFF2-40B4-BE49-F238E27FC236}">
              <a16:creationId xmlns:a16="http://schemas.microsoft.com/office/drawing/2014/main" id="{A1A6B88A-878E-44E7-9CD5-C86D080D0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nance\Delegates\Delegate%20Per%20Diem%20Sheet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ersonal/mthaw_unicef_org/Documents/Mee%20Mee_backup/2.%20Information%20Management/J_Funding/2023/2023_Q3/20231025_Funding%20Matrix_2023_Q3.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20230614_Myanmar_WASH_4W_2023_Q2_All_Village_Consolidate.xlsx?4B842BC2" TargetMode="External"/><Relationship Id="rId1" Type="http://schemas.openxmlformats.org/officeDocument/2006/relationships/externalLinkPath" Target="file:///\\4B842BC2\20230614_Myanmar_WASH_4W_2023_Q2_All_Village_Consolid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thaw/Mee%20Mee/NUTRITION/Information%20Management/4W/format/Myanmar%20Nutrition%20sector%204W%20template%202022_0811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thaw/Mee%20Mee/2.%20Information%20Management/B_%204%20W/002.%204Ws%20matrix/001.New%204%20W/2019/Data%20Entry/Core_File_Myanmar_WASH_4W_2019_Q2%20-%2017062019%20-KachinSha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mthaw/Mee%20Mee/2.%20Information%20Management/M_Preparedness%20and%20Contingency/Conflict/2019-2022/Database/2022/National/20220311_3W_WASH%20Cluster%20New%20Displaced%20Response_Tracking_as%20of%20Feb%202022_SE.xlsx?FE330603" TargetMode="External"/><Relationship Id="rId1" Type="http://schemas.openxmlformats.org/officeDocument/2006/relationships/externalLinkPath" Target="file:///\\FE330603\20220311_3W_WASH%20Cluster%20New%20Displaced%20Response_Tracking_as%20of%20Feb%202022_S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thaw/Mee%20Mee/2.%20Information%20Management/M_Preparedness%20and%20Contingency/Conflict/2019-2021/UNHCR/Rakhine/Displacement_database_30112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thaw/Mee%20Mee/2.%20Information%20Management/B_%204%20W/002.%204Ws%20matrix/001.New%204%20W/2020/Data%20Entry/Q4_2020/Core_File_Myanmar_WASH_4W_2021_Q4_Rakhine_Camp.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enilsson/AppData/Local/Microsoft/Windows/INetCache/Content.Outlook/LT8SAFDV/3W%20compile%20Rakhine%20-Nutritio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thaw\Mee%20Mee\2.%20Information%20Management\C_Camp%20Info\2.%20CCCM%20Camp%20list\Kachin\2019\shelter-nfi-cccm_kachin_northern_shan_cluster_analysis_report_march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ty Sheet"/>
      <sheetName val="PD Sheet"/>
      <sheetName val="Data"/>
      <sheetName val="Sheet5"/>
      <sheetName val="Fund_Analysis_Rakhine"/>
      <sheetName val="Lookup"/>
      <sheetName val="Site_DB"/>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state_donor"/>
      <sheetName val="Rakhine_funding_matrix"/>
      <sheetName val="Kachin-shan_funding_matrix"/>
      <sheetName val="Other_StateRegio_funding_matrix"/>
      <sheetName val="Funding Tracking"/>
      <sheetName val="Timelinebysite"/>
      <sheetName val="Sheet1"/>
      <sheetName val="National_Analysis by donor"/>
      <sheetName val="National_analysis by state"/>
      <sheetName val="Covid"/>
      <sheetName val="National"/>
      <sheetName val="other_Analysis"/>
      <sheetName val="Fund_Analysis_Rakhine"/>
      <sheetName val="Fund_Analysis_Kachin-shan"/>
      <sheetName val="Rakhine Analysis 2"/>
      <sheetName val="Kachin Analysis 2"/>
    </sheetNames>
    <sheetDataSet>
      <sheetData sheetId="0"/>
      <sheetData sheetId="1"/>
      <sheetData sheetId="2"/>
      <sheetData sheetId="3"/>
      <sheetData sheetId="4"/>
      <sheetData sheetId="5"/>
      <sheetData sheetId="6"/>
      <sheetData sheetId="7"/>
      <sheetData sheetId="8"/>
      <sheetData sheetId="9"/>
      <sheetData sheetId="10"/>
      <sheetData sheetId="11">
        <row r="3">
          <cell r="F3" t="str">
            <v>Cumulative Funding Received for 2023</v>
          </cell>
        </row>
      </sheetData>
      <sheetData sheetId="12"/>
      <sheetData sheetId="13"/>
      <sheetData sheetId="14"/>
      <sheetData sheetId="15">
        <row r="2">
          <cell r="C2" t="str">
            <v>Camps</v>
          </cell>
          <cell r="D2" t="str">
            <v>Non-IDP Camps</v>
          </cell>
          <cell r="E2" t="str">
            <v>Gap</v>
          </cell>
        </row>
        <row r="3">
          <cell r="C3">
            <v>3646716.9231434399</v>
          </cell>
          <cell r="D3">
            <v>2604279.4549189284</v>
          </cell>
          <cell r="E3">
            <v>47702069.430625185</v>
          </cell>
        </row>
      </sheetData>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CASH"/>
      <sheetName val="DATABASE"/>
      <sheetName val="Site_DB"/>
      <sheetName val="Where"/>
      <sheetName val="Indicator Summary  MM"/>
      <sheetName val="Indicator Summary  Eng_village"/>
      <sheetName val="HRP Calculations"/>
      <sheetName val="HRP"/>
      <sheetName val="HRP ref_other"/>
      <sheetName val="HRP ref_RR"/>
      <sheetName val="Analysis"/>
      <sheetName val="Rakhine"/>
      <sheetName val="Quarterly Dashboard"/>
      <sheetName val="By village"/>
      <sheetName val="Tracking Dashboard"/>
      <sheetName val="Lookup"/>
      <sheetName val="20230614_Myanmar_WASH_4W_2023_Q"/>
      <sheetName val="Sheet1"/>
      <sheetName val="Indicator Summary  Eng"/>
    </sheetNames>
    <sheetDataSet>
      <sheetData sheetId="0" refreshError="1"/>
      <sheetData sheetId="1" refreshError="1"/>
      <sheetData sheetId="2" refreshError="1"/>
      <sheetData sheetId="3" refreshError="1"/>
      <sheetData sheetId="4">
        <row r="1">
          <cell r="D1" t="str">
            <v>State/Region</v>
          </cell>
          <cell r="H1" t="str">
            <v>Township</v>
          </cell>
        </row>
        <row r="2">
          <cell r="A2" t="str">
            <v>Ayeyarwady</v>
          </cell>
          <cell r="D2" t="str">
            <v>Ayeyarwady</v>
          </cell>
          <cell r="H2" t="str">
            <v>Ahlone</v>
          </cell>
        </row>
        <row r="3">
          <cell r="A3" t="str">
            <v>Bago (East)</v>
          </cell>
          <cell r="D3" t="str">
            <v>Ayeyarwady</v>
          </cell>
          <cell r="H3" t="str">
            <v>Ahlone</v>
          </cell>
        </row>
        <row r="4">
          <cell r="A4" t="str">
            <v>Bago (West)</v>
          </cell>
          <cell r="D4" t="str">
            <v>Ayeyarwady</v>
          </cell>
          <cell r="H4" t="str">
            <v>Aik Chan (Ai' Chun)</v>
          </cell>
        </row>
        <row r="5">
          <cell r="A5" t="str">
            <v>Chin</v>
          </cell>
          <cell r="D5" t="str">
            <v>Ayeyarwady</v>
          </cell>
          <cell r="H5" t="str">
            <v>Aik Chan (Ai' Chun)</v>
          </cell>
        </row>
        <row r="6">
          <cell r="A6" t="str">
            <v>Kachin</v>
          </cell>
          <cell r="D6" t="str">
            <v>Ayeyarwady</v>
          </cell>
          <cell r="H6" t="str">
            <v>Aik Chan (Ai' Chun)</v>
          </cell>
        </row>
        <row r="7">
          <cell r="A7" t="str">
            <v>Kayah</v>
          </cell>
          <cell r="D7" t="str">
            <v>Ayeyarwady</v>
          </cell>
          <cell r="H7" t="str">
            <v>Aik Chan (Ai' Chun)</v>
          </cell>
        </row>
        <row r="8">
          <cell r="A8" t="str">
            <v>Kayin</v>
          </cell>
          <cell r="D8" t="str">
            <v>Ayeyarwady</v>
          </cell>
          <cell r="H8" t="str">
            <v>Aik Chan (Ai' Chun)</v>
          </cell>
        </row>
        <row r="9">
          <cell r="A9" t="str">
            <v>Magway</v>
          </cell>
          <cell r="D9" t="str">
            <v>Ayeyarwady</v>
          </cell>
          <cell r="H9" t="str">
            <v>Aik Chan (Ai' Chun)</v>
          </cell>
        </row>
        <row r="10">
          <cell r="A10" t="str">
            <v>Mandalay</v>
          </cell>
          <cell r="D10" t="str">
            <v>Ayeyarwady</v>
          </cell>
          <cell r="H10" t="str">
            <v>Aik Chan (Ai' Chun)</v>
          </cell>
        </row>
        <row r="11">
          <cell r="A11" t="str">
            <v>Mon</v>
          </cell>
          <cell r="D11" t="str">
            <v>Ayeyarwady</v>
          </cell>
          <cell r="H11" t="str">
            <v>Aik Chan (Ai' Chun)</v>
          </cell>
        </row>
        <row r="12">
          <cell r="A12" t="str">
            <v>Nay Pyi Taw</v>
          </cell>
          <cell r="D12" t="str">
            <v>Ayeyarwady</v>
          </cell>
          <cell r="H12" t="str">
            <v>Aik Chan (Ai' Chun)</v>
          </cell>
        </row>
        <row r="13">
          <cell r="A13" t="str">
            <v>Rakhine</v>
          </cell>
          <cell r="D13" t="str">
            <v>Ayeyarwady</v>
          </cell>
          <cell r="H13" t="str">
            <v>Aik Chan (Ai' Chun)</v>
          </cell>
        </row>
        <row r="14">
          <cell r="A14" t="str">
            <v>Sagaing</v>
          </cell>
          <cell r="D14" t="str">
            <v>Ayeyarwady</v>
          </cell>
          <cell r="H14" t="str">
            <v>Aik Chan (Ai' Chun)</v>
          </cell>
        </row>
        <row r="15">
          <cell r="A15" t="str">
            <v>Shan (East)</v>
          </cell>
          <cell r="D15" t="str">
            <v>Ayeyarwady</v>
          </cell>
          <cell r="H15" t="str">
            <v>Aik Chan (Ai' Chun)</v>
          </cell>
        </row>
        <row r="16">
          <cell r="A16" t="str">
            <v>Shan (North)</v>
          </cell>
          <cell r="D16" t="str">
            <v>Ayeyarwady</v>
          </cell>
          <cell r="H16" t="str">
            <v>Amarapura</v>
          </cell>
        </row>
        <row r="17">
          <cell r="A17" t="str">
            <v>Shan (South)</v>
          </cell>
          <cell r="D17" t="str">
            <v>Ayeyarwady</v>
          </cell>
          <cell r="H17" t="str">
            <v>Amarapura</v>
          </cell>
        </row>
        <row r="18">
          <cell r="A18" t="str">
            <v>Tanintharyi</v>
          </cell>
          <cell r="D18" t="str">
            <v>Ayeyarwady</v>
          </cell>
          <cell r="H18" t="str">
            <v>Amarapura</v>
          </cell>
        </row>
        <row r="19">
          <cell r="A19" t="str">
            <v>Yangon</v>
          </cell>
          <cell r="D19" t="str">
            <v>Ayeyarwady</v>
          </cell>
          <cell r="H19" t="str">
            <v>Amarapura</v>
          </cell>
        </row>
        <row r="20">
          <cell r="A20" t="str">
            <v>Countrywide</v>
          </cell>
          <cell r="D20" t="str">
            <v>Ayeyarwady</v>
          </cell>
          <cell r="H20" t="str">
            <v>Amarapura</v>
          </cell>
        </row>
        <row r="21">
          <cell r="D21" t="str">
            <v>Ayeyarwady</v>
          </cell>
          <cell r="H21" t="str">
            <v>Amarapura</v>
          </cell>
        </row>
        <row r="22">
          <cell r="D22" t="str">
            <v>Ayeyarwady</v>
          </cell>
          <cell r="H22" t="str">
            <v>Amarapura</v>
          </cell>
        </row>
        <row r="23">
          <cell r="D23" t="str">
            <v>Ayeyarwady</v>
          </cell>
          <cell r="H23" t="str">
            <v>Amarapura</v>
          </cell>
        </row>
        <row r="24">
          <cell r="D24" t="str">
            <v>Ayeyarwady</v>
          </cell>
          <cell r="H24" t="str">
            <v>Amarapura</v>
          </cell>
        </row>
        <row r="25">
          <cell r="D25" t="str">
            <v>Ayeyarwady</v>
          </cell>
          <cell r="H25" t="str">
            <v>Amarapura</v>
          </cell>
        </row>
        <row r="26">
          <cell r="D26" t="str">
            <v>Ayeyarwady</v>
          </cell>
          <cell r="H26" t="str">
            <v>Amarapura</v>
          </cell>
        </row>
        <row r="27">
          <cell r="D27" t="str">
            <v>Ayeyarwady</v>
          </cell>
          <cell r="H27" t="str">
            <v>Amarapura</v>
          </cell>
        </row>
        <row r="28">
          <cell r="D28" t="str">
            <v>Ayeyarwady</v>
          </cell>
          <cell r="H28" t="str">
            <v>Amarapura</v>
          </cell>
        </row>
        <row r="29">
          <cell r="D29" t="str">
            <v>Bago (East)</v>
          </cell>
          <cell r="H29" t="str">
            <v>Amarapura</v>
          </cell>
        </row>
        <row r="30">
          <cell r="D30" t="str">
            <v>Bago (East)</v>
          </cell>
          <cell r="H30" t="str">
            <v>Amarapura</v>
          </cell>
        </row>
        <row r="31">
          <cell r="D31" t="str">
            <v>Bago (East)</v>
          </cell>
          <cell r="H31" t="str">
            <v>Amarapura</v>
          </cell>
        </row>
        <row r="32">
          <cell r="D32" t="str">
            <v>Bago (East)</v>
          </cell>
          <cell r="H32" t="str">
            <v>Amarapura</v>
          </cell>
        </row>
        <row r="33">
          <cell r="D33" t="str">
            <v>Bago (East)</v>
          </cell>
          <cell r="H33" t="str">
            <v>Amarapura</v>
          </cell>
        </row>
        <row r="34">
          <cell r="D34" t="str">
            <v>Bago (East)</v>
          </cell>
          <cell r="H34" t="str">
            <v>Amarapura</v>
          </cell>
        </row>
        <row r="35">
          <cell r="D35" t="str">
            <v>Bago (East)</v>
          </cell>
          <cell r="H35" t="str">
            <v>Amarapura</v>
          </cell>
        </row>
        <row r="36">
          <cell r="D36" t="str">
            <v>Bago (East)</v>
          </cell>
          <cell r="H36" t="str">
            <v>Amarapura</v>
          </cell>
        </row>
        <row r="37">
          <cell r="D37" t="str">
            <v>Bago (East)</v>
          </cell>
          <cell r="H37" t="str">
            <v>Amarapura</v>
          </cell>
        </row>
        <row r="38">
          <cell r="D38" t="str">
            <v>Bago (East)</v>
          </cell>
          <cell r="H38" t="str">
            <v>Amarapura</v>
          </cell>
        </row>
        <row r="39">
          <cell r="D39" t="str">
            <v>Bago (East)</v>
          </cell>
          <cell r="H39" t="str">
            <v>Amarapura</v>
          </cell>
        </row>
        <row r="40">
          <cell r="D40" t="str">
            <v>Bago (East)</v>
          </cell>
          <cell r="H40" t="str">
            <v>Amarapura</v>
          </cell>
        </row>
        <row r="41">
          <cell r="D41" t="str">
            <v>Bago (East)</v>
          </cell>
          <cell r="H41" t="str">
            <v>Amarapura</v>
          </cell>
        </row>
        <row r="42">
          <cell r="D42" t="str">
            <v>Bago (East)</v>
          </cell>
          <cell r="H42" t="str">
            <v>Amarapura</v>
          </cell>
        </row>
        <row r="43">
          <cell r="D43" t="str">
            <v>Bago (East)</v>
          </cell>
          <cell r="H43" t="str">
            <v>Amarapura</v>
          </cell>
        </row>
        <row r="44">
          <cell r="D44" t="str">
            <v>Bago (West)</v>
          </cell>
          <cell r="H44" t="str">
            <v>Amarapura</v>
          </cell>
        </row>
        <row r="45">
          <cell r="D45" t="str">
            <v>Bago (West)</v>
          </cell>
          <cell r="H45" t="str">
            <v>Amarapura</v>
          </cell>
        </row>
        <row r="46">
          <cell r="D46" t="str">
            <v>Bago (West)</v>
          </cell>
          <cell r="H46" t="str">
            <v>Amarapura</v>
          </cell>
        </row>
        <row r="47">
          <cell r="D47" t="str">
            <v>Bago (West)</v>
          </cell>
          <cell r="H47" t="str">
            <v>Amarapura</v>
          </cell>
        </row>
        <row r="48">
          <cell r="D48" t="str">
            <v>Bago (West)</v>
          </cell>
          <cell r="H48" t="str">
            <v>Amarapura</v>
          </cell>
        </row>
        <row r="49">
          <cell r="D49" t="str">
            <v>Bago (West)</v>
          </cell>
          <cell r="H49" t="str">
            <v>Amarapura</v>
          </cell>
        </row>
        <row r="50">
          <cell r="D50" t="str">
            <v>Bago (West)</v>
          </cell>
          <cell r="H50" t="str">
            <v>Amarapura</v>
          </cell>
        </row>
        <row r="51">
          <cell r="D51" t="str">
            <v>Bago (West)</v>
          </cell>
          <cell r="H51" t="str">
            <v>Amarapura</v>
          </cell>
        </row>
        <row r="52">
          <cell r="D52" t="str">
            <v>Bago (West)</v>
          </cell>
          <cell r="H52" t="str">
            <v>Amarapura</v>
          </cell>
        </row>
        <row r="53">
          <cell r="D53" t="str">
            <v>Bago (West)</v>
          </cell>
          <cell r="H53" t="str">
            <v>Amarapura</v>
          </cell>
        </row>
        <row r="54">
          <cell r="D54" t="str">
            <v>Bago (West)</v>
          </cell>
          <cell r="H54" t="str">
            <v>Amarapura</v>
          </cell>
        </row>
        <row r="55">
          <cell r="D55" t="str">
            <v>Bago (West)</v>
          </cell>
          <cell r="H55" t="str">
            <v>Amarapura</v>
          </cell>
        </row>
        <row r="56">
          <cell r="D56" t="str">
            <v>Bago (West)</v>
          </cell>
          <cell r="H56" t="str">
            <v>Amarapura</v>
          </cell>
        </row>
        <row r="57">
          <cell r="D57" t="str">
            <v>Bago (West)</v>
          </cell>
          <cell r="H57" t="str">
            <v>Amarapura</v>
          </cell>
        </row>
        <row r="58">
          <cell r="D58" t="str">
            <v>Bago (West)</v>
          </cell>
          <cell r="H58" t="str">
            <v>Amarapura</v>
          </cell>
        </row>
        <row r="59">
          <cell r="D59" t="str">
            <v>Chin</v>
          </cell>
          <cell r="H59" t="str">
            <v>Amarapura</v>
          </cell>
        </row>
        <row r="60">
          <cell r="D60" t="str">
            <v>Chin</v>
          </cell>
          <cell r="H60" t="str">
            <v>Amarapura</v>
          </cell>
        </row>
        <row r="61">
          <cell r="D61" t="str">
            <v>Chin</v>
          </cell>
          <cell r="H61" t="str">
            <v>Ann</v>
          </cell>
        </row>
        <row r="62">
          <cell r="D62" t="str">
            <v>Chin</v>
          </cell>
          <cell r="H62" t="str">
            <v>Ann</v>
          </cell>
        </row>
        <row r="63">
          <cell r="D63" t="str">
            <v>Chin</v>
          </cell>
          <cell r="H63" t="str">
            <v>Ann</v>
          </cell>
        </row>
        <row r="64">
          <cell r="D64" t="str">
            <v>Chin</v>
          </cell>
          <cell r="H64" t="str">
            <v>Ann</v>
          </cell>
        </row>
        <row r="65">
          <cell r="D65" t="str">
            <v>Chin</v>
          </cell>
          <cell r="H65" t="str">
            <v>Ann</v>
          </cell>
        </row>
        <row r="66">
          <cell r="D66" t="str">
            <v>Chin</v>
          </cell>
          <cell r="H66" t="str">
            <v>Ann</v>
          </cell>
        </row>
        <row r="67">
          <cell r="D67" t="str">
            <v>Chin</v>
          </cell>
          <cell r="H67" t="str">
            <v>Ann</v>
          </cell>
        </row>
        <row r="68">
          <cell r="D68" t="str">
            <v>Chin</v>
          </cell>
          <cell r="H68" t="str">
            <v>Ann</v>
          </cell>
        </row>
        <row r="69">
          <cell r="D69" t="str">
            <v>Kachin</v>
          </cell>
          <cell r="H69" t="str">
            <v>Ann</v>
          </cell>
        </row>
        <row r="70">
          <cell r="D70" t="str">
            <v>Kachin</v>
          </cell>
          <cell r="H70" t="str">
            <v>Ann</v>
          </cell>
        </row>
        <row r="71">
          <cell r="D71" t="str">
            <v>Kachin</v>
          </cell>
          <cell r="H71" t="str">
            <v>Ann</v>
          </cell>
        </row>
        <row r="72">
          <cell r="D72" t="str">
            <v>Kachin</v>
          </cell>
          <cell r="H72" t="str">
            <v>Ann</v>
          </cell>
        </row>
        <row r="73">
          <cell r="D73" t="str">
            <v>Kachin</v>
          </cell>
          <cell r="H73" t="str">
            <v>Ann</v>
          </cell>
        </row>
        <row r="74">
          <cell r="D74" t="str">
            <v>Kachin</v>
          </cell>
          <cell r="H74" t="str">
            <v>Ann</v>
          </cell>
        </row>
        <row r="75">
          <cell r="D75" t="str">
            <v>Kachin</v>
          </cell>
          <cell r="H75" t="str">
            <v>Ann</v>
          </cell>
        </row>
        <row r="76">
          <cell r="D76" t="str">
            <v>Kachin</v>
          </cell>
          <cell r="H76" t="str">
            <v>Ann</v>
          </cell>
        </row>
        <row r="77">
          <cell r="D77" t="str">
            <v>Kachin</v>
          </cell>
          <cell r="H77" t="str">
            <v>Ann</v>
          </cell>
        </row>
        <row r="78">
          <cell r="D78" t="str">
            <v>Kachin</v>
          </cell>
          <cell r="H78" t="str">
            <v>Ann</v>
          </cell>
        </row>
        <row r="79">
          <cell r="D79" t="str">
            <v>Kachin</v>
          </cell>
          <cell r="H79" t="str">
            <v>Ann</v>
          </cell>
        </row>
        <row r="80">
          <cell r="D80" t="str">
            <v>Kachin</v>
          </cell>
          <cell r="H80" t="str">
            <v>Ann</v>
          </cell>
        </row>
        <row r="81">
          <cell r="D81" t="str">
            <v>Kachin</v>
          </cell>
          <cell r="H81" t="str">
            <v>Ann</v>
          </cell>
        </row>
        <row r="82">
          <cell r="D82" t="str">
            <v>Kachin</v>
          </cell>
          <cell r="H82" t="str">
            <v>Ann</v>
          </cell>
        </row>
        <row r="83">
          <cell r="D83" t="str">
            <v>Kachin</v>
          </cell>
          <cell r="H83" t="str">
            <v>Ann</v>
          </cell>
        </row>
        <row r="84">
          <cell r="D84" t="str">
            <v>Kachin</v>
          </cell>
          <cell r="H84" t="str">
            <v>Ann</v>
          </cell>
        </row>
        <row r="85">
          <cell r="D85" t="str">
            <v>Kachin</v>
          </cell>
          <cell r="H85" t="str">
            <v>Ann</v>
          </cell>
        </row>
        <row r="86">
          <cell r="D86" t="str">
            <v>Kachin</v>
          </cell>
          <cell r="H86" t="str">
            <v>Ann</v>
          </cell>
        </row>
        <row r="87">
          <cell r="D87" t="str">
            <v>Kachin</v>
          </cell>
          <cell r="H87" t="str">
            <v>Ann</v>
          </cell>
        </row>
        <row r="88">
          <cell r="D88" t="str">
            <v>Kayah</v>
          </cell>
          <cell r="H88" t="str">
            <v>Ann</v>
          </cell>
        </row>
        <row r="89">
          <cell r="D89" t="str">
            <v>Kayah</v>
          </cell>
          <cell r="H89" t="str">
            <v>Ann</v>
          </cell>
        </row>
        <row r="90">
          <cell r="D90" t="str">
            <v>Kayah</v>
          </cell>
          <cell r="H90" t="str">
            <v>Ann</v>
          </cell>
        </row>
        <row r="91">
          <cell r="D91" t="str">
            <v>Kayah</v>
          </cell>
          <cell r="H91" t="str">
            <v>Ann</v>
          </cell>
        </row>
        <row r="92">
          <cell r="D92" t="str">
            <v>Kayah</v>
          </cell>
          <cell r="H92" t="str">
            <v>Ann</v>
          </cell>
        </row>
        <row r="93">
          <cell r="D93" t="str">
            <v>Kayah</v>
          </cell>
          <cell r="H93" t="str">
            <v>Aunglan</v>
          </cell>
        </row>
        <row r="94">
          <cell r="D94" t="str">
            <v>Kayah</v>
          </cell>
          <cell r="H94" t="str">
            <v>Aunglan</v>
          </cell>
        </row>
        <row r="95">
          <cell r="D95" t="str">
            <v>Kayah</v>
          </cell>
          <cell r="H95" t="str">
            <v>Aunglan</v>
          </cell>
        </row>
        <row r="96">
          <cell r="D96" t="str">
            <v>Kayin</v>
          </cell>
          <cell r="H96" t="str">
            <v>Aunglan</v>
          </cell>
        </row>
        <row r="97">
          <cell r="D97" t="str">
            <v>Kayin</v>
          </cell>
          <cell r="H97" t="str">
            <v>Aunglan</v>
          </cell>
        </row>
        <row r="98">
          <cell r="D98" t="str">
            <v>Kayin</v>
          </cell>
          <cell r="H98" t="str">
            <v>Aunglan</v>
          </cell>
        </row>
        <row r="99">
          <cell r="D99" t="str">
            <v>Kayin</v>
          </cell>
          <cell r="H99" t="str">
            <v>Aunglan</v>
          </cell>
        </row>
        <row r="100">
          <cell r="D100" t="str">
            <v>Kayin</v>
          </cell>
          <cell r="H100" t="str">
            <v>Aunglan</v>
          </cell>
        </row>
        <row r="101">
          <cell r="D101" t="str">
            <v>Kayin</v>
          </cell>
          <cell r="H101" t="str">
            <v>Aunglan</v>
          </cell>
        </row>
        <row r="102">
          <cell r="D102" t="str">
            <v>Kayin</v>
          </cell>
          <cell r="H102" t="str">
            <v>Aunglan</v>
          </cell>
        </row>
        <row r="103">
          <cell r="D103" t="str">
            <v>Kayin</v>
          </cell>
          <cell r="H103" t="str">
            <v>Aunglan</v>
          </cell>
        </row>
        <row r="104">
          <cell r="D104" t="str">
            <v>Magway</v>
          </cell>
          <cell r="H104" t="str">
            <v>Aunglan</v>
          </cell>
        </row>
        <row r="105">
          <cell r="D105" t="str">
            <v>Magway</v>
          </cell>
          <cell r="H105" t="str">
            <v>Aunglan</v>
          </cell>
        </row>
        <row r="106">
          <cell r="D106" t="str">
            <v>Magway</v>
          </cell>
          <cell r="H106" t="str">
            <v>Aunglan</v>
          </cell>
        </row>
        <row r="107">
          <cell r="D107" t="str">
            <v>Magway</v>
          </cell>
          <cell r="H107" t="str">
            <v>Aunglan</v>
          </cell>
        </row>
        <row r="108">
          <cell r="D108" t="str">
            <v>Magway</v>
          </cell>
          <cell r="H108" t="str">
            <v>Aunglan</v>
          </cell>
        </row>
        <row r="109">
          <cell r="D109" t="str">
            <v>Magway</v>
          </cell>
          <cell r="H109" t="str">
            <v>Aunglan</v>
          </cell>
        </row>
        <row r="110">
          <cell r="D110" t="str">
            <v>Magway</v>
          </cell>
          <cell r="H110" t="str">
            <v>Aunglan</v>
          </cell>
        </row>
        <row r="111">
          <cell r="D111" t="str">
            <v>Magway</v>
          </cell>
          <cell r="H111" t="str">
            <v>Aunglan</v>
          </cell>
        </row>
        <row r="112">
          <cell r="D112" t="str">
            <v>Magway</v>
          </cell>
          <cell r="H112" t="str">
            <v>Aunglan</v>
          </cell>
        </row>
        <row r="113">
          <cell r="D113" t="str">
            <v>Magway</v>
          </cell>
          <cell r="H113" t="str">
            <v>Aunglan</v>
          </cell>
        </row>
        <row r="114">
          <cell r="D114" t="str">
            <v>Magway</v>
          </cell>
          <cell r="H114" t="str">
            <v>Aunglan</v>
          </cell>
        </row>
        <row r="115">
          <cell r="D115" t="str">
            <v>Magway</v>
          </cell>
          <cell r="H115" t="str">
            <v>Aunglan</v>
          </cell>
        </row>
        <row r="116">
          <cell r="D116" t="str">
            <v>Magway</v>
          </cell>
          <cell r="H116" t="str">
            <v>Aunglan</v>
          </cell>
        </row>
        <row r="117">
          <cell r="D117" t="str">
            <v>Magway</v>
          </cell>
          <cell r="H117" t="str">
            <v>Aunglan</v>
          </cell>
        </row>
        <row r="118">
          <cell r="D118" t="str">
            <v>Magway</v>
          </cell>
          <cell r="H118" t="str">
            <v>Aunglan</v>
          </cell>
        </row>
        <row r="119">
          <cell r="D119" t="str">
            <v>Magway</v>
          </cell>
          <cell r="H119" t="str">
            <v>Aunglan</v>
          </cell>
        </row>
        <row r="120">
          <cell r="D120" t="str">
            <v>Magway</v>
          </cell>
          <cell r="H120" t="str">
            <v>Aunglan</v>
          </cell>
        </row>
        <row r="121">
          <cell r="D121" t="str">
            <v>Magway</v>
          </cell>
          <cell r="H121" t="str">
            <v>Aunglan</v>
          </cell>
        </row>
        <row r="122">
          <cell r="D122" t="str">
            <v>Magway</v>
          </cell>
          <cell r="H122" t="str">
            <v>Aunglan</v>
          </cell>
        </row>
        <row r="123">
          <cell r="D123" t="str">
            <v>Magway</v>
          </cell>
          <cell r="H123" t="str">
            <v>Aunglan</v>
          </cell>
        </row>
        <row r="124">
          <cell r="D124" t="str">
            <v>Magway</v>
          </cell>
          <cell r="H124" t="str">
            <v>Aunglan</v>
          </cell>
        </row>
        <row r="125">
          <cell r="D125" t="str">
            <v>Magway</v>
          </cell>
          <cell r="H125" t="str">
            <v>Aunglan</v>
          </cell>
        </row>
        <row r="126">
          <cell r="D126" t="str">
            <v>Magway</v>
          </cell>
          <cell r="H126" t="str">
            <v>Aunglan</v>
          </cell>
        </row>
        <row r="127">
          <cell r="D127" t="str">
            <v>Magway</v>
          </cell>
          <cell r="H127" t="str">
            <v>Aunglan</v>
          </cell>
        </row>
        <row r="128">
          <cell r="D128" t="str">
            <v>Magway</v>
          </cell>
          <cell r="H128" t="str">
            <v>Aunglan</v>
          </cell>
        </row>
        <row r="129">
          <cell r="D129" t="str">
            <v>Magway</v>
          </cell>
          <cell r="H129" t="str">
            <v>Aunglan</v>
          </cell>
        </row>
        <row r="130">
          <cell r="D130" t="str">
            <v>Mandalay</v>
          </cell>
          <cell r="H130" t="str">
            <v>Aunglan</v>
          </cell>
        </row>
        <row r="131">
          <cell r="D131" t="str">
            <v>Mandalay</v>
          </cell>
          <cell r="H131" t="str">
            <v>Aunglan</v>
          </cell>
        </row>
        <row r="132">
          <cell r="D132" t="str">
            <v>Mandalay</v>
          </cell>
          <cell r="H132" t="str">
            <v>Aunglan</v>
          </cell>
        </row>
        <row r="133">
          <cell r="D133" t="str">
            <v>Mandalay</v>
          </cell>
          <cell r="H133" t="str">
            <v>Aunglan</v>
          </cell>
        </row>
        <row r="134">
          <cell r="D134" t="str">
            <v>Mandalay</v>
          </cell>
          <cell r="H134" t="str">
            <v>Aunglan</v>
          </cell>
        </row>
        <row r="135">
          <cell r="D135" t="str">
            <v>Mandalay</v>
          </cell>
          <cell r="H135" t="str">
            <v>Aunglan</v>
          </cell>
        </row>
        <row r="136">
          <cell r="D136" t="str">
            <v>Mandalay</v>
          </cell>
          <cell r="H136" t="str">
            <v>Aunglan</v>
          </cell>
        </row>
        <row r="137">
          <cell r="D137" t="str">
            <v>Mandalay</v>
          </cell>
          <cell r="H137" t="str">
            <v>Aunglan</v>
          </cell>
        </row>
        <row r="138">
          <cell r="D138" t="str">
            <v>Mandalay</v>
          </cell>
          <cell r="H138" t="str">
            <v>Aunglan</v>
          </cell>
        </row>
        <row r="139">
          <cell r="D139" t="str">
            <v>Mandalay</v>
          </cell>
          <cell r="H139" t="str">
            <v>Aunglan</v>
          </cell>
        </row>
        <row r="140">
          <cell r="D140" t="str">
            <v>Mandalay</v>
          </cell>
          <cell r="H140" t="str">
            <v>Aunglan</v>
          </cell>
        </row>
        <row r="141">
          <cell r="D141" t="str">
            <v>Mandalay</v>
          </cell>
          <cell r="H141" t="str">
            <v>Aunglan</v>
          </cell>
        </row>
        <row r="142">
          <cell r="D142" t="str">
            <v>Mandalay</v>
          </cell>
          <cell r="H142" t="str">
            <v>Aunglan</v>
          </cell>
        </row>
        <row r="143">
          <cell r="D143" t="str">
            <v>Mandalay</v>
          </cell>
          <cell r="H143" t="str">
            <v>Aunglan</v>
          </cell>
        </row>
        <row r="144">
          <cell r="D144" t="str">
            <v>Mandalay</v>
          </cell>
          <cell r="H144" t="str">
            <v>Aunglan</v>
          </cell>
        </row>
        <row r="145">
          <cell r="D145" t="str">
            <v>Mandalay</v>
          </cell>
          <cell r="H145" t="str">
            <v>Aunglan</v>
          </cell>
        </row>
        <row r="146">
          <cell r="D146" t="str">
            <v>Mandalay</v>
          </cell>
          <cell r="H146" t="str">
            <v>Aunglan</v>
          </cell>
        </row>
        <row r="147">
          <cell r="D147" t="str">
            <v>Mandalay</v>
          </cell>
          <cell r="H147" t="str">
            <v>Aunglan</v>
          </cell>
        </row>
        <row r="148">
          <cell r="D148" t="str">
            <v>Mandalay</v>
          </cell>
          <cell r="H148" t="str">
            <v>Aunglan</v>
          </cell>
        </row>
        <row r="149">
          <cell r="D149" t="str">
            <v>Mandalay</v>
          </cell>
          <cell r="H149" t="str">
            <v>Aunglan</v>
          </cell>
        </row>
        <row r="150">
          <cell r="D150" t="str">
            <v>Mandalay</v>
          </cell>
          <cell r="H150" t="str">
            <v>Aunglan</v>
          </cell>
        </row>
        <row r="151">
          <cell r="D151" t="str">
            <v>Mandalay</v>
          </cell>
          <cell r="H151" t="str">
            <v>Aunglan</v>
          </cell>
        </row>
        <row r="152">
          <cell r="D152" t="str">
            <v>Mandalay</v>
          </cell>
          <cell r="H152" t="str">
            <v>Aunglan</v>
          </cell>
        </row>
        <row r="153">
          <cell r="D153" t="str">
            <v>Mandalay</v>
          </cell>
          <cell r="H153" t="str">
            <v>Aunglan</v>
          </cell>
        </row>
        <row r="154">
          <cell r="D154" t="str">
            <v>Mandalay</v>
          </cell>
          <cell r="H154" t="str">
            <v>Aunglan</v>
          </cell>
        </row>
        <row r="155">
          <cell r="D155" t="str">
            <v>Mandalay</v>
          </cell>
          <cell r="H155" t="str">
            <v>Aunglan</v>
          </cell>
        </row>
        <row r="156">
          <cell r="D156" t="str">
            <v>Mandalay</v>
          </cell>
          <cell r="H156" t="str">
            <v>Aunglan</v>
          </cell>
        </row>
        <row r="157">
          <cell r="D157" t="str">
            <v>Mandalay</v>
          </cell>
          <cell r="H157" t="str">
            <v>Aunglan</v>
          </cell>
        </row>
        <row r="158">
          <cell r="D158" t="str">
            <v>Mandalay</v>
          </cell>
          <cell r="H158" t="str">
            <v>Aunglan</v>
          </cell>
        </row>
        <row r="159">
          <cell r="D159" t="str">
            <v>Mandalay</v>
          </cell>
          <cell r="H159" t="str">
            <v>Aunglan</v>
          </cell>
        </row>
        <row r="160">
          <cell r="D160" t="str">
            <v>Mon</v>
          </cell>
          <cell r="H160" t="str">
            <v>Aunglan</v>
          </cell>
        </row>
        <row r="161">
          <cell r="D161" t="str">
            <v>Mon</v>
          </cell>
          <cell r="H161" t="str">
            <v>Aunglan</v>
          </cell>
        </row>
        <row r="162">
          <cell r="D162" t="str">
            <v>Mon</v>
          </cell>
          <cell r="H162" t="str">
            <v>Aunglan</v>
          </cell>
        </row>
        <row r="163">
          <cell r="D163" t="str">
            <v>Mon</v>
          </cell>
          <cell r="H163" t="str">
            <v>Aunglan</v>
          </cell>
        </row>
        <row r="164">
          <cell r="D164" t="str">
            <v>Mon</v>
          </cell>
          <cell r="H164" t="str">
            <v>Aunglan</v>
          </cell>
        </row>
        <row r="165">
          <cell r="D165" t="str">
            <v>Mon</v>
          </cell>
          <cell r="H165" t="str">
            <v>Aunglan</v>
          </cell>
        </row>
        <row r="166">
          <cell r="D166" t="str">
            <v>Mon</v>
          </cell>
          <cell r="H166" t="str">
            <v>Aunglan</v>
          </cell>
        </row>
        <row r="167">
          <cell r="D167" t="str">
            <v>Mon</v>
          </cell>
          <cell r="H167" t="str">
            <v>Aunglan</v>
          </cell>
        </row>
        <row r="168">
          <cell r="D168" t="str">
            <v>Mon</v>
          </cell>
          <cell r="H168" t="str">
            <v>Aunglan</v>
          </cell>
        </row>
        <row r="169">
          <cell r="D169" t="str">
            <v>Mon</v>
          </cell>
          <cell r="H169" t="str">
            <v>Aunglan</v>
          </cell>
        </row>
        <row r="170">
          <cell r="D170" t="str">
            <v>Mon</v>
          </cell>
          <cell r="H170" t="str">
            <v>Aunglan</v>
          </cell>
        </row>
        <row r="171">
          <cell r="D171" t="str">
            <v>Nay Pyi Taw</v>
          </cell>
          <cell r="H171" t="str">
            <v>Aunglan</v>
          </cell>
        </row>
        <row r="172">
          <cell r="D172" t="str">
            <v>Nay Pyi Taw</v>
          </cell>
          <cell r="H172" t="str">
            <v>Aunglan</v>
          </cell>
        </row>
        <row r="173">
          <cell r="D173" t="str">
            <v>Nay Pyi Taw</v>
          </cell>
          <cell r="H173" t="str">
            <v>Aunglan</v>
          </cell>
        </row>
        <row r="174">
          <cell r="D174" t="str">
            <v>Nay Pyi Taw</v>
          </cell>
          <cell r="H174" t="str">
            <v>Aunglan</v>
          </cell>
        </row>
        <row r="175">
          <cell r="D175" t="str">
            <v>Nay Pyi Taw</v>
          </cell>
          <cell r="H175" t="str">
            <v>Aunglan</v>
          </cell>
        </row>
        <row r="176">
          <cell r="D176" t="str">
            <v>Nay Pyi Taw</v>
          </cell>
          <cell r="H176" t="str">
            <v>Aunglan</v>
          </cell>
        </row>
        <row r="177">
          <cell r="D177" t="str">
            <v>Nay Pyi Taw</v>
          </cell>
          <cell r="H177" t="str">
            <v>Aunglan</v>
          </cell>
        </row>
        <row r="178">
          <cell r="D178" t="str">
            <v>Nay Pyi Taw</v>
          </cell>
          <cell r="H178" t="str">
            <v>Aunglan</v>
          </cell>
        </row>
        <row r="179">
          <cell r="D179" t="str">
            <v>Nay Pyi Taw</v>
          </cell>
          <cell r="H179" t="str">
            <v>Aunglan</v>
          </cell>
        </row>
        <row r="180">
          <cell r="D180" t="str">
            <v>Nay Pyi Taw</v>
          </cell>
          <cell r="H180" t="str">
            <v>Aunglan</v>
          </cell>
        </row>
        <row r="181">
          <cell r="D181" t="str">
            <v>Rakhine</v>
          </cell>
          <cell r="H181" t="str">
            <v>Aunglan</v>
          </cell>
        </row>
        <row r="182">
          <cell r="D182" t="str">
            <v>Rakhine</v>
          </cell>
          <cell r="H182" t="str">
            <v>Aunglan</v>
          </cell>
        </row>
        <row r="183">
          <cell r="D183" t="str">
            <v>Rakhine</v>
          </cell>
          <cell r="H183" t="str">
            <v>Aunglan</v>
          </cell>
        </row>
        <row r="184">
          <cell r="D184" t="str">
            <v>Rakhine</v>
          </cell>
          <cell r="H184" t="str">
            <v>Aunglan</v>
          </cell>
        </row>
        <row r="185">
          <cell r="D185" t="str">
            <v>Rakhine</v>
          </cell>
          <cell r="H185" t="str">
            <v>Aunglan</v>
          </cell>
        </row>
        <row r="186">
          <cell r="D186" t="str">
            <v>Rakhine</v>
          </cell>
          <cell r="H186" t="str">
            <v>Aunglan</v>
          </cell>
        </row>
        <row r="187">
          <cell r="D187" t="str">
            <v>Rakhine</v>
          </cell>
          <cell r="H187" t="str">
            <v>Aungmyaythasan</v>
          </cell>
        </row>
        <row r="188">
          <cell r="D188" t="str">
            <v>Rakhine</v>
          </cell>
          <cell r="H188" t="str">
            <v>Aungmyaythasan</v>
          </cell>
        </row>
        <row r="189">
          <cell r="D189" t="str">
            <v>Rakhine</v>
          </cell>
          <cell r="H189" t="str">
            <v>Aungmyaythasan</v>
          </cell>
        </row>
        <row r="190">
          <cell r="D190" t="str">
            <v>Rakhine</v>
          </cell>
          <cell r="H190" t="str">
            <v>Ayadaw</v>
          </cell>
        </row>
        <row r="191">
          <cell r="D191" t="str">
            <v>Rakhine</v>
          </cell>
          <cell r="H191" t="str">
            <v>Ayadaw</v>
          </cell>
        </row>
        <row r="192">
          <cell r="D192" t="str">
            <v>Rakhine</v>
          </cell>
          <cell r="H192" t="str">
            <v>Ayadaw</v>
          </cell>
        </row>
        <row r="193">
          <cell r="D193" t="str">
            <v>Rakhine</v>
          </cell>
          <cell r="H193" t="str">
            <v>Ayadaw</v>
          </cell>
        </row>
        <row r="194">
          <cell r="D194" t="str">
            <v>Rakhine</v>
          </cell>
          <cell r="H194" t="str">
            <v>Ayadaw</v>
          </cell>
        </row>
        <row r="195">
          <cell r="D195" t="str">
            <v>Rakhine</v>
          </cell>
          <cell r="H195" t="str">
            <v>Ayadaw</v>
          </cell>
        </row>
        <row r="196">
          <cell r="D196" t="str">
            <v>Rakhine</v>
          </cell>
          <cell r="H196" t="str">
            <v>Ayadaw</v>
          </cell>
        </row>
        <row r="197">
          <cell r="D197" t="str">
            <v>Rakhine</v>
          </cell>
          <cell r="H197" t="str">
            <v>Ayadaw</v>
          </cell>
        </row>
        <row r="198">
          <cell r="D198" t="str">
            <v>Rakhine</v>
          </cell>
          <cell r="H198" t="str">
            <v>Ayadaw</v>
          </cell>
        </row>
        <row r="199">
          <cell r="D199" t="str">
            <v>Sagaing</v>
          </cell>
          <cell r="H199" t="str">
            <v>Ayadaw</v>
          </cell>
        </row>
        <row r="200">
          <cell r="D200" t="str">
            <v>Sagaing</v>
          </cell>
          <cell r="H200" t="str">
            <v>Ayadaw</v>
          </cell>
        </row>
        <row r="201">
          <cell r="D201" t="str">
            <v>Sagaing</v>
          </cell>
          <cell r="H201" t="str">
            <v>Ayadaw</v>
          </cell>
        </row>
        <row r="202">
          <cell r="D202" t="str">
            <v>Sagaing</v>
          </cell>
          <cell r="H202" t="str">
            <v>Ayadaw</v>
          </cell>
        </row>
        <row r="203">
          <cell r="D203" t="str">
            <v>Sagaing</v>
          </cell>
          <cell r="H203" t="str">
            <v>Ayadaw</v>
          </cell>
        </row>
        <row r="204">
          <cell r="D204" t="str">
            <v>Sagaing</v>
          </cell>
          <cell r="H204" t="str">
            <v>Ayadaw</v>
          </cell>
        </row>
        <row r="205">
          <cell r="D205" t="str">
            <v>Sagaing</v>
          </cell>
          <cell r="H205" t="str">
            <v>Ayadaw</v>
          </cell>
        </row>
        <row r="206">
          <cell r="D206" t="str">
            <v>Sagaing</v>
          </cell>
          <cell r="H206" t="str">
            <v>Ayadaw</v>
          </cell>
        </row>
        <row r="207">
          <cell r="D207" t="str">
            <v>Sagaing</v>
          </cell>
          <cell r="H207" t="str">
            <v>Ayadaw</v>
          </cell>
        </row>
        <row r="208">
          <cell r="D208" t="str">
            <v>Sagaing</v>
          </cell>
          <cell r="H208" t="str">
            <v>Ayadaw</v>
          </cell>
        </row>
        <row r="209">
          <cell r="D209" t="str">
            <v>Sagaing</v>
          </cell>
          <cell r="H209" t="str">
            <v>Ayadaw</v>
          </cell>
        </row>
        <row r="210">
          <cell r="D210" t="str">
            <v>Sagaing</v>
          </cell>
          <cell r="H210" t="str">
            <v>Ayadaw</v>
          </cell>
        </row>
        <row r="211">
          <cell r="D211" t="str">
            <v>Sagaing</v>
          </cell>
          <cell r="H211" t="str">
            <v>Ayadaw</v>
          </cell>
        </row>
        <row r="212">
          <cell r="D212" t="str">
            <v>Sagaing</v>
          </cell>
          <cell r="H212" t="str">
            <v>Ayadaw</v>
          </cell>
        </row>
        <row r="213">
          <cell r="D213" t="str">
            <v>Sagaing</v>
          </cell>
          <cell r="H213" t="str">
            <v>Ayadaw</v>
          </cell>
        </row>
        <row r="214">
          <cell r="D214" t="str">
            <v>Sagaing</v>
          </cell>
          <cell r="H214" t="str">
            <v>Ayadaw</v>
          </cell>
        </row>
        <row r="215">
          <cell r="D215" t="str">
            <v>Sagaing</v>
          </cell>
          <cell r="H215" t="str">
            <v>Ayadaw</v>
          </cell>
        </row>
        <row r="216">
          <cell r="D216" t="str">
            <v>Sagaing</v>
          </cell>
          <cell r="H216" t="str">
            <v>Ayadaw</v>
          </cell>
        </row>
        <row r="217">
          <cell r="D217" t="str">
            <v>Sagaing</v>
          </cell>
          <cell r="H217" t="str">
            <v>Ayadaw</v>
          </cell>
        </row>
        <row r="218">
          <cell r="D218" t="str">
            <v>Sagaing</v>
          </cell>
          <cell r="H218" t="str">
            <v>Ayadaw</v>
          </cell>
        </row>
        <row r="219">
          <cell r="D219" t="str">
            <v>Sagaing</v>
          </cell>
          <cell r="H219" t="str">
            <v>Ayadaw</v>
          </cell>
        </row>
        <row r="220">
          <cell r="D220" t="str">
            <v>Sagaing</v>
          </cell>
          <cell r="H220" t="str">
            <v>Ayadaw</v>
          </cell>
        </row>
        <row r="221">
          <cell r="D221" t="str">
            <v>Sagaing</v>
          </cell>
          <cell r="H221" t="str">
            <v>Ayadaw</v>
          </cell>
        </row>
        <row r="222">
          <cell r="D222" t="str">
            <v>Sagaing</v>
          </cell>
          <cell r="H222" t="str">
            <v>Ayadaw</v>
          </cell>
        </row>
        <row r="223">
          <cell r="D223" t="str">
            <v>Sagaing</v>
          </cell>
          <cell r="H223" t="str">
            <v>Ayadaw</v>
          </cell>
        </row>
        <row r="224">
          <cell r="D224" t="str">
            <v>Sagaing</v>
          </cell>
          <cell r="H224" t="str">
            <v>Ayadaw</v>
          </cell>
        </row>
        <row r="225">
          <cell r="D225" t="str">
            <v>Sagaing</v>
          </cell>
          <cell r="H225" t="str">
            <v>Ayadaw</v>
          </cell>
        </row>
        <row r="226">
          <cell r="D226" t="str">
            <v>Sagaing</v>
          </cell>
          <cell r="H226" t="str">
            <v>Ayadaw</v>
          </cell>
        </row>
        <row r="227">
          <cell r="D227" t="str">
            <v>Sagaing</v>
          </cell>
          <cell r="H227" t="str">
            <v>Ayadaw</v>
          </cell>
        </row>
        <row r="228">
          <cell r="D228" t="str">
            <v>Sagaing</v>
          </cell>
          <cell r="H228" t="str">
            <v>Ayadaw</v>
          </cell>
        </row>
        <row r="229">
          <cell r="D229" t="str">
            <v>Sagaing</v>
          </cell>
          <cell r="H229" t="str">
            <v>Ayadaw</v>
          </cell>
        </row>
        <row r="230">
          <cell r="D230" t="str">
            <v>Sagaing</v>
          </cell>
          <cell r="H230" t="str">
            <v>Bago</v>
          </cell>
        </row>
        <row r="231">
          <cell r="D231" t="str">
            <v>Sagaing</v>
          </cell>
          <cell r="H231" t="str">
            <v>Bago</v>
          </cell>
        </row>
        <row r="232">
          <cell r="D232" t="str">
            <v>Sagaing</v>
          </cell>
          <cell r="H232" t="str">
            <v>Bago</v>
          </cell>
        </row>
        <row r="233">
          <cell r="D233" t="str">
            <v>Sagaing</v>
          </cell>
          <cell r="H233" t="str">
            <v>Bago</v>
          </cell>
        </row>
        <row r="234">
          <cell r="D234" t="str">
            <v>Sagaing</v>
          </cell>
          <cell r="H234" t="str">
            <v>Bago</v>
          </cell>
        </row>
        <row r="235">
          <cell r="D235" t="str">
            <v>Sagaing</v>
          </cell>
          <cell r="H235" t="str">
            <v>Bago</v>
          </cell>
        </row>
        <row r="236">
          <cell r="D236" t="str">
            <v>Sagaing</v>
          </cell>
          <cell r="H236" t="str">
            <v>Bago</v>
          </cell>
        </row>
        <row r="237">
          <cell r="D237" t="str">
            <v>Shan (East)</v>
          </cell>
          <cell r="H237" t="str">
            <v>Bago</v>
          </cell>
        </row>
        <row r="238">
          <cell r="D238" t="str">
            <v>Shan (East)</v>
          </cell>
          <cell r="H238" t="str">
            <v>Bago</v>
          </cell>
        </row>
        <row r="239">
          <cell r="D239" t="str">
            <v>Shan (East)</v>
          </cell>
          <cell r="H239" t="str">
            <v>Bago</v>
          </cell>
        </row>
        <row r="240">
          <cell r="D240" t="str">
            <v>Shan (East)</v>
          </cell>
          <cell r="H240" t="str">
            <v>Bago</v>
          </cell>
        </row>
        <row r="241">
          <cell r="D241" t="str">
            <v>Shan (East)</v>
          </cell>
          <cell r="H241" t="str">
            <v>Bago</v>
          </cell>
        </row>
        <row r="242">
          <cell r="D242" t="str">
            <v>Shan (East)</v>
          </cell>
          <cell r="H242" t="str">
            <v>Bago</v>
          </cell>
        </row>
        <row r="243">
          <cell r="D243" t="str">
            <v>Shan (East)</v>
          </cell>
          <cell r="H243" t="str">
            <v>Bago</v>
          </cell>
        </row>
        <row r="244">
          <cell r="D244" t="str">
            <v>Shan (East)</v>
          </cell>
          <cell r="H244" t="str">
            <v>Bago</v>
          </cell>
        </row>
        <row r="245">
          <cell r="D245" t="str">
            <v>Shan (East)</v>
          </cell>
          <cell r="H245" t="str">
            <v>Bago</v>
          </cell>
        </row>
        <row r="246">
          <cell r="D246" t="str">
            <v>Shan (East)</v>
          </cell>
          <cell r="H246" t="str">
            <v>Bago</v>
          </cell>
        </row>
        <row r="247">
          <cell r="D247" t="str">
            <v>Shan (East)</v>
          </cell>
          <cell r="H247" t="str">
            <v>Bago</v>
          </cell>
        </row>
        <row r="248">
          <cell r="D248" t="str">
            <v>Shan (East)</v>
          </cell>
          <cell r="H248" t="str">
            <v>Bago</v>
          </cell>
        </row>
        <row r="249">
          <cell r="D249" t="str">
            <v>Shan (East)</v>
          </cell>
          <cell r="H249" t="str">
            <v>Bago</v>
          </cell>
        </row>
        <row r="250">
          <cell r="D250" t="str">
            <v>Shan (East)</v>
          </cell>
          <cell r="H250" t="str">
            <v>Bago</v>
          </cell>
        </row>
        <row r="251">
          <cell r="D251" t="str">
            <v>Shan (East)</v>
          </cell>
          <cell r="H251" t="str">
            <v>Bago</v>
          </cell>
        </row>
        <row r="252">
          <cell r="D252" t="str">
            <v>Shan (East)</v>
          </cell>
          <cell r="H252" t="str">
            <v>Bago</v>
          </cell>
        </row>
        <row r="253">
          <cell r="D253" t="str">
            <v>Shan (North)</v>
          </cell>
          <cell r="H253" t="str">
            <v>Bago</v>
          </cell>
        </row>
        <row r="254">
          <cell r="D254" t="str">
            <v>Shan (North)</v>
          </cell>
          <cell r="H254" t="str">
            <v>Bago</v>
          </cell>
        </row>
        <row r="255">
          <cell r="D255" t="str">
            <v>Shan (North)</v>
          </cell>
          <cell r="H255" t="str">
            <v>Bago</v>
          </cell>
        </row>
        <row r="256">
          <cell r="D256" t="str">
            <v>Shan (North)</v>
          </cell>
          <cell r="H256" t="str">
            <v>Bago</v>
          </cell>
        </row>
        <row r="257">
          <cell r="D257" t="str">
            <v>Shan (North)</v>
          </cell>
          <cell r="H257" t="str">
            <v>Bago</v>
          </cell>
        </row>
        <row r="258">
          <cell r="D258" t="str">
            <v>Shan (North)</v>
          </cell>
          <cell r="H258" t="str">
            <v>Bago</v>
          </cell>
        </row>
        <row r="259">
          <cell r="D259" t="str">
            <v>Shan (North)</v>
          </cell>
          <cell r="H259" t="str">
            <v>Bago</v>
          </cell>
        </row>
        <row r="260">
          <cell r="D260" t="str">
            <v>Shan (North)</v>
          </cell>
          <cell r="H260" t="str">
            <v>Bago</v>
          </cell>
        </row>
        <row r="261">
          <cell r="D261" t="str">
            <v>Shan (North)</v>
          </cell>
          <cell r="H261" t="str">
            <v>Bago</v>
          </cell>
        </row>
        <row r="262">
          <cell r="D262" t="str">
            <v>Shan (North)</v>
          </cell>
          <cell r="H262" t="str">
            <v>Bago</v>
          </cell>
        </row>
        <row r="263">
          <cell r="D263" t="str">
            <v>Shan (North)</v>
          </cell>
          <cell r="H263" t="str">
            <v>Bago</v>
          </cell>
        </row>
        <row r="264">
          <cell r="D264" t="str">
            <v>Shan (North)</v>
          </cell>
          <cell r="H264" t="str">
            <v>Bago</v>
          </cell>
        </row>
        <row r="265">
          <cell r="D265" t="str">
            <v>Shan (North)</v>
          </cell>
          <cell r="H265" t="str">
            <v>Bago</v>
          </cell>
        </row>
        <row r="266">
          <cell r="D266" t="str">
            <v>Shan (North)</v>
          </cell>
          <cell r="H266" t="str">
            <v>Bago</v>
          </cell>
        </row>
        <row r="267">
          <cell r="D267" t="str">
            <v>Shan (North)</v>
          </cell>
          <cell r="H267" t="str">
            <v>Bago</v>
          </cell>
        </row>
        <row r="268">
          <cell r="D268" t="str">
            <v>Shan (North)</v>
          </cell>
          <cell r="H268" t="str">
            <v>Bago</v>
          </cell>
        </row>
        <row r="269">
          <cell r="D269" t="str">
            <v>Shan (North)</v>
          </cell>
          <cell r="H269" t="str">
            <v>Bago</v>
          </cell>
        </row>
        <row r="270">
          <cell r="D270" t="str">
            <v>Shan (North)</v>
          </cell>
          <cell r="H270" t="str">
            <v>Bago</v>
          </cell>
        </row>
        <row r="271">
          <cell r="D271" t="str">
            <v>Shan (North)</v>
          </cell>
          <cell r="H271" t="str">
            <v>Bago</v>
          </cell>
        </row>
        <row r="272">
          <cell r="D272" t="str">
            <v>Shan (North)</v>
          </cell>
          <cell r="H272" t="str">
            <v>Bago</v>
          </cell>
        </row>
        <row r="273">
          <cell r="D273" t="str">
            <v>Shan (North)</v>
          </cell>
          <cell r="H273" t="str">
            <v>Bago</v>
          </cell>
        </row>
        <row r="274">
          <cell r="D274" t="str">
            <v>Shan (North)</v>
          </cell>
          <cell r="H274" t="str">
            <v>Bago</v>
          </cell>
        </row>
        <row r="275">
          <cell r="D275" t="str">
            <v>Shan (North)</v>
          </cell>
          <cell r="H275" t="str">
            <v>Bago</v>
          </cell>
        </row>
        <row r="276">
          <cell r="D276" t="str">
            <v>Shan (North)</v>
          </cell>
          <cell r="H276" t="str">
            <v>Bago</v>
          </cell>
        </row>
        <row r="277">
          <cell r="D277" t="str">
            <v>Shan (North)</v>
          </cell>
          <cell r="H277" t="str">
            <v>Bago</v>
          </cell>
        </row>
        <row r="278">
          <cell r="D278" t="str">
            <v>Shan (North)</v>
          </cell>
          <cell r="H278" t="str">
            <v>Bago</v>
          </cell>
        </row>
        <row r="279">
          <cell r="D279" t="str">
            <v>Shan (North)</v>
          </cell>
          <cell r="H279" t="str">
            <v>Bago</v>
          </cell>
        </row>
        <row r="280">
          <cell r="D280" t="str">
            <v>Shan (North)</v>
          </cell>
          <cell r="H280" t="str">
            <v>Bago</v>
          </cell>
        </row>
        <row r="281">
          <cell r="D281" t="str">
            <v>Shan (North)</v>
          </cell>
          <cell r="H281" t="str">
            <v>Bago</v>
          </cell>
        </row>
        <row r="282">
          <cell r="D282" t="str">
            <v>Shan (North)</v>
          </cell>
          <cell r="H282" t="str">
            <v>Bago</v>
          </cell>
        </row>
        <row r="283">
          <cell r="D283" t="str">
            <v>Shan (North)</v>
          </cell>
          <cell r="H283" t="str">
            <v>Bago</v>
          </cell>
        </row>
        <row r="284">
          <cell r="D284" t="str">
            <v>Shan (North)</v>
          </cell>
          <cell r="H284" t="str">
            <v>Bago</v>
          </cell>
        </row>
        <row r="285">
          <cell r="D285" t="str">
            <v>Shan (North)</v>
          </cell>
          <cell r="H285" t="str">
            <v>Bago</v>
          </cell>
        </row>
        <row r="286">
          <cell r="D286" t="str">
            <v>Shan (North)</v>
          </cell>
          <cell r="H286" t="str">
            <v>Bago</v>
          </cell>
        </row>
        <row r="287">
          <cell r="D287" t="str">
            <v>Shan (North)</v>
          </cell>
          <cell r="H287" t="str">
            <v>Bago</v>
          </cell>
        </row>
        <row r="288">
          <cell r="D288" t="str">
            <v>Shan (North)</v>
          </cell>
          <cell r="H288" t="str">
            <v>Bago</v>
          </cell>
        </row>
        <row r="289">
          <cell r="D289" t="str">
            <v>Shan (North)</v>
          </cell>
          <cell r="H289" t="str">
            <v>Bago</v>
          </cell>
        </row>
        <row r="290">
          <cell r="D290" t="str">
            <v>Shan (North)</v>
          </cell>
          <cell r="H290" t="str">
            <v>Bago</v>
          </cell>
        </row>
        <row r="291">
          <cell r="D291" t="str">
            <v>Shan (North)</v>
          </cell>
          <cell r="H291" t="str">
            <v>Bago</v>
          </cell>
        </row>
        <row r="292">
          <cell r="D292" t="str">
            <v>Shan (North)</v>
          </cell>
          <cell r="H292" t="str">
            <v>Bago</v>
          </cell>
        </row>
        <row r="293">
          <cell r="D293" t="str">
            <v>Shan (North)</v>
          </cell>
          <cell r="H293" t="str">
            <v>Bago</v>
          </cell>
        </row>
        <row r="294">
          <cell r="D294" t="str">
            <v>Shan (North)</v>
          </cell>
          <cell r="H294" t="str">
            <v>Bago</v>
          </cell>
        </row>
        <row r="295">
          <cell r="D295" t="str">
            <v>Shan (North)</v>
          </cell>
          <cell r="H295" t="str">
            <v>Bago</v>
          </cell>
        </row>
        <row r="296">
          <cell r="D296" t="str">
            <v>Shan (North)</v>
          </cell>
          <cell r="H296" t="str">
            <v>Bago</v>
          </cell>
        </row>
        <row r="297">
          <cell r="D297" t="str">
            <v>Shan (North)</v>
          </cell>
          <cell r="H297" t="str">
            <v>Bago</v>
          </cell>
        </row>
        <row r="298">
          <cell r="D298" t="str">
            <v>Shan (North)</v>
          </cell>
          <cell r="H298" t="str">
            <v>Bago</v>
          </cell>
        </row>
        <row r="299">
          <cell r="D299" t="str">
            <v>Shan (South)</v>
          </cell>
          <cell r="H299" t="str">
            <v>Bago</v>
          </cell>
        </row>
        <row r="300">
          <cell r="D300" t="str">
            <v>Shan (South)</v>
          </cell>
          <cell r="H300" t="str">
            <v>Bago</v>
          </cell>
        </row>
        <row r="301">
          <cell r="D301" t="str">
            <v>Shan (South)</v>
          </cell>
          <cell r="H301" t="str">
            <v>Bago</v>
          </cell>
        </row>
        <row r="302">
          <cell r="D302" t="str">
            <v>Shan (South)</v>
          </cell>
          <cell r="H302" t="str">
            <v>Bago</v>
          </cell>
        </row>
        <row r="303">
          <cell r="D303" t="str">
            <v>Shan (South)</v>
          </cell>
          <cell r="H303" t="str">
            <v>Bahan</v>
          </cell>
        </row>
        <row r="304">
          <cell r="D304" t="str">
            <v>Shan (South)</v>
          </cell>
          <cell r="H304" t="str">
            <v>Bahan</v>
          </cell>
        </row>
        <row r="305">
          <cell r="D305" t="str">
            <v>Shan (South)</v>
          </cell>
          <cell r="H305" t="str">
            <v>Banmauk</v>
          </cell>
        </row>
        <row r="306">
          <cell r="D306" t="str">
            <v>Shan (South)</v>
          </cell>
          <cell r="H306" t="str">
            <v>Banmauk</v>
          </cell>
        </row>
        <row r="307">
          <cell r="D307" t="str">
            <v>Shan (South)</v>
          </cell>
          <cell r="H307" t="str">
            <v>Banmauk</v>
          </cell>
        </row>
        <row r="308">
          <cell r="D308" t="str">
            <v>Shan (South)</v>
          </cell>
          <cell r="H308" t="str">
            <v>Banmauk</v>
          </cell>
        </row>
        <row r="309">
          <cell r="D309" t="str">
            <v>Shan (South)</v>
          </cell>
          <cell r="H309" t="str">
            <v>Banmauk</v>
          </cell>
        </row>
        <row r="310">
          <cell r="D310" t="str">
            <v>Shan (South)</v>
          </cell>
          <cell r="H310" t="str">
            <v>Banmauk</v>
          </cell>
        </row>
        <row r="311">
          <cell r="D311" t="str">
            <v>Shan (South)</v>
          </cell>
          <cell r="H311" t="str">
            <v>Banmauk</v>
          </cell>
        </row>
        <row r="312">
          <cell r="D312" t="str">
            <v>Shan (South)</v>
          </cell>
          <cell r="H312" t="str">
            <v>Banmauk</v>
          </cell>
        </row>
        <row r="313">
          <cell r="D313" t="str">
            <v>Shan (South)</v>
          </cell>
          <cell r="H313" t="str">
            <v>Banmauk</v>
          </cell>
        </row>
        <row r="314">
          <cell r="D314" t="str">
            <v>Shan (South)</v>
          </cell>
          <cell r="H314" t="str">
            <v>Banmauk</v>
          </cell>
        </row>
        <row r="315">
          <cell r="D315" t="str">
            <v>Shan (South)</v>
          </cell>
          <cell r="H315" t="str">
            <v>Banmauk</v>
          </cell>
        </row>
        <row r="316">
          <cell r="D316" t="str">
            <v>Shan (South)</v>
          </cell>
          <cell r="H316" t="str">
            <v>Banmauk</v>
          </cell>
        </row>
        <row r="317">
          <cell r="D317" t="str">
            <v>Shan (South)</v>
          </cell>
          <cell r="H317" t="str">
            <v>Banmauk</v>
          </cell>
        </row>
        <row r="318">
          <cell r="D318" t="str">
            <v>Shan (South)</v>
          </cell>
          <cell r="H318" t="str">
            <v>Banmauk</v>
          </cell>
        </row>
        <row r="319">
          <cell r="D319" t="str">
            <v>Shan (South)</v>
          </cell>
          <cell r="H319" t="str">
            <v>Banmauk</v>
          </cell>
        </row>
        <row r="320">
          <cell r="D320" t="str">
            <v>Shan (South)</v>
          </cell>
          <cell r="H320" t="str">
            <v>Banmauk</v>
          </cell>
        </row>
        <row r="321">
          <cell r="D321" t="str">
            <v>Tanintharyi</v>
          </cell>
          <cell r="H321" t="str">
            <v>Banmauk</v>
          </cell>
        </row>
        <row r="322">
          <cell r="D322" t="str">
            <v>Tanintharyi</v>
          </cell>
          <cell r="H322" t="str">
            <v>Banmauk</v>
          </cell>
        </row>
        <row r="323">
          <cell r="D323" t="str">
            <v>Tanintharyi</v>
          </cell>
          <cell r="H323" t="str">
            <v>Banmauk</v>
          </cell>
        </row>
        <row r="324">
          <cell r="D324" t="str">
            <v>Tanintharyi</v>
          </cell>
          <cell r="H324" t="str">
            <v>Banmauk</v>
          </cell>
        </row>
        <row r="325">
          <cell r="D325" t="str">
            <v>Tanintharyi</v>
          </cell>
          <cell r="H325" t="str">
            <v>Banmauk</v>
          </cell>
        </row>
        <row r="326">
          <cell r="D326" t="str">
            <v>Tanintharyi</v>
          </cell>
          <cell r="H326" t="str">
            <v>Banmauk</v>
          </cell>
        </row>
        <row r="327">
          <cell r="D327" t="str">
            <v>Tanintharyi</v>
          </cell>
          <cell r="H327" t="str">
            <v>Banmauk</v>
          </cell>
        </row>
        <row r="328">
          <cell r="D328" t="str">
            <v>Tanintharyi</v>
          </cell>
          <cell r="H328" t="str">
            <v>Banmauk</v>
          </cell>
        </row>
        <row r="329">
          <cell r="D329" t="str">
            <v>Tanintharyi</v>
          </cell>
          <cell r="H329" t="str">
            <v>Banmauk</v>
          </cell>
        </row>
        <row r="330">
          <cell r="D330" t="str">
            <v>Tanintharyi</v>
          </cell>
          <cell r="H330" t="str">
            <v>Banmauk</v>
          </cell>
        </row>
        <row r="331">
          <cell r="D331" t="str">
            <v>Tanintharyi</v>
          </cell>
          <cell r="H331" t="str">
            <v>Banmauk</v>
          </cell>
        </row>
        <row r="332">
          <cell r="D332" t="str">
            <v>Yangon</v>
          </cell>
          <cell r="H332" t="str">
            <v>Banmauk</v>
          </cell>
        </row>
        <row r="333">
          <cell r="D333" t="str">
            <v>Yangon</v>
          </cell>
          <cell r="H333" t="str">
            <v>Banmauk</v>
          </cell>
        </row>
        <row r="334">
          <cell r="D334" t="str">
            <v>Yangon</v>
          </cell>
          <cell r="H334" t="str">
            <v>Banmauk</v>
          </cell>
        </row>
        <row r="335">
          <cell r="D335" t="str">
            <v>Yangon</v>
          </cell>
          <cell r="H335" t="str">
            <v>Banmauk</v>
          </cell>
        </row>
        <row r="336">
          <cell r="D336" t="str">
            <v>Yangon</v>
          </cell>
          <cell r="H336" t="str">
            <v>Banmauk</v>
          </cell>
        </row>
        <row r="337">
          <cell r="D337" t="str">
            <v>Yangon</v>
          </cell>
          <cell r="H337" t="str">
            <v>Banmauk</v>
          </cell>
        </row>
        <row r="338">
          <cell r="D338" t="str">
            <v>Yangon</v>
          </cell>
          <cell r="H338" t="str">
            <v>Banmauk</v>
          </cell>
        </row>
        <row r="339">
          <cell r="D339" t="str">
            <v>Yangon</v>
          </cell>
          <cell r="H339" t="str">
            <v>Banmauk</v>
          </cell>
        </row>
        <row r="340">
          <cell r="D340" t="str">
            <v>Yangon</v>
          </cell>
          <cell r="H340" t="str">
            <v>Banmauk</v>
          </cell>
        </row>
        <row r="341">
          <cell r="D341" t="str">
            <v>Yangon</v>
          </cell>
          <cell r="H341" t="str">
            <v>Banmauk</v>
          </cell>
        </row>
        <row r="342">
          <cell r="D342" t="str">
            <v>Yangon</v>
          </cell>
          <cell r="H342" t="str">
            <v>Banmauk</v>
          </cell>
        </row>
        <row r="343">
          <cell r="D343" t="str">
            <v>Yangon</v>
          </cell>
          <cell r="H343" t="str">
            <v>Banmauk</v>
          </cell>
        </row>
        <row r="344">
          <cell r="D344" t="str">
            <v>Yangon</v>
          </cell>
          <cell r="H344" t="str">
            <v>Banmauk</v>
          </cell>
        </row>
        <row r="345">
          <cell r="D345" t="str">
            <v>Yangon</v>
          </cell>
          <cell r="H345" t="str">
            <v>Banmauk</v>
          </cell>
        </row>
        <row r="346">
          <cell r="D346" t="str">
            <v>Yangon</v>
          </cell>
          <cell r="H346" t="str">
            <v>Banmauk</v>
          </cell>
        </row>
        <row r="347">
          <cell r="D347" t="str">
            <v>Yangon</v>
          </cell>
          <cell r="H347" t="str">
            <v>Banmauk</v>
          </cell>
        </row>
        <row r="348">
          <cell r="D348" t="str">
            <v>Yangon</v>
          </cell>
          <cell r="H348" t="str">
            <v>Banmauk</v>
          </cell>
        </row>
        <row r="349">
          <cell r="D349" t="str">
            <v>Yangon</v>
          </cell>
          <cell r="H349" t="str">
            <v>Banmauk</v>
          </cell>
        </row>
        <row r="350">
          <cell r="D350" t="str">
            <v>Yangon</v>
          </cell>
          <cell r="H350" t="str">
            <v>Banmauk</v>
          </cell>
        </row>
        <row r="351">
          <cell r="D351" t="str">
            <v>Yangon</v>
          </cell>
          <cell r="H351" t="str">
            <v>Banmauk</v>
          </cell>
        </row>
        <row r="352">
          <cell r="D352" t="str">
            <v>Yangon</v>
          </cell>
          <cell r="H352" t="str">
            <v>Banmauk</v>
          </cell>
        </row>
        <row r="353">
          <cell r="D353" t="str">
            <v>Yangon</v>
          </cell>
          <cell r="H353" t="str">
            <v>Banmauk</v>
          </cell>
        </row>
        <row r="354">
          <cell r="D354" t="str">
            <v>Yangon</v>
          </cell>
          <cell r="H354" t="str">
            <v>Bawlake</v>
          </cell>
        </row>
        <row r="355">
          <cell r="D355" t="str">
            <v>Yangon</v>
          </cell>
          <cell r="H355" t="str">
            <v>Bawlake</v>
          </cell>
        </row>
        <row r="356">
          <cell r="D356" t="str">
            <v>Yangon</v>
          </cell>
          <cell r="H356" t="str">
            <v>Bawlake</v>
          </cell>
        </row>
        <row r="357">
          <cell r="D357" t="str">
            <v>Yangon</v>
          </cell>
          <cell r="H357" t="str">
            <v>Bawlake</v>
          </cell>
        </row>
        <row r="358">
          <cell r="D358" t="str">
            <v>Yangon</v>
          </cell>
          <cell r="H358" t="str">
            <v>Bawlake</v>
          </cell>
        </row>
        <row r="359">
          <cell r="D359" t="str">
            <v>Yangon</v>
          </cell>
          <cell r="H359" t="str">
            <v>Bawlake</v>
          </cell>
        </row>
        <row r="360">
          <cell r="D360" t="str">
            <v>Yangon</v>
          </cell>
          <cell r="H360" t="str">
            <v>Bawlake</v>
          </cell>
        </row>
        <row r="361">
          <cell r="D361" t="str">
            <v>Yangon</v>
          </cell>
          <cell r="H361" t="str">
            <v>Bawlake</v>
          </cell>
        </row>
        <row r="362">
          <cell r="D362" t="str">
            <v>Yangon</v>
          </cell>
          <cell r="H362" t="str">
            <v>Bawlake</v>
          </cell>
        </row>
        <row r="363">
          <cell r="D363" t="str">
            <v>Yangon</v>
          </cell>
          <cell r="H363" t="str">
            <v>Bawlake</v>
          </cell>
        </row>
        <row r="364">
          <cell r="D364" t="str">
            <v>Yangon</v>
          </cell>
          <cell r="H364" t="str">
            <v>Bawlake</v>
          </cell>
        </row>
        <row r="365">
          <cell r="D365" t="str">
            <v>Yangon</v>
          </cell>
          <cell r="H365" t="str">
            <v>Bawlake</v>
          </cell>
        </row>
        <row r="366">
          <cell r="D366" t="str">
            <v>Yangon</v>
          </cell>
          <cell r="H366" t="str">
            <v>Bhamo</v>
          </cell>
        </row>
        <row r="367">
          <cell r="D367" t="str">
            <v>Yangon</v>
          </cell>
          <cell r="H367" t="str">
            <v>Bhamo</v>
          </cell>
        </row>
        <row r="368">
          <cell r="D368" t="str">
            <v>Yangon</v>
          </cell>
          <cell r="H368" t="str">
            <v>Bhamo</v>
          </cell>
        </row>
        <row r="369">
          <cell r="D369" t="str">
            <v>Yangon</v>
          </cell>
          <cell r="H369" t="str">
            <v>Bhamo</v>
          </cell>
        </row>
        <row r="370">
          <cell r="D370" t="str">
            <v>Yangon</v>
          </cell>
          <cell r="H370" t="str">
            <v>Bhamo</v>
          </cell>
        </row>
        <row r="371">
          <cell r="D371" t="str">
            <v>Yangon</v>
          </cell>
          <cell r="H371" t="str">
            <v>Bhamo</v>
          </cell>
        </row>
        <row r="372">
          <cell r="D372" t="str">
            <v>Yangon</v>
          </cell>
          <cell r="H372" t="str">
            <v>Bhamo</v>
          </cell>
        </row>
        <row r="373">
          <cell r="D373" t="str">
            <v>Yangon</v>
          </cell>
          <cell r="H373" t="str">
            <v>Bhamo</v>
          </cell>
        </row>
        <row r="374">
          <cell r="D374" t="str">
            <v>Yangon</v>
          </cell>
          <cell r="H374" t="str">
            <v>Bhamo</v>
          </cell>
        </row>
        <row r="375">
          <cell r="D375" t="str">
            <v>Yangon</v>
          </cell>
          <cell r="H375" t="str">
            <v>Bhamo</v>
          </cell>
        </row>
        <row r="376">
          <cell r="D376" t="str">
            <v>Yangon</v>
          </cell>
          <cell r="H376" t="str">
            <v>Bhamo</v>
          </cell>
        </row>
        <row r="377">
          <cell r="D377" t="str">
            <v>Yangon</v>
          </cell>
          <cell r="H377" t="str">
            <v>Bhamo</v>
          </cell>
        </row>
        <row r="378">
          <cell r="D378" t="str">
            <v>Yangon</v>
          </cell>
          <cell r="H378" t="str">
            <v>Bhamo</v>
          </cell>
        </row>
        <row r="379">
          <cell r="D379" t="str">
            <v>Yangon</v>
          </cell>
          <cell r="H379" t="str">
            <v>Bhamo</v>
          </cell>
        </row>
        <row r="380">
          <cell r="D380" t="str">
            <v>Yangon</v>
          </cell>
          <cell r="H380" t="str">
            <v>Bhamo</v>
          </cell>
        </row>
        <row r="381">
          <cell r="H381" t="str">
            <v>Bhamo</v>
          </cell>
        </row>
        <row r="382">
          <cell r="H382" t="str">
            <v>Bhamo</v>
          </cell>
        </row>
        <row r="383">
          <cell r="H383" t="str">
            <v>Bhamo</v>
          </cell>
        </row>
        <row r="384">
          <cell r="H384" t="str">
            <v>Bhamo</v>
          </cell>
        </row>
        <row r="385">
          <cell r="H385" t="str">
            <v>Bhamo</v>
          </cell>
        </row>
        <row r="386">
          <cell r="H386" t="str">
            <v>Bhamo</v>
          </cell>
        </row>
        <row r="387">
          <cell r="H387" t="str">
            <v>Bhamo</v>
          </cell>
        </row>
        <row r="388">
          <cell r="H388" t="str">
            <v>Bhamo</v>
          </cell>
        </row>
        <row r="389">
          <cell r="H389" t="str">
            <v>Bhamo</v>
          </cell>
        </row>
        <row r="390">
          <cell r="H390" t="str">
            <v>Bhamo</v>
          </cell>
        </row>
        <row r="391">
          <cell r="H391" t="str">
            <v>Bhamo</v>
          </cell>
        </row>
        <row r="392">
          <cell r="H392" t="str">
            <v>Bhamo</v>
          </cell>
        </row>
        <row r="393">
          <cell r="H393" t="str">
            <v>Bhamo</v>
          </cell>
        </row>
        <row r="394">
          <cell r="H394" t="str">
            <v>Bhamo</v>
          </cell>
        </row>
        <row r="395">
          <cell r="H395" t="str">
            <v>Bhamo</v>
          </cell>
        </row>
        <row r="396">
          <cell r="H396" t="str">
            <v>Bhamo</v>
          </cell>
        </row>
        <row r="397">
          <cell r="H397" t="str">
            <v>Bhamo</v>
          </cell>
        </row>
        <row r="398">
          <cell r="H398" t="str">
            <v>Bhamo</v>
          </cell>
        </row>
        <row r="399">
          <cell r="H399" t="str">
            <v>Bhamo</v>
          </cell>
        </row>
        <row r="400">
          <cell r="H400" t="str">
            <v>Bhamo</v>
          </cell>
        </row>
        <row r="401">
          <cell r="H401" t="str">
            <v>Bhamo</v>
          </cell>
        </row>
        <row r="402">
          <cell r="H402" t="str">
            <v>Bhamo</v>
          </cell>
        </row>
        <row r="403">
          <cell r="H403" t="str">
            <v>Bhamo</v>
          </cell>
        </row>
        <row r="404">
          <cell r="H404" t="str">
            <v>Bhamo</v>
          </cell>
        </row>
        <row r="405">
          <cell r="H405" t="str">
            <v>Bhamo</v>
          </cell>
        </row>
        <row r="406">
          <cell r="H406" t="str">
            <v>Bhamo</v>
          </cell>
        </row>
        <row r="407">
          <cell r="H407" t="str">
            <v>Bhamo</v>
          </cell>
        </row>
        <row r="408">
          <cell r="H408" t="str">
            <v>Bhamo</v>
          </cell>
        </row>
        <row r="409">
          <cell r="H409" t="str">
            <v>Bhamo</v>
          </cell>
        </row>
        <row r="410">
          <cell r="H410" t="str">
            <v>Bhamo</v>
          </cell>
        </row>
        <row r="411">
          <cell r="H411" t="str">
            <v>Bhamo</v>
          </cell>
        </row>
        <row r="412">
          <cell r="H412" t="str">
            <v>Bhamo</v>
          </cell>
        </row>
        <row r="413">
          <cell r="H413" t="str">
            <v>Bilin</v>
          </cell>
        </row>
        <row r="414">
          <cell r="H414" t="str">
            <v>Bilin</v>
          </cell>
        </row>
        <row r="415">
          <cell r="H415" t="str">
            <v>Bilin</v>
          </cell>
        </row>
        <row r="416">
          <cell r="H416" t="str">
            <v>Bilin</v>
          </cell>
        </row>
        <row r="417">
          <cell r="H417" t="str">
            <v>Bilin</v>
          </cell>
        </row>
        <row r="418">
          <cell r="H418" t="str">
            <v>Bilin</v>
          </cell>
        </row>
        <row r="419">
          <cell r="H419" t="str">
            <v>Bilin</v>
          </cell>
        </row>
        <row r="420">
          <cell r="H420" t="str">
            <v>Bilin</v>
          </cell>
        </row>
        <row r="421">
          <cell r="H421" t="str">
            <v>Bilin</v>
          </cell>
        </row>
        <row r="422">
          <cell r="H422" t="str">
            <v>Bilin</v>
          </cell>
        </row>
        <row r="423">
          <cell r="H423" t="str">
            <v>Bilin</v>
          </cell>
        </row>
        <row r="424">
          <cell r="H424" t="str">
            <v>Bilin</v>
          </cell>
        </row>
        <row r="425">
          <cell r="H425" t="str">
            <v>Bilin</v>
          </cell>
        </row>
        <row r="426">
          <cell r="H426" t="str">
            <v>Bilin</v>
          </cell>
        </row>
        <row r="427">
          <cell r="H427" t="str">
            <v>Bilin</v>
          </cell>
        </row>
        <row r="428">
          <cell r="H428" t="str">
            <v>Bilin</v>
          </cell>
        </row>
        <row r="429">
          <cell r="H429" t="str">
            <v>Bilin</v>
          </cell>
        </row>
        <row r="430">
          <cell r="H430" t="str">
            <v>Bilin</v>
          </cell>
        </row>
        <row r="431">
          <cell r="H431" t="str">
            <v>Bilin</v>
          </cell>
        </row>
        <row r="432">
          <cell r="H432" t="str">
            <v>Bilin</v>
          </cell>
        </row>
        <row r="433">
          <cell r="H433" t="str">
            <v>Bilin</v>
          </cell>
        </row>
        <row r="434">
          <cell r="H434" t="str">
            <v>Bilin</v>
          </cell>
        </row>
        <row r="435">
          <cell r="H435" t="str">
            <v>Bilin</v>
          </cell>
        </row>
        <row r="436">
          <cell r="H436" t="str">
            <v>Bilin</v>
          </cell>
        </row>
        <row r="437">
          <cell r="H437" t="str">
            <v>Bilin</v>
          </cell>
        </row>
        <row r="438">
          <cell r="H438" t="str">
            <v>Bilin</v>
          </cell>
        </row>
        <row r="439">
          <cell r="H439" t="str">
            <v>Bilin</v>
          </cell>
        </row>
        <row r="440">
          <cell r="H440" t="str">
            <v>Bilin</v>
          </cell>
        </row>
        <row r="441">
          <cell r="H441" t="str">
            <v>Bilin</v>
          </cell>
        </row>
        <row r="442">
          <cell r="H442" t="str">
            <v>Bilin</v>
          </cell>
        </row>
        <row r="443">
          <cell r="H443" t="str">
            <v>Bilin</v>
          </cell>
        </row>
        <row r="444">
          <cell r="H444" t="str">
            <v>Bilin</v>
          </cell>
        </row>
        <row r="445">
          <cell r="H445" t="str">
            <v>Bilin</v>
          </cell>
        </row>
        <row r="446">
          <cell r="H446" t="str">
            <v>Bilin</v>
          </cell>
        </row>
        <row r="447">
          <cell r="H447" t="str">
            <v>Bilin</v>
          </cell>
        </row>
        <row r="448">
          <cell r="H448" t="str">
            <v>Bilin</v>
          </cell>
        </row>
        <row r="449">
          <cell r="H449" t="str">
            <v>Bilin</v>
          </cell>
        </row>
        <row r="450">
          <cell r="H450" t="str">
            <v>Bilin</v>
          </cell>
        </row>
        <row r="451">
          <cell r="H451" t="str">
            <v>Bilin</v>
          </cell>
        </row>
        <row r="452">
          <cell r="H452" t="str">
            <v>Bilin</v>
          </cell>
        </row>
        <row r="453">
          <cell r="H453" t="str">
            <v>Bilin</v>
          </cell>
        </row>
        <row r="454">
          <cell r="H454" t="str">
            <v>Bilin</v>
          </cell>
        </row>
        <row r="455">
          <cell r="H455" t="str">
            <v>Bilin</v>
          </cell>
        </row>
        <row r="456">
          <cell r="H456" t="str">
            <v>Bilin</v>
          </cell>
        </row>
        <row r="457">
          <cell r="H457" t="str">
            <v>Bilin</v>
          </cell>
        </row>
        <row r="458">
          <cell r="H458" t="str">
            <v>Bilin</v>
          </cell>
        </row>
        <row r="459">
          <cell r="H459" t="str">
            <v>Bilin</v>
          </cell>
        </row>
        <row r="460">
          <cell r="H460" t="str">
            <v>Bilin</v>
          </cell>
        </row>
        <row r="461">
          <cell r="H461" t="str">
            <v>Bilin</v>
          </cell>
        </row>
        <row r="462">
          <cell r="H462" t="str">
            <v>Bilin</v>
          </cell>
        </row>
        <row r="463">
          <cell r="H463" t="str">
            <v>Bilin</v>
          </cell>
        </row>
        <row r="464">
          <cell r="H464" t="str">
            <v>Bilin</v>
          </cell>
        </row>
        <row r="465">
          <cell r="H465" t="str">
            <v>Bilin</v>
          </cell>
        </row>
        <row r="466">
          <cell r="H466" t="str">
            <v>Bogale</v>
          </cell>
        </row>
        <row r="467">
          <cell r="H467" t="str">
            <v>Bogale</v>
          </cell>
        </row>
        <row r="468">
          <cell r="H468" t="str">
            <v>Bogale</v>
          </cell>
        </row>
        <row r="469">
          <cell r="H469" t="str">
            <v>Bogale</v>
          </cell>
        </row>
        <row r="470">
          <cell r="H470" t="str">
            <v>Bogale</v>
          </cell>
        </row>
        <row r="471">
          <cell r="H471" t="str">
            <v>Bogale</v>
          </cell>
        </row>
        <row r="472">
          <cell r="H472" t="str">
            <v>Bogale</v>
          </cell>
        </row>
        <row r="473">
          <cell r="H473" t="str">
            <v>Bogale</v>
          </cell>
        </row>
        <row r="474">
          <cell r="H474" t="str">
            <v>Bogale</v>
          </cell>
        </row>
        <row r="475">
          <cell r="H475" t="str">
            <v>Bogale</v>
          </cell>
        </row>
        <row r="476">
          <cell r="H476" t="str">
            <v>Bogale</v>
          </cell>
        </row>
        <row r="477">
          <cell r="H477" t="str">
            <v>Bogale</v>
          </cell>
        </row>
        <row r="478">
          <cell r="H478" t="str">
            <v>Bogale</v>
          </cell>
        </row>
        <row r="479">
          <cell r="H479" t="str">
            <v>Bogale</v>
          </cell>
        </row>
        <row r="480">
          <cell r="H480" t="str">
            <v>Bogale</v>
          </cell>
        </row>
        <row r="481">
          <cell r="H481" t="str">
            <v>Bogale</v>
          </cell>
        </row>
        <row r="482">
          <cell r="H482" t="str">
            <v>Bogale</v>
          </cell>
        </row>
        <row r="483">
          <cell r="H483" t="str">
            <v>Bogale</v>
          </cell>
        </row>
        <row r="484">
          <cell r="H484" t="str">
            <v>Bogale</v>
          </cell>
        </row>
        <row r="485">
          <cell r="H485" t="str">
            <v>Bogale</v>
          </cell>
        </row>
        <row r="486">
          <cell r="H486" t="str">
            <v>Bogale</v>
          </cell>
        </row>
        <row r="487">
          <cell r="H487" t="str">
            <v>Bogale</v>
          </cell>
        </row>
        <row r="488">
          <cell r="H488" t="str">
            <v>Bogale</v>
          </cell>
        </row>
        <row r="489">
          <cell r="H489" t="str">
            <v>Bogale</v>
          </cell>
        </row>
        <row r="490">
          <cell r="H490" t="str">
            <v>Bogale</v>
          </cell>
        </row>
        <row r="491">
          <cell r="H491" t="str">
            <v>Bogale</v>
          </cell>
        </row>
        <row r="492">
          <cell r="H492" t="str">
            <v>Bogale</v>
          </cell>
        </row>
        <row r="493">
          <cell r="H493" t="str">
            <v>Bogale</v>
          </cell>
        </row>
        <row r="494">
          <cell r="H494" t="str">
            <v>Bogale</v>
          </cell>
        </row>
        <row r="495">
          <cell r="H495" t="str">
            <v>Bogale</v>
          </cell>
        </row>
        <row r="496">
          <cell r="H496" t="str">
            <v>Bogale</v>
          </cell>
        </row>
        <row r="497">
          <cell r="H497" t="str">
            <v>Bogale</v>
          </cell>
        </row>
        <row r="498">
          <cell r="H498" t="str">
            <v>Bogale</v>
          </cell>
        </row>
        <row r="499">
          <cell r="H499" t="str">
            <v>Bogale</v>
          </cell>
        </row>
        <row r="500">
          <cell r="H500" t="str">
            <v>Bogale</v>
          </cell>
        </row>
        <row r="501">
          <cell r="H501" t="str">
            <v>Bogale</v>
          </cell>
        </row>
        <row r="502">
          <cell r="H502" t="str">
            <v>Bogale</v>
          </cell>
        </row>
        <row r="503">
          <cell r="H503" t="str">
            <v>Bogale</v>
          </cell>
        </row>
        <row r="504">
          <cell r="H504" t="str">
            <v>Bogale</v>
          </cell>
        </row>
        <row r="505">
          <cell r="H505" t="str">
            <v>Bogale</v>
          </cell>
        </row>
        <row r="506">
          <cell r="H506" t="str">
            <v>Bogale</v>
          </cell>
        </row>
        <row r="507">
          <cell r="H507" t="str">
            <v>Bogale</v>
          </cell>
        </row>
        <row r="508">
          <cell r="H508" t="str">
            <v>Bogale</v>
          </cell>
        </row>
        <row r="509">
          <cell r="H509" t="str">
            <v>Bogale</v>
          </cell>
        </row>
        <row r="510">
          <cell r="H510" t="str">
            <v>Bogale</v>
          </cell>
        </row>
        <row r="511">
          <cell r="H511" t="str">
            <v>Bogale</v>
          </cell>
        </row>
        <row r="512">
          <cell r="H512" t="str">
            <v>Bogale</v>
          </cell>
        </row>
        <row r="513">
          <cell r="H513" t="str">
            <v>Bogale</v>
          </cell>
        </row>
        <row r="514">
          <cell r="H514" t="str">
            <v>Bogale</v>
          </cell>
        </row>
        <row r="515">
          <cell r="H515" t="str">
            <v>Bogale</v>
          </cell>
        </row>
        <row r="516">
          <cell r="H516" t="str">
            <v>Bogale</v>
          </cell>
        </row>
        <row r="517">
          <cell r="H517" t="str">
            <v>Bogale</v>
          </cell>
        </row>
        <row r="518">
          <cell r="H518" t="str">
            <v>Bogale</v>
          </cell>
        </row>
        <row r="519">
          <cell r="H519" t="str">
            <v>Bogale</v>
          </cell>
        </row>
        <row r="520">
          <cell r="H520" t="str">
            <v>Bogale</v>
          </cell>
        </row>
        <row r="521">
          <cell r="H521" t="str">
            <v>Bogale</v>
          </cell>
        </row>
        <row r="522">
          <cell r="H522" t="str">
            <v>Bogale</v>
          </cell>
        </row>
        <row r="523">
          <cell r="H523" t="str">
            <v>Bogale</v>
          </cell>
        </row>
        <row r="524">
          <cell r="H524" t="str">
            <v>Bogale</v>
          </cell>
        </row>
        <row r="525">
          <cell r="H525" t="str">
            <v>Bogale</v>
          </cell>
        </row>
        <row r="526">
          <cell r="H526" t="str">
            <v>Bogale</v>
          </cell>
        </row>
        <row r="527">
          <cell r="H527" t="str">
            <v>Bogale</v>
          </cell>
        </row>
        <row r="528">
          <cell r="H528" t="str">
            <v>Bogale</v>
          </cell>
        </row>
        <row r="529">
          <cell r="H529" t="str">
            <v>Bogale</v>
          </cell>
        </row>
        <row r="530">
          <cell r="H530" t="str">
            <v>Bogale</v>
          </cell>
        </row>
        <row r="531">
          <cell r="H531" t="str">
            <v>Bogale</v>
          </cell>
        </row>
        <row r="532">
          <cell r="H532" t="str">
            <v>Bogale</v>
          </cell>
        </row>
        <row r="533">
          <cell r="H533" t="str">
            <v>Bogale</v>
          </cell>
        </row>
        <row r="534">
          <cell r="H534" t="str">
            <v>Bogale</v>
          </cell>
        </row>
        <row r="535">
          <cell r="H535" t="str">
            <v>Bogale</v>
          </cell>
        </row>
        <row r="536">
          <cell r="H536" t="str">
            <v>Bogale</v>
          </cell>
        </row>
        <row r="537">
          <cell r="H537" t="str">
            <v>Bogale</v>
          </cell>
        </row>
        <row r="538">
          <cell r="H538" t="str">
            <v>Bogale</v>
          </cell>
        </row>
        <row r="539">
          <cell r="H539" t="str">
            <v>Bogale</v>
          </cell>
        </row>
        <row r="540">
          <cell r="H540" t="str">
            <v>Bogale</v>
          </cell>
        </row>
        <row r="541">
          <cell r="H541" t="str">
            <v>Bogale</v>
          </cell>
        </row>
        <row r="542">
          <cell r="H542" t="str">
            <v>Bogale</v>
          </cell>
        </row>
        <row r="543">
          <cell r="H543" t="str">
            <v>Bogale</v>
          </cell>
        </row>
        <row r="544">
          <cell r="H544" t="str">
            <v>Bokpyin</v>
          </cell>
        </row>
        <row r="545">
          <cell r="H545" t="str">
            <v>Bokpyin</v>
          </cell>
        </row>
        <row r="546">
          <cell r="H546" t="str">
            <v>Bokpyin</v>
          </cell>
        </row>
        <row r="547">
          <cell r="H547" t="str">
            <v>Bokpyin</v>
          </cell>
        </row>
        <row r="548">
          <cell r="H548" t="str">
            <v>Bokpyin</v>
          </cell>
        </row>
        <row r="549">
          <cell r="H549" t="str">
            <v>Bokpyin</v>
          </cell>
        </row>
        <row r="550">
          <cell r="H550" t="str">
            <v>Bokpyin</v>
          </cell>
        </row>
        <row r="551">
          <cell r="H551" t="str">
            <v>Bokpyin</v>
          </cell>
        </row>
        <row r="552">
          <cell r="H552" t="str">
            <v>Bokpyin</v>
          </cell>
        </row>
        <row r="553">
          <cell r="H553" t="str">
            <v>Bokpyin</v>
          </cell>
        </row>
        <row r="554">
          <cell r="H554" t="str">
            <v>Bokpyin</v>
          </cell>
        </row>
        <row r="555">
          <cell r="H555" t="str">
            <v>Bokpyin</v>
          </cell>
        </row>
        <row r="556">
          <cell r="H556" t="str">
            <v>Bokpyin</v>
          </cell>
        </row>
        <row r="557">
          <cell r="H557" t="str">
            <v>Bokpyin</v>
          </cell>
        </row>
        <row r="558">
          <cell r="H558" t="str">
            <v>Bokpyin</v>
          </cell>
        </row>
        <row r="559">
          <cell r="H559" t="str">
            <v>Bokpyin</v>
          </cell>
        </row>
        <row r="560">
          <cell r="H560" t="str">
            <v>Bokpyin</v>
          </cell>
        </row>
        <row r="561">
          <cell r="H561" t="str">
            <v>Bokpyin</v>
          </cell>
        </row>
        <row r="562">
          <cell r="H562" t="str">
            <v>Bokpyin</v>
          </cell>
        </row>
        <row r="563">
          <cell r="H563" t="str">
            <v>Bokpyin</v>
          </cell>
        </row>
        <row r="564">
          <cell r="H564" t="str">
            <v>Bokpyin</v>
          </cell>
        </row>
        <row r="565">
          <cell r="H565" t="str">
            <v>Bokpyin</v>
          </cell>
        </row>
        <row r="566">
          <cell r="H566" t="str">
            <v>Bokpyin</v>
          </cell>
        </row>
        <row r="567">
          <cell r="H567" t="str">
            <v>Bokpyin</v>
          </cell>
        </row>
        <row r="568">
          <cell r="H568" t="str">
            <v>Botahtaung</v>
          </cell>
        </row>
        <row r="569">
          <cell r="H569" t="str">
            <v>Botahtaung</v>
          </cell>
        </row>
        <row r="570">
          <cell r="H570" t="str">
            <v>Budalin</v>
          </cell>
        </row>
        <row r="571">
          <cell r="H571" t="str">
            <v>Budalin</v>
          </cell>
        </row>
        <row r="572">
          <cell r="H572" t="str">
            <v>Budalin</v>
          </cell>
        </row>
        <row r="573">
          <cell r="H573" t="str">
            <v>Budalin</v>
          </cell>
        </row>
        <row r="574">
          <cell r="H574" t="str">
            <v>Budalin</v>
          </cell>
        </row>
        <row r="575">
          <cell r="H575" t="str">
            <v>Budalin</v>
          </cell>
        </row>
        <row r="576">
          <cell r="H576" t="str">
            <v>Budalin</v>
          </cell>
        </row>
        <row r="577">
          <cell r="H577" t="str">
            <v>Budalin</v>
          </cell>
        </row>
        <row r="578">
          <cell r="H578" t="str">
            <v>Budalin</v>
          </cell>
        </row>
        <row r="579">
          <cell r="H579" t="str">
            <v>Budalin</v>
          </cell>
        </row>
        <row r="580">
          <cell r="H580" t="str">
            <v>Budalin</v>
          </cell>
        </row>
        <row r="581">
          <cell r="H581" t="str">
            <v>Budalin</v>
          </cell>
        </row>
        <row r="582">
          <cell r="H582" t="str">
            <v>Budalin</v>
          </cell>
        </row>
        <row r="583">
          <cell r="H583" t="str">
            <v>Budalin</v>
          </cell>
        </row>
        <row r="584">
          <cell r="H584" t="str">
            <v>Budalin</v>
          </cell>
        </row>
        <row r="585">
          <cell r="H585" t="str">
            <v>Budalin</v>
          </cell>
        </row>
        <row r="586">
          <cell r="H586" t="str">
            <v>Budalin</v>
          </cell>
        </row>
        <row r="587">
          <cell r="H587" t="str">
            <v>Budalin</v>
          </cell>
        </row>
        <row r="588">
          <cell r="H588" t="str">
            <v>Budalin</v>
          </cell>
        </row>
        <row r="589">
          <cell r="H589" t="str">
            <v>Budalin</v>
          </cell>
        </row>
        <row r="590">
          <cell r="H590" t="str">
            <v>Budalin</v>
          </cell>
        </row>
        <row r="591">
          <cell r="H591" t="str">
            <v>Budalin</v>
          </cell>
        </row>
        <row r="592">
          <cell r="H592" t="str">
            <v>Budalin</v>
          </cell>
        </row>
        <row r="593">
          <cell r="H593" t="str">
            <v>Budalin</v>
          </cell>
        </row>
        <row r="594">
          <cell r="H594" t="str">
            <v>Budalin</v>
          </cell>
        </row>
        <row r="595">
          <cell r="H595" t="str">
            <v>Budalin</v>
          </cell>
        </row>
        <row r="596">
          <cell r="H596" t="str">
            <v>Budalin</v>
          </cell>
        </row>
        <row r="597">
          <cell r="H597" t="str">
            <v>Budalin</v>
          </cell>
        </row>
        <row r="598">
          <cell r="H598" t="str">
            <v>Budalin</v>
          </cell>
        </row>
        <row r="599">
          <cell r="H599" t="str">
            <v>Budalin</v>
          </cell>
        </row>
        <row r="600">
          <cell r="H600" t="str">
            <v>Budalin</v>
          </cell>
        </row>
        <row r="601">
          <cell r="H601" t="str">
            <v>Budalin</v>
          </cell>
        </row>
        <row r="602">
          <cell r="H602" t="str">
            <v>Budalin</v>
          </cell>
        </row>
        <row r="603">
          <cell r="H603" t="str">
            <v>Budalin</v>
          </cell>
        </row>
        <row r="604">
          <cell r="H604" t="str">
            <v>Budalin</v>
          </cell>
        </row>
        <row r="605">
          <cell r="H605" t="str">
            <v>Budalin</v>
          </cell>
        </row>
        <row r="606">
          <cell r="H606" t="str">
            <v>Budalin</v>
          </cell>
        </row>
        <row r="607">
          <cell r="H607" t="str">
            <v>Budalin</v>
          </cell>
        </row>
        <row r="608">
          <cell r="H608" t="str">
            <v>Budalin</v>
          </cell>
        </row>
        <row r="609">
          <cell r="H609" t="str">
            <v>Budalin</v>
          </cell>
        </row>
        <row r="610">
          <cell r="H610" t="str">
            <v>Budalin</v>
          </cell>
        </row>
        <row r="611">
          <cell r="H611" t="str">
            <v>Budalin</v>
          </cell>
        </row>
        <row r="612">
          <cell r="H612" t="str">
            <v>Budalin</v>
          </cell>
        </row>
        <row r="613">
          <cell r="H613" t="str">
            <v>Budalin</v>
          </cell>
        </row>
        <row r="614">
          <cell r="H614" t="str">
            <v>Budalin</v>
          </cell>
        </row>
        <row r="615">
          <cell r="H615" t="str">
            <v>Budalin</v>
          </cell>
        </row>
        <row r="616">
          <cell r="H616" t="str">
            <v>Budalin</v>
          </cell>
        </row>
        <row r="617">
          <cell r="H617" t="str">
            <v>Budalin</v>
          </cell>
        </row>
        <row r="618">
          <cell r="H618" t="str">
            <v>Budalin</v>
          </cell>
        </row>
        <row r="619">
          <cell r="H619" t="str">
            <v>Budalin</v>
          </cell>
        </row>
        <row r="620">
          <cell r="H620" t="str">
            <v>Budalin</v>
          </cell>
        </row>
        <row r="621">
          <cell r="H621" t="str">
            <v>Budalin</v>
          </cell>
        </row>
        <row r="622">
          <cell r="H622" t="str">
            <v>Budalin</v>
          </cell>
        </row>
        <row r="623">
          <cell r="H623" t="str">
            <v>Budalin</v>
          </cell>
        </row>
        <row r="624">
          <cell r="H624" t="str">
            <v>Budalin</v>
          </cell>
        </row>
        <row r="625">
          <cell r="H625" t="str">
            <v>Budalin</v>
          </cell>
        </row>
        <row r="626">
          <cell r="H626" t="str">
            <v>Buthidaung</v>
          </cell>
        </row>
        <row r="627">
          <cell r="H627" t="str">
            <v>Buthidaung</v>
          </cell>
        </row>
        <row r="628">
          <cell r="H628" t="str">
            <v>Buthidaung</v>
          </cell>
        </row>
        <row r="629">
          <cell r="H629" t="str">
            <v>Buthidaung</v>
          </cell>
        </row>
        <row r="630">
          <cell r="H630" t="str">
            <v>Buthidaung</v>
          </cell>
        </row>
        <row r="631">
          <cell r="H631" t="str">
            <v>Buthidaung</v>
          </cell>
        </row>
        <row r="632">
          <cell r="H632" t="str">
            <v>Buthidaung</v>
          </cell>
        </row>
        <row r="633">
          <cell r="H633" t="str">
            <v>Buthidaung</v>
          </cell>
        </row>
        <row r="634">
          <cell r="H634" t="str">
            <v>Buthidaung</v>
          </cell>
        </row>
        <row r="635">
          <cell r="H635" t="str">
            <v>Buthidaung</v>
          </cell>
        </row>
        <row r="636">
          <cell r="H636" t="str">
            <v>Buthidaung</v>
          </cell>
        </row>
        <row r="637">
          <cell r="H637" t="str">
            <v>Buthidaung</v>
          </cell>
        </row>
        <row r="638">
          <cell r="H638" t="str">
            <v>Buthidaung</v>
          </cell>
        </row>
        <row r="639">
          <cell r="H639" t="str">
            <v>Buthidaung</v>
          </cell>
        </row>
        <row r="640">
          <cell r="H640" t="str">
            <v>Buthidaung</v>
          </cell>
        </row>
        <row r="641">
          <cell r="H641" t="str">
            <v>Buthidaung</v>
          </cell>
        </row>
        <row r="642">
          <cell r="H642" t="str">
            <v>Buthidaung</v>
          </cell>
        </row>
        <row r="643">
          <cell r="H643" t="str">
            <v>Buthidaung</v>
          </cell>
        </row>
        <row r="644">
          <cell r="H644" t="str">
            <v>Buthidaung</v>
          </cell>
        </row>
        <row r="645">
          <cell r="H645" t="str">
            <v>Buthidaung</v>
          </cell>
        </row>
        <row r="646">
          <cell r="H646" t="str">
            <v>Buthidaung</v>
          </cell>
        </row>
        <row r="647">
          <cell r="H647" t="str">
            <v>Buthidaung</v>
          </cell>
        </row>
        <row r="648">
          <cell r="H648" t="str">
            <v>Buthidaung</v>
          </cell>
        </row>
        <row r="649">
          <cell r="H649" t="str">
            <v>Buthidaung</v>
          </cell>
        </row>
        <row r="650">
          <cell r="H650" t="str">
            <v>Buthidaung</v>
          </cell>
        </row>
        <row r="651">
          <cell r="H651" t="str">
            <v>Buthidaung</v>
          </cell>
        </row>
        <row r="652">
          <cell r="H652" t="str">
            <v>Buthidaung</v>
          </cell>
        </row>
        <row r="653">
          <cell r="H653" t="str">
            <v>Buthidaung</v>
          </cell>
        </row>
        <row r="654">
          <cell r="H654" t="str">
            <v>Buthidaung</v>
          </cell>
        </row>
        <row r="655">
          <cell r="H655" t="str">
            <v>Buthidaung</v>
          </cell>
        </row>
        <row r="656">
          <cell r="H656" t="str">
            <v>Buthidaung</v>
          </cell>
        </row>
        <row r="657">
          <cell r="H657" t="str">
            <v>Buthidaung</v>
          </cell>
        </row>
        <row r="658">
          <cell r="H658" t="str">
            <v>Buthidaung</v>
          </cell>
        </row>
        <row r="659">
          <cell r="H659" t="str">
            <v>Buthidaung</v>
          </cell>
        </row>
        <row r="660">
          <cell r="H660" t="str">
            <v>Buthidaung</v>
          </cell>
        </row>
        <row r="661">
          <cell r="H661" t="str">
            <v>Buthidaung</v>
          </cell>
        </row>
        <row r="662">
          <cell r="H662" t="str">
            <v>Buthidaung</v>
          </cell>
        </row>
        <row r="663">
          <cell r="H663" t="str">
            <v>Buthidaung</v>
          </cell>
        </row>
        <row r="664">
          <cell r="H664" t="str">
            <v>Buthidaung</v>
          </cell>
        </row>
        <row r="665">
          <cell r="H665" t="str">
            <v>Buthidaung</v>
          </cell>
        </row>
        <row r="666">
          <cell r="H666" t="str">
            <v>Buthidaung</v>
          </cell>
        </row>
        <row r="667">
          <cell r="H667" t="str">
            <v>Buthidaung</v>
          </cell>
        </row>
        <row r="668">
          <cell r="H668" t="str">
            <v>Buthidaung</v>
          </cell>
        </row>
        <row r="669">
          <cell r="H669" t="str">
            <v>Buthidaung</v>
          </cell>
        </row>
        <row r="670">
          <cell r="H670" t="str">
            <v>Buthidaung</v>
          </cell>
        </row>
        <row r="671">
          <cell r="H671" t="str">
            <v>Buthidaung</v>
          </cell>
        </row>
        <row r="672">
          <cell r="H672" t="str">
            <v>Buthidaung</v>
          </cell>
        </row>
        <row r="673">
          <cell r="H673" t="str">
            <v>Buthidaung</v>
          </cell>
        </row>
        <row r="674">
          <cell r="H674" t="str">
            <v>Buthidaung</v>
          </cell>
        </row>
        <row r="675">
          <cell r="H675" t="str">
            <v>Buthidaung</v>
          </cell>
        </row>
        <row r="676">
          <cell r="H676" t="str">
            <v>Buthidaung</v>
          </cell>
        </row>
        <row r="677">
          <cell r="H677" t="str">
            <v>Buthidaung</v>
          </cell>
        </row>
        <row r="678">
          <cell r="H678" t="str">
            <v>Buthidaung</v>
          </cell>
        </row>
        <row r="679">
          <cell r="H679" t="str">
            <v>Buthidaung</v>
          </cell>
        </row>
        <row r="680">
          <cell r="H680" t="str">
            <v>Buthidaung</v>
          </cell>
        </row>
        <row r="681">
          <cell r="H681" t="str">
            <v>Buthidaung</v>
          </cell>
        </row>
        <row r="682">
          <cell r="H682" t="str">
            <v>Buthidaung</v>
          </cell>
        </row>
        <row r="683">
          <cell r="H683" t="str">
            <v>Buthidaung</v>
          </cell>
        </row>
        <row r="684">
          <cell r="H684" t="str">
            <v>Buthidaung</v>
          </cell>
        </row>
        <row r="685">
          <cell r="H685" t="str">
            <v>Buthidaung</v>
          </cell>
        </row>
        <row r="686">
          <cell r="H686" t="str">
            <v>Buthidaung</v>
          </cell>
        </row>
        <row r="687">
          <cell r="H687" t="str">
            <v>Buthidaung</v>
          </cell>
        </row>
        <row r="688">
          <cell r="H688" t="str">
            <v>Buthidaung</v>
          </cell>
        </row>
        <row r="689">
          <cell r="H689" t="str">
            <v>Buthidaung</v>
          </cell>
        </row>
        <row r="690">
          <cell r="H690" t="str">
            <v>Buthidaung</v>
          </cell>
        </row>
        <row r="691">
          <cell r="H691" t="str">
            <v>Buthidaung</v>
          </cell>
        </row>
        <row r="692">
          <cell r="H692" t="str">
            <v>Buthidaung</v>
          </cell>
        </row>
        <row r="693">
          <cell r="H693" t="str">
            <v>Buthidaung</v>
          </cell>
        </row>
        <row r="694">
          <cell r="H694" t="str">
            <v>Buthidaung</v>
          </cell>
        </row>
        <row r="695">
          <cell r="H695" t="str">
            <v>Buthidaung</v>
          </cell>
        </row>
        <row r="696">
          <cell r="H696" t="str">
            <v>Buthidaung</v>
          </cell>
        </row>
        <row r="697">
          <cell r="H697" t="str">
            <v>Buthidaung</v>
          </cell>
        </row>
        <row r="698">
          <cell r="H698" t="str">
            <v>Buthidaung</v>
          </cell>
        </row>
        <row r="699">
          <cell r="H699" t="str">
            <v>Buthidaung</v>
          </cell>
        </row>
        <row r="700">
          <cell r="H700" t="str">
            <v>Buthidaung</v>
          </cell>
        </row>
        <row r="701">
          <cell r="H701" t="str">
            <v>Buthidaung</v>
          </cell>
        </row>
        <row r="702">
          <cell r="H702" t="str">
            <v>Buthidaung</v>
          </cell>
        </row>
        <row r="703">
          <cell r="H703" t="str">
            <v>Buthidaung</v>
          </cell>
        </row>
        <row r="704">
          <cell r="H704" t="str">
            <v>Buthidaung</v>
          </cell>
        </row>
        <row r="705">
          <cell r="H705" t="str">
            <v>Buthidaung</v>
          </cell>
        </row>
        <row r="706">
          <cell r="H706" t="str">
            <v>Chanayethasan</v>
          </cell>
        </row>
        <row r="707">
          <cell r="H707" t="str">
            <v>Chanayethasan</v>
          </cell>
        </row>
        <row r="708">
          <cell r="H708" t="str">
            <v>Chanmyathazi</v>
          </cell>
        </row>
        <row r="709">
          <cell r="H709" t="str">
            <v>Chanmyathazi</v>
          </cell>
        </row>
        <row r="710">
          <cell r="H710" t="str">
            <v>Chauk</v>
          </cell>
        </row>
        <row r="711">
          <cell r="H711" t="str">
            <v>Chauk</v>
          </cell>
        </row>
        <row r="712">
          <cell r="H712" t="str">
            <v>Chauk</v>
          </cell>
        </row>
        <row r="713">
          <cell r="H713" t="str">
            <v>Chauk</v>
          </cell>
        </row>
        <row r="714">
          <cell r="H714" t="str">
            <v>Chauk</v>
          </cell>
        </row>
        <row r="715">
          <cell r="H715" t="str">
            <v>Chauk</v>
          </cell>
        </row>
        <row r="716">
          <cell r="H716" t="str">
            <v>Chauk</v>
          </cell>
        </row>
        <row r="717">
          <cell r="H717" t="str">
            <v>Chauk</v>
          </cell>
        </row>
        <row r="718">
          <cell r="H718" t="str">
            <v>Chauk</v>
          </cell>
        </row>
        <row r="719">
          <cell r="H719" t="str">
            <v>Chauk</v>
          </cell>
        </row>
        <row r="720">
          <cell r="H720" t="str">
            <v>Chauk</v>
          </cell>
        </row>
        <row r="721">
          <cell r="H721" t="str">
            <v>Chauk</v>
          </cell>
        </row>
        <row r="722">
          <cell r="H722" t="str">
            <v>Chauk</v>
          </cell>
        </row>
        <row r="723">
          <cell r="H723" t="str">
            <v>Chauk</v>
          </cell>
        </row>
        <row r="724">
          <cell r="H724" t="str">
            <v>Chauk</v>
          </cell>
        </row>
        <row r="725">
          <cell r="H725" t="str">
            <v>Chauk</v>
          </cell>
        </row>
        <row r="726">
          <cell r="H726" t="str">
            <v>Chauk</v>
          </cell>
        </row>
        <row r="727">
          <cell r="H727" t="str">
            <v>Chauk</v>
          </cell>
        </row>
        <row r="728">
          <cell r="H728" t="str">
            <v>Chauk</v>
          </cell>
        </row>
        <row r="729">
          <cell r="H729" t="str">
            <v>Chauk</v>
          </cell>
        </row>
        <row r="730">
          <cell r="H730" t="str">
            <v>Chauk</v>
          </cell>
        </row>
        <row r="731">
          <cell r="H731" t="str">
            <v>Chauk</v>
          </cell>
        </row>
        <row r="732">
          <cell r="H732" t="str">
            <v>Chauk</v>
          </cell>
        </row>
        <row r="733">
          <cell r="H733" t="str">
            <v>Chauk</v>
          </cell>
        </row>
        <row r="734">
          <cell r="H734" t="str">
            <v>Chauk</v>
          </cell>
        </row>
        <row r="735">
          <cell r="H735" t="str">
            <v>Chauk</v>
          </cell>
        </row>
        <row r="736">
          <cell r="H736" t="str">
            <v>Chauk</v>
          </cell>
        </row>
        <row r="737">
          <cell r="H737" t="str">
            <v>Chauk</v>
          </cell>
        </row>
        <row r="738">
          <cell r="H738" t="str">
            <v>Chauk</v>
          </cell>
        </row>
        <row r="739">
          <cell r="H739" t="str">
            <v>Chauk</v>
          </cell>
        </row>
        <row r="740">
          <cell r="H740" t="str">
            <v>Chauk</v>
          </cell>
        </row>
        <row r="741">
          <cell r="H741" t="str">
            <v>Chauk</v>
          </cell>
        </row>
        <row r="742">
          <cell r="H742" t="str">
            <v>Chauk</v>
          </cell>
        </row>
        <row r="743">
          <cell r="H743" t="str">
            <v>Chauk</v>
          </cell>
        </row>
        <row r="744">
          <cell r="H744" t="str">
            <v>Chauk</v>
          </cell>
        </row>
        <row r="745">
          <cell r="H745" t="str">
            <v>Chauk</v>
          </cell>
        </row>
        <row r="746">
          <cell r="H746" t="str">
            <v>Chauk</v>
          </cell>
        </row>
        <row r="747">
          <cell r="H747" t="str">
            <v>Chauk</v>
          </cell>
        </row>
        <row r="748">
          <cell r="H748" t="str">
            <v>Chauk</v>
          </cell>
        </row>
        <row r="749">
          <cell r="H749" t="str">
            <v>Chauk</v>
          </cell>
        </row>
        <row r="750">
          <cell r="H750" t="str">
            <v>Chauk</v>
          </cell>
        </row>
        <row r="751">
          <cell r="H751" t="str">
            <v>Chauk</v>
          </cell>
        </row>
        <row r="752">
          <cell r="H752" t="str">
            <v>Chauk</v>
          </cell>
        </row>
        <row r="753">
          <cell r="H753" t="str">
            <v>Chauk</v>
          </cell>
        </row>
        <row r="754">
          <cell r="H754" t="str">
            <v>Chauk</v>
          </cell>
        </row>
        <row r="755">
          <cell r="H755" t="str">
            <v>Chauk</v>
          </cell>
        </row>
        <row r="756">
          <cell r="H756" t="str">
            <v>Chauk</v>
          </cell>
        </row>
        <row r="757">
          <cell r="H757" t="str">
            <v>Chauk</v>
          </cell>
        </row>
        <row r="758">
          <cell r="H758" t="str">
            <v>Chauk</v>
          </cell>
        </row>
        <row r="759">
          <cell r="H759" t="str">
            <v>Chauk</v>
          </cell>
        </row>
        <row r="760">
          <cell r="H760" t="str">
            <v>Chauk</v>
          </cell>
        </row>
        <row r="761">
          <cell r="H761" t="str">
            <v>Chauk</v>
          </cell>
        </row>
        <row r="762">
          <cell r="H762" t="str">
            <v>Chauk</v>
          </cell>
        </row>
        <row r="763">
          <cell r="H763" t="str">
            <v>Chauk</v>
          </cell>
        </row>
        <row r="764">
          <cell r="H764" t="str">
            <v>Chaung-U</v>
          </cell>
        </row>
        <row r="765">
          <cell r="H765" t="str">
            <v>Chaung-U</v>
          </cell>
        </row>
        <row r="766">
          <cell r="H766" t="str">
            <v>Chaung-U</v>
          </cell>
        </row>
        <row r="767">
          <cell r="H767" t="str">
            <v>Chaung-U</v>
          </cell>
        </row>
        <row r="768">
          <cell r="H768" t="str">
            <v>Chaung-U</v>
          </cell>
        </row>
        <row r="769">
          <cell r="H769" t="str">
            <v>Chaung-U</v>
          </cell>
        </row>
        <row r="770">
          <cell r="H770" t="str">
            <v>Chaung-U</v>
          </cell>
        </row>
        <row r="771">
          <cell r="H771" t="str">
            <v>Chaung-U</v>
          </cell>
        </row>
        <row r="772">
          <cell r="H772" t="str">
            <v>Chaung-U</v>
          </cell>
        </row>
        <row r="773">
          <cell r="H773" t="str">
            <v>Chaung-U</v>
          </cell>
        </row>
        <row r="774">
          <cell r="H774" t="str">
            <v>Chaung-U</v>
          </cell>
        </row>
        <row r="775">
          <cell r="H775" t="str">
            <v>Chaung-U</v>
          </cell>
        </row>
        <row r="776">
          <cell r="H776" t="str">
            <v>Chaung-U</v>
          </cell>
        </row>
        <row r="777">
          <cell r="H777" t="str">
            <v>Chaung-U</v>
          </cell>
        </row>
        <row r="778">
          <cell r="H778" t="str">
            <v>Chaung-U</v>
          </cell>
        </row>
        <row r="779">
          <cell r="H779" t="str">
            <v>Chaung-U</v>
          </cell>
        </row>
        <row r="780">
          <cell r="H780" t="str">
            <v>Chaung-U</v>
          </cell>
        </row>
        <row r="781">
          <cell r="H781" t="str">
            <v>Chaung-U</v>
          </cell>
        </row>
        <row r="782">
          <cell r="H782" t="str">
            <v>Chaung-U</v>
          </cell>
        </row>
        <row r="783">
          <cell r="H783" t="str">
            <v>Chaung-U</v>
          </cell>
        </row>
        <row r="784">
          <cell r="H784" t="str">
            <v>Chaung-U</v>
          </cell>
        </row>
        <row r="785">
          <cell r="H785" t="str">
            <v>Chaung-U</v>
          </cell>
        </row>
        <row r="786">
          <cell r="H786" t="str">
            <v>Chaung-U</v>
          </cell>
        </row>
        <row r="787">
          <cell r="H787" t="str">
            <v>Chaung-U</v>
          </cell>
        </row>
        <row r="788">
          <cell r="H788" t="str">
            <v>Chaung-U</v>
          </cell>
        </row>
        <row r="789">
          <cell r="H789" t="str">
            <v>Chaung-U</v>
          </cell>
        </row>
        <row r="790">
          <cell r="H790" t="str">
            <v>Chaung-U</v>
          </cell>
        </row>
        <row r="791">
          <cell r="H791" t="str">
            <v>Chaung-U</v>
          </cell>
        </row>
        <row r="792">
          <cell r="H792" t="str">
            <v>Chaungzon</v>
          </cell>
        </row>
        <row r="793">
          <cell r="H793" t="str">
            <v>Chaungzon</v>
          </cell>
        </row>
        <row r="794">
          <cell r="H794" t="str">
            <v>Chaungzon</v>
          </cell>
        </row>
        <row r="795">
          <cell r="H795" t="str">
            <v>Chaungzon</v>
          </cell>
        </row>
        <row r="796">
          <cell r="H796" t="str">
            <v>Chaungzon</v>
          </cell>
        </row>
        <row r="797">
          <cell r="H797" t="str">
            <v>Chaungzon</v>
          </cell>
        </row>
        <row r="798">
          <cell r="H798" t="str">
            <v>Chaungzon</v>
          </cell>
        </row>
        <row r="799">
          <cell r="H799" t="str">
            <v>Chaungzon</v>
          </cell>
        </row>
        <row r="800">
          <cell r="H800" t="str">
            <v>Chaungzon</v>
          </cell>
        </row>
        <row r="801">
          <cell r="H801" t="str">
            <v>Chaungzon</v>
          </cell>
        </row>
        <row r="802">
          <cell r="H802" t="str">
            <v>Chaungzon</v>
          </cell>
        </row>
        <row r="803">
          <cell r="H803" t="str">
            <v>Chaungzon</v>
          </cell>
        </row>
        <row r="804">
          <cell r="H804" t="str">
            <v>Chaungzon</v>
          </cell>
        </row>
        <row r="805">
          <cell r="H805" t="str">
            <v>Chaungzon</v>
          </cell>
        </row>
        <row r="806">
          <cell r="H806" t="str">
            <v>Chaungzon</v>
          </cell>
        </row>
        <row r="807">
          <cell r="H807" t="str">
            <v>Chaungzon</v>
          </cell>
        </row>
        <row r="808">
          <cell r="H808" t="str">
            <v>Chaungzon</v>
          </cell>
        </row>
        <row r="809">
          <cell r="H809" t="str">
            <v>Chaungzon</v>
          </cell>
        </row>
        <row r="810">
          <cell r="H810" t="str">
            <v>Chaungzon</v>
          </cell>
        </row>
        <row r="811">
          <cell r="H811" t="str">
            <v>Chaungzon</v>
          </cell>
        </row>
        <row r="812">
          <cell r="H812" t="str">
            <v>Chaungzon</v>
          </cell>
        </row>
        <row r="813">
          <cell r="H813" t="str">
            <v>Chaungzon</v>
          </cell>
        </row>
        <row r="814">
          <cell r="H814" t="str">
            <v>Chaungzon</v>
          </cell>
        </row>
        <row r="815">
          <cell r="H815" t="str">
            <v>Chaungzon</v>
          </cell>
        </row>
        <row r="816">
          <cell r="H816" t="str">
            <v>Chaungzon</v>
          </cell>
        </row>
        <row r="817">
          <cell r="H817" t="str">
            <v>Chaungzon</v>
          </cell>
        </row>
        <row r="818">
          <cell r="H818" t="str">
            <v>Chaungzon</v>
          </cell>
        </row>
        <row r="819">
          <cell r="H819" t="str">
            <v>Chaungzon</v>
          </cell>
        </row>
        <row r="820">
          <cell r="H820" t="str">
            <v>Chaungzon</v>
          </cell>
        </row>
        <row r="821">
          <cell r="H821" t="str">
            <v>Chaungzon</v>
          </cell>
        </row>
        <row r="822">
          <cell r="H822" t="str">
            <v>Chaungzon</v>
          </cell>
        </row>
        <row r="823">
          <cell r="H823" t="str">
            <v>Chaungzon</v>
          </cell>
        </row>
        <row r="824">
          <cell r="H824" t="str">
            <v>Chaungzon</v>
          </cell>
        </row>
        <row r="825">
          <cell r="H825" t="str">
            <v>Chaungzon</v>
          </cell>
        </row>
        <row r="826">
          <cell r="H826" t="str">
            <v>Chaungzon</v>
          </cell>
        </row>
        <row r="827">
          <cell r="H827" t="str">
            <v>Chaungzon</v>
          </cell>
        </row>
        <row r="828">
          <cell r="H828" t="str">
            <v>Chaungzon</v>
          </cell>
        </row>
        <row r="829">
          <cell r="H829" t="str">
            <v>Chaungzon</v>
          </cell>
        </row>
        <row r="830">
          <cell r="H830" t="str">
            <v>Chaungzon</v>
          </cell>
        </row>
        <row r="831">
          <cell r="H831" t="str">
            <v>Chaungzon</v>
          </cell>
        </row>
        <row r="832">
          <cell r="H832" t="str">
            <v>Chaungzon</v>
          </cell>
        </row>
        <row r="833">
          <cell r="H833" t="str">
            <v>Chaungzon</v>
          </cell>
        </row>
        <row r="834">
          <cell r="H834" t="str">
            <v>Chaungzon</v>
          </cell>
        </row>
        <row r="835">
          <cell r="H835" t="str">
            <v>Chaungzon</v>
          </cell>
        </row>
        <row r="836">
          <cell r="H836" t="str">
            <v>Chaungzon</v>
          </cell>
        </row>
        <row r="837">
          <cell r="H837" t="str">
            <v>Chinshwehaw Sub-township (Kokang SAZ)</v>
          </cell>
        </row>
        <row r="838">
          <cell r="H838" t="str">
            <v>Chinshwehaw Sub-township (Kokang SAZ)</v>
          </cell>
        </row>
        <row r="839">
          <cell r="H839" t="str">
            <v>Chinshwehaw Sub-township (Kokang SAZ)</v>
          </cell>
        </row>
        <row r="840">
          <cell r="H840" t="str">
            <v>Chinshwehaw Sub-township (Kokang SAZ)</v>
          </cell>
        </row>
        <row r="841">
          <cell r="H841" t="str">
            <v>Chipwi</v>
          </cell>
        </row>
        <row r="842">
          <cell r="H842" t="str">
            <v>Chipwi</v>
          </cell>
        </row>
        <row r="843">
          <cell r="H843" t="str">
            <v>Chipwi</v>
          </cell>
        </row>
        <row r="844">
          <cell r="H844" t="str">
            <v>Chipwi</v>
          </cell>
        </row>
        <row r="845">
          <cell r="H845" t="str">
            <v>Chipwi</v>
          </cell>
        </row>
        <row r="846">
          <cell r="H846" t="str">
            <v>Chipwi</v>
          </cell>
        </row>
        <row r="847">
          <cell r="H847" t="str">
            <v>Chipwi</v>
          </cell>
        </row>
        <row r="848">
          <cell r="H848" t="str">
            <v>Chipwi</v>
          </cell>
        </row>
        <row r="849">
          <cell r="H849" t="str">
            <v>Chipwi</v>
          </cell>
        </row>
        <row r="850">
          <cell r="H850" t="str">
            <v>Chipwi</v>
          </cell>
        </row>
        <row r="851">
          <cell r="H851" t="str">
            <v>Chipwi</v>
          </cell>
        </row>
        <row r="852">
          <cell r="H852" t="str">
            <v>Chipwi</v>
          </cell>
        </row>
        <row r="853">
          <cell r="H853" t="str">
            <v>Chipwi</v>
          </cell>
        </row>
        <row r="854">
          <cell r="H854" t="str">
            <v>Chipwi</v>
          </cell>
        </row>
        <row r="855">
          <cell r="H855" t="str">
            <v>Chipwi</v>
          </cell>
        </row>
        <row r="856">
          <cell r="H856" t="str">
            <v>Chipwi</v>
          </cell>
        </row>
        <row r="857">
          <cell r="H857" t="str">
            <v>Chipwi</v>
          </cell>
        </row>
        <row r="858">
          <cell r="H858" t="str">
            <v>Chipwi</v>
          </cell>
        </row>
        <row r="859">
          <cell r="H859" t="str">
            <v>Chipwi</v>
          </cell>
        </row>
        <row r="860">
          <cell r="H860" t="str">
            <v>Chipwi</v>
          </cell>
        </row>
        <row r="861">
          <cell r="H861" t="str">
            <v>Chipwi</v>
          </cell>
        </row>
        <row r="862">
          <cell r="H862" t="str">
            <v>Chipwi</v>
          </cell>
        </row>
        <row r="863">
          <cell r="H863" t="str">
            <v>Chipwi</v>
          </cell>
        </row>
        <row r="864">
          <cell r="H864" t="str">
            <v>Chipwi</v>
          </cell>
        </row>
        <row r="865">
          <cell r="H865" t="str">
            <v>Chipwi</v>
          </cell>
        </row>
        <row r="866">
          <cell r="H866" t="str">
            <v>Chipwi</v>
          </cell>
        </row>
        <row r="867">
          <cell r="H867" t="str">
            <v>Chipwi</v>
          </cell>
        </row>
        <row r="868">
          <cell r="H868" t="str">
            <v>Chipwi</v>
          </cell>
        </row>
        <row r="869">
          <cell r="H869" t="str">
            <v>Chipwi</v>
          </cell>
        </row>
        <row r="870">
          <cell r="H870" t="str">
            <v>Chipwi</v>
          </cell>
        </row>
        <row r="871">
          <cell r="H871" t="str">
            <v>Chipwi</v>
          </cell>
        </row>
        <row r="872">
          <cell r="H872" t="str">
            <v>Chipwi</v>
          </cell>
        </row>
        <row r="873">
          <cell r="H873" t="str">
            <v>Chipwi</v>
          </cell>
        </row>
        <row r="874">
          <cell r="H874" t="str">
            <v>Chipwi</v>
          </cell>
        </row>
        <row r="875">
          <cell r="H875" t="str">
            <v>Chipwi</v>
          </cell>
        </row>
        <row r="876">
          <cell r="H876" t="str">
            <v>Chipwi</v>
          </cell>
        </row>
        <row r="877">
          <cell r="H877" t="str">
            <v>Chipwi</v>
          </cell>
        </row>
        <row r="878">
          <cell r="H878" t="str">
            <v>Chipwi</v>
          </cell>
        </row>
        <row r="879">
          <cell r="H879" t="str">
            <v>Chipwi</v>
          </cell>
        </row>
        <row r="880">
          <cell r="H880" t="str">
            <v>Chipwi</v>
          </cell>
        </row>
        <row r="881">
          <cell r="H881" t="str">
            <v>Chipwi</v>
          </cell>
        </row>
        <row r="882">
          <cell r="H882" t="str">
            <v>Chipwi</v>
          </cell>
        </row>
        <row r="883">
          <cell r="H883" t="str">
            <v>Chipwi</v>
          </cell>
        </row>
        <row r="884">
          <cell r="H884" t="str">
            <v>Chipwi</v>
          </cell>
        </row>
        <row r="885">
          <cell r="H885" t="str">
            <v>Chipwi</v>
          </cell>
        </row>
        <row r="886">
          <cell r="H886" t="str">
            <v>Cocokyun</v>
          </cell>
        </row>
        <row r="887">
          <cell r="H887" t="str">
            <v>Cocokyun</v>
          </cell>
        </row>
        <row r="888">
          <cell r="H888" t="str">
            <v>Dagon</v>
          </cell>
        </row>
        <row r="889">
          <cell r="H889" t="str">
            <v>Dagon</v>
          </cell>
        </row>
        <row r="890">
          <cell r="H890" t="str">
            <v>Dagon Myothit (East)</v>
          </cell>
        </row>
        <row r="891">
          <cell r="H891" t="str">
            <v>Dagon Myothit (East)</v>
          </cell>
        </row>
        <row r="892">
          <cell r="H892" t="str">
            <v>Dagon Myothit (East)</v>
          </cell>
        </row>
        <row r="893">
          <cell r="H893" t="str">
            <v>Dagon Myothit (East)</v>
          </cell>
        </row>
        <row r="894">
          <cell r="H894" t="str">
            <v>Dagon Myothit (East)</v>
          </cell>
        </row>
        <row r="895">
          <cell r="H895" t="str">
            <v>Dagon Myothit (North)</v>
          </cell>
        </row>
        <row r="896">
          <cell r="H896" t="str">
            <v>Dagon Myothit (North)</v>
          </cell>
        </row>
        <row r="897">
          <cell r="H897" t="str">
            <v>Dagon Myothit (Seikkan)</v>
          </cell>
        </row>
        <row r="898">
          <cell r="H898" t="str">
            <v>Dagon Myothit (Seikkan)</v>
          </cell>
        </row>
        <row r="899">
          <cell r="H899" t="str">
            <v>Dagon Myothit (Seikkan)</v>
          </cell>
        </row>
        <row r="900">
          <cell r="H900" t="str">
            <v>Dagon Myothit (Seikkan)</v>
          </cell>
        </row>
        <row r="901">
          <cell r="H901" t="str">
            <v>Dagon Myothit (Seikkan)</v>
          </cell>
        </row>
        <row r="902">
          <cell r="H902" t="str">
            <v>Dagon Myothit (Seikkan)</v>
          </cell>
        </row>
        <row r="903">
          <cell r="H903" t="str">
            <v>Dagon Myothit (South)</v>
          </cell>
        </row>
        <row r="904">
          <cell r="H904" t="str">
            <v>Dagon Myothit (South)</v>
          </cell>
        </row>
        <row r="905">
          <cell r="H905" t="str">
            <v>Dagon Myothit (South)</v>
          </cell>
        </row>
        <row r="906">
          <cell r="H906" t="str">
            <v>Dagon Myothit (South)</v>
          </cell>
        </row>
        <row r="907">
          <cell r="H907" t="str">
            <v>Dagon Myothit (South)</v>
          </cell>
        </row>
        <row r="908">
          <cell r="H908" t="str">
            <v>Dagon Myothit (South)</v>
          </cell>
        </row>
        <row r="909">
          <cell r="H909" t="str">
            <v>Dagon Myothit (South)</v>
          </cell>
        </row>
        <row r="910">
          <cell r="H910" t="str">
            <v>Daik-U</v>
          </cell>
        </row>
        <row r="911">
          <cell r="H911" t="str">
            <v>Daik-U</v>
          </cell>
        </row>
        <row r="912">
          <cell r="H912" t="str">
            <v>Daik-U</v>
          </cell>
        </row>
        <row r="913">
          <cell r="H913" t="str">
            <v>Daik-U</v>
          </cell>
        </row>
        <row r="914">
          <cell r="H914" t="str">
            <v>Daik-U</v>
          </cell>
        </row>
        <row r="915">
          <cell r="H915" t="str">
            <v>Daik-U</v>
          </cell>
        </row>
        <row r="916">
          <cell r="H916" t="str">
            <v>Daik-U</v>
          </cell>
        </row>
        <row r="917">
          <cell r="H917" t="str">
            <v>Daik-U</v>
          </cell>
        </row>
        <row r="918">
          <cell r="H918" t="str">
            <v>Daik-U</v>
          </cell>
        </row>
        <row r="919">
          <cell r="H919" t="str">
            <v>Daik-U</v>
          </cell>
        </row>
        <row r="920">
          <cell r="H920" t="str">
            <v>Daik-U</v>
          </cell>
        </row>
        <row r="921">
          <cell r="H921" t="str">
            <v>Daik-U</v>
          </cell>
        </row>
        <row r="922">
          <cell r="H922" t="str">
            <v>Daik-U</v>
          </cell>
        </row>
        <row r="923">
          <cell r="H923" t="str">
            <v>Daik-U</v>
          </cell>
        </row>
        <row r="924">
          <cell r="H924" t="str">
            <v>Daik-U</v>
          </cell>
        </row>
        <row r="925">
          <cell r="H925" t="str">
            <v>Daik-U</v>
          </cell>
        </row>
        <row r="926">
          <cell r="H926" t="str">
            <v>Daik-U</v>
          </cell>
        </row>
        <row r="927">
          <cell r="H927" t="str">
            <v>Daik-U</v>
          </cell>
        </row>
        <row r="928">
          <cell r="H928" t="str">
            <v>Daik-U</v>
          </cell>
        </row>
        <row r="929">
          <cell r="H929" t="str">
            <v>Daik-U</v>
          </cell>
        </row>
        <row r="930">
          <cell r="H930" t="str">
            <v>Daik-U</v>
          </cell>
        </row>
        <row r="931">
          <cell r="H931" t="str">
            <v>Daik-U</v>
          </cell>
        </row>
        <row r="932">
          <cell r="H932" t="str">
            <v>Daik-U</v>
          </cell>
        </row>
        <row r="933">
          <cell r="H933" t="str">
            <v>Daik-U</v>
          </cell>
        </row>
        <row r="934">
          <cell r="H934" t="str">
            <v>Daik-U</v>
          </cell>
        </row>
        <row r="935">
          <cell r="H935" t="str">
            <v>Daik-U</v>
          </cell>
        </row>
        <row r="936">
          <cell r="H936" t="str">
            <v>Daik-U</v>
          </cell>
        </row>
        <row r="937">
          <cell r="H937" t="str">
            <v>Daik-U</v>
          </cell>
        </row>
        <row r="938">
          <cell r="H938" t="str">
            <v>Daik-U</v>
          </cell>
        </row>
        <row r="939">
          <cell r="H939" t="str">
            <v>Daik-U</v>
          </cell>
        </row>
        <row r="940">
          <cell r="H940" t="str">
            <v>Daik-U</v>
          </cell>
        </row>
        <row r="941">
          <cell r="H941" t="str">
            <v>Daik-U</v>
          </cell>
        </row>
        <row r="942">
          <cell r="H942" t="str">
            <v>Daik-U</v>
          </cell>
        </row>
        <row r="943">
          <cell r="H943" t="str">
            <v>Daik-U</v>
          </cell>
        </row>
        <row r="944">
          <cell r="H944" t="str">
            <v>Daik-U</v>
          </cell>
        </row>
        <row r="945">
          <cell r="H945" t="str">
            <v>Daik-U</v>
          </cell>
        </row>
        <row r="946">
          <cell r="H946" t="str">
            <v>Daik-U</v>
          </cell>
        </row>
        <row r="947">
          <cell r="H947" t="str">
            <v>Daik-U</v>
          </cell>
        </row>
        <row r="948">
          <cell r="H948" t="str">
            <v>Daik-U</v>
          </cell>
        </row>
        <row r="949">
          <cell r="H949" t="str">
            <v>Daik-U</v>
          </cell>
        </row>
        <row r="950">
          <cell r="H950" t="str">
            <v>Daik-U</v>
          </cell>
        </row>
        <row r="951">
          <cell r="H951" t="str">
            <v>Daik-U</v>
          </cell>
        </row>
        <row r="952">
          <cell r="H952" t="str">
            <v>Daik-U</v>
          </cell>
        </row>
        <row r="953">
          <cell r="H953" t="str">
            <v>Daik-U</v>
          </cell>
        </row>
        <row r="954">
          <cell r="H954" t="str">
            <v>Daik-U</v>
          </cell>
        </row>
        <row r="955">
          <cell r="H955" t="str">
            <v>Daik-U</v>
          </cell>
        </row>
        <row r="956">
          <cell r="H956" t="str">
            <v>Dala</v>
          </cell>
        </row>
        <row r="957">
          <cell r="H957" t="str">
            <v>Dala</v>
          </cell>
        </row>
        <row r="958">
          <cell r="H958" t="str">
            <v>Dala</v>
          </cell>
        </row>
        <row r="959">
          <cell r="H959" t="str">
            <v>Dala</v>
          </cell>
        </row>
        <row r="960">
          <cell r="H960" t="str">
            <v>Dala</v>
          </cell>
        </row>
        <row r="961">
          <cell r="H961" t="str">
            <v>Dala</v>
          </cell>
        </row>
        <row r="962">
          <cell r="H962" t="str">
            <v>Dala</v>
          </cell>
        </row>
        <row r="963">
          <cell r="H963" t="str">
            <v>Dala</v>
          </cell>
        </row>
        <row r="964">
          <cell r="H964" t="str">
            <v>Dala</v>
          </cell>
        </row>
        <row r="965">
          <cell r="H965" t="str">
            <v>Dala</v>
          </cell>
        </row>
        <row r="966">
          <cell r="H966" t="str">
            <v>Dala</v>
          </cell>
        </row>
        <row r="967">
          <cell r="H967" t="str">
            <v>Dala</v>
          </cell>
        </row>
        <row r="968">
          <cell r="H968" t="str">
            <v>Dala</v>
          </cell>
        </row>
        <row r="969">
          <cell r="H969" t="str">
            <v>Dala</v>
          </cell>
        </row>
        <row r="970">
          <cell r="H970" t="str">
            <v>Dala</v>
          </cell>
        </row>
        <row r="971">
          <cell r="H971" t="str">
            <v>Dala</v>
          </cell>
        </row>
        <row r="972">
          <cell r="H972" t="str">
            <v>Dala</v>
          </cell>
        </row>
        <row r="973">
          <cell r="H973" t="str">
            <v>Dala</v>
          </cell>
        </row>
        <row r="974">
          <cell r="H974" t="str">
            <v>Dala</v>
          </cell>
        </row>
        <row r="975">
          <cell r="H975" t="str">
            <v>Dala</v>
          </cell>
        </row>
        <row r="976">
          <cell r="H976" t="str">
            <v>Dala</v>
          </cell>
        </row>
        <row r="977">
          <cell r="H977" t="str">
            <v>Dala</v>
          </cell>
        </row>
        <row r="978">
          <cell r="H978" t="str">
            <v>Dala</v>
          </cell>
        </row>
        <row r="979">
          <cell r="H979" t="str">
            <v>Dala</v>
          </cell>
        </row>
        <row r="980">
          <cell r="H980" t="str">
            <v>Dala</v>
          </cell>
        </row>
        <row r="981">
          <cell r="H981" t="str">
            <v>Danubyu</v>
          </cell>
        </row>
        <row r="982">
          <cell r="H982" t="str">
            <v>Danubyu</v>
          </cell>
        </row>
        <row r="983">
          <cell r="H983" t="str">
            <v>Danubyu</v>
          </cell>
        </row>
        <row r="984">
          <cell r="H984" t="str">
            <v>Danubyu</v>
          </cell>
        </row>
        <row r="985">
          <cell r="H985" t="str">
            <v>Danubyu</v>
          </cell>
        </row>
        <row r="986">
          <cell r="H986" t="str">
            <v>Danubyu</v>
          </cell>
        </row>
        <row r="987">
          <cell r="H987" t="str">
            <v>Danubyu</v>
          </cell>
        </row>
        <row r="988">
          <cell r="H988" t="str">
            <v>Danubyu</v>
          </cell>
        </row>
        <row r="989">
          <cell r="H989" t="str">
            <v>Danubyu</v>
          </cell>
        </row>
        <row r="990">
          <cell r="H990" t="str">
            <v>Danubyu</v>
          </cell>
        </row>
        <row r="991">
          <cell r="H991" t="str">
            <v>Danubyu</v>
          </cell>
        </row>
        <row r="992">
          <cell r="H992" t="str">
            <v>Danubyu</v>
          </cell>
        </row>
        <row r="993">
          <cell r="H993" t="str">
            <v>Danubyu</v>
          </cell>
        </row>
        <row r="994">
          <cell r="H994" t="str">
            <v>Danubyu</v>
          </cell>
        </row>
        <row r="995">
          <cell r="H995" t="str">
            <v>Danubyu</v>
          </cell>
        </row>
        <row r="996">
          <cell r="H996" t="str">
            <v>Danubyu</v>
          </cell>
        </row>
        <row r="997">
          <cell r="H997" t="str">
            <v>Danubyu</v>
          </cell>
        </row>
        <row r="998">
          <cell r="H998" t="str">
            <v>Danubyu</v>
          </cell>
        </row>
        <row r="999">
          <cell r="H999" t="str">
            <v>Danubyu</v>
          </cell>
        </row>
        <row r="1000">
          <cell r="H1000" t="str">
            <v>Danubyu</v>
          </cell>
        </row>
        <row r="1001">
          <cell r="H1001" t="str">
            <v>Danubyu</v>
          </cell>
        </row>
        <row r="1002">
          <cell r="H1002" t="str">
            <v>Danubyu</v>
          </cell>
        </row>
        <row r="1003">
          <cell r="H1003" t="str">
            <v>Danubyu</v>
          </cell>
        </row>
        <row r="1004">
          <cell r="H1004" t="str">
            <v>Danubyu</v>
          </cell>
        </row>
        <row r="1005">
          <cell r="H1005" t="str">
            <v>Danubyu</v>
          </cell>
        </row>
        <row r="1006">
          <cell r="H1006" t="str">
            <v>Danubyu</v>
          </cell>
        </row>
        <row r="1007">
          <cell r="H1007" t="str">
            <v>Danubyu</v>
          </cell>
        </row>
        <row r="1008">
          <cell r="H1008" t="str">
            <v>Danubyu</v>
          </cell>
        </row>
        <row r="1009">
          <cell r="H1009" t="str">
            <v>Danubyu</v>
          </cell>
        </row>
        <row r="1010">
          <cell r="H1010" t="str">
            <v>Danubyu</v>
          </cell>
        </row>
        <row r="1011">
          <cell r="H1011" t="str">
            <v>Danubyu</v>
          </cell>
        </row>
        <row r="1012">
          <cell r="H1012" t="str">
            <v>Danubyu</v>
          </cell>
        </row>
        <row r="1013">
          <cell r="H1013" t="str">
            <v>Danubyu</v>
          </cell>
        </row>
        <row r="1014">
          <cell r="H1014" t="str">
            <v>Danubyu</v>
          </cell>
        </row>
        <row r="1015">
          <cell r="H1015" t="str">
            <v>Danubyu</v>
          </cell>
        </row>
        <row r="1016">
          <cell r="H1016" t="str">
            <v>Danubyu</v>
          </cell>
        </row>
        <row r="1017">
          <cell r="H1017" t="str">
            <v>Danubyu</v>
          </cell>
        </row>
        <row r="1018">
          <cell r="H1018" t="str">
            <v>Danubyu</v>
          </cell>
        </row>
        <row r="1019">
          <cell r="H1019" t="str">
            <v>Danubyu</v>
          </cell>
        </row>
        <row r="1020">
          <cell r="H1020" t="str">
            <v>Danubyu</v>
          </cell>
        </row>
        <row r="1021">
          <cell r="H1021" t="str">
            <v>Danubyu</v>
          </cell>
        </row>
        <row r="1022">
          <cell r="H1022" t="str">
            <v>Danubyu</v>
          </cell>
        </row>
        <row r="1023">
          <cell r="H1023" t="str">
            <v>Danubyu</v>
          </cell>
        </row>
        <row r="1024">
          <cell r="H1024" t="str">
            <v>Danubyu</v>
          </cell>
        </row>
        <row r="1025">
          <cell r="H1025" t="str">
            <v>Danubyu</v>
          </cell>
        </row>
        <row r="1026">
          <cell r="H1026" t="str">
            <v>Danubyu</v>
          </cell>
        </row>
        <row r="1027">
          <cell r="H1027" t="str">
            <v>Danubyu</v>
          </cell>
        </row>
        <row r="1028">
          <cell r="H1028" t="str">
            <v>Danubyu</v>
          </cell>
        </row>
        <row r="1029">
          <cell r="H1029" t="str">
            <v>Danubyu</v>
          </cell>
        </row>
        <row r="1030">
          <cell r="H1030" t="str">
            <v>Danubyu</v>
          </cell>
        </row>
        <row r="1031">
          <cell r="H1031" t="str">
            <v>Danubyu</v>
          </cell>
        </row>
        <row r="1032">
          <cell r="H1032" t="str">
            <v>Danubyu</v>
          </cell>
        </row>
        <row r="1033">
          <cell r="H1033" t="str">
            <v>Danubyu</v>
          </cell>
        </row>
        <row r="1034">
          <cell r="H1034" t="str">
            <v>Danubyu</v>
          </cell>
        </row>
        <row r="1035">
          <cell r="H1035" t="str">
            <v>Danubyu</v>
          </cell>
        </row>
        <row r="1036">
          <cell r="H1036" t="str">
            <v>Danubyu</v>
          </cell>
        </row>
        <row r="1037">
          <cell r="H1037" t="str">
            <v>Danubyu</v>
          </cell>
        </row>
        <row r="1038">
          <cell r="H1038" t="str">
            <v>Danubyu</v>
          </cell>
        </row>
        <row r="1039">
          <cell r="H1039" t="str">
            <v>Danubyu</v>
          </cell>
        </row>
        <row r="1040">
          <cell r="H1040" t="str">
            <v>Danubyu</v>
          </cell>
        </row>
        <row r="1041">
          <cell r="H1041" t="str">
            <v>Danubyu</v>
          </cell>
        </row>
        <row r="1042">
          <cell r="H1042" t="str">
            <v>Danubyu</v>
          </cell>
        </row>
        <row r="1043">
          <cell r="H1043" t="str">
            <v>Danubyu</v>
          </cell>
        </row>
        <row r="1044">
          <cell r="H1044" t="str">
            <v>Danubyu</v>
          </cell>
        </row>
        <row r="1045">
          <cell r="H1045" t="str">
            <v>Danubyu</v>
          </cell>
        </row>
        <row r="1046">
          <cell r="H1046" t="str">
            <v>Dawbon</v>
          </cell>
        </row>
        <row r="1047">
          <cell r="H1047" t="str">
            <v>Dawbon</v>
          </cell>
        </row>
        <row r="1048">
          <cell r="H1048" t="str">
            <v>Dawei</v>
          </cell>
        </row>
        <row r="1049">
          <cell r="H1049" t="str">
            <v>Dawei</v>
          </cell>
        </row>
        <row r="1050">
          <cell r="H1050" t="str">
            <v>Dawei</v>
          </cell>
        </row>
        <row r="1051">
          <cell r="H1051" t="str">
            <v>Dawei</v>
          </cell>
        </row>
        <row r="1052">
          <cell r="H1052" t="str">
            <v>Dawei</v>
          </cell>
        </row>
        <row r="1053">
          <cell r="H1053" t="str">
            <v>Dawei</v>
          </cell>
        </row>
        <row r="1054">
          <cell r="H1054" t="str">
            <v>Dawei</v>
          </cell>
        </row>
        <row r="1055">
          <cell r="H1055" t="str">
            <v>Dawei</v>
          </cell>
        </row>
        <row r="1056">
          <cell r="H1056" t="str">
            <v>Dawei</v>
          </cell>
        </row>
        <row r="1057">
          <cell r="H1057" t="str">
            <v>Dawei</v>
          </cell>
        </row>
        <row r="1058">
          <cell r="H1058" t="str">
            <v>Dawei</v>
          </cell>
        </row>
        <row r="1059">
          <cell r="H1059" t="str">
            <v>Dawei</v>
          </cell>
        </row>
        <row r="1060">
          <cell r="H1060" t="str">
            <v>Dawei</v>
          </cell>
        </row>
        <row r="1061">
          <cell r="H1061" t="str">
            <v>Dawei</v>
          </cell>
        </row>
        <row r="1062">
          <cell r="H1062" t="str">
            <v>Dawei</v>
          </cell>
        </row>
        <row r="1063">
          <cell r="H1063" t="str">
            <v>Dawei</v>
          </cell>
        </row>
        <row r="1064">
          <cell r="H1064" t="str">
            <v>Dawei</v>
          </cell>
        </row>
        <row r="1065">
          <cell r="H1065" t="str">
            <v>Dawei</v>
          </cell>
        </row>
        <row r="1066">
          <cell r="H1066" t="str">
            <v>Dawei</v>
          </cell>
        </row>
        <row r="1067">
          <cell r="H1067" t="str">
            <v>Dawei</v>
          </cell>
        </row>
        <row r="1068">
          <cell r="H1068" t="str">
            <v>Dawei</v>
          </cell>
        </row>
        <row r="1069">
          <cell r="H1069" t="str">
            <v>Dawei</v>
          </cell>
        </row>
        <row r="1070">
          <cell r="H1070" t="str">
            <v>Dawei</v>
          </cell>
        </row>
        <row r="1071">
          <cell r="H1071" t="str">
            <v>Dawei</v>
          </cell>
        </row>
        <row r="1072">
          <cell r="H1072" t="str">
            <v>Dawei</v>
          </cell>
        </row>
        <row r="1073">
          <cell r="H1073" t="str">
            <v>Dawei</v>
          </cell>
        </row>
        <row r="1074">
          <cell r="H1074" t="str">
            <v>Dawei</v>
          </cell>
        </row>
        <row r="1075">
          <cell r="H1075" t="str">
            <v>Dawei</v>
          </cell>
        </row>
        <row r="1076">
          <cell r="H1076" t="str">
            <v>Dedaye</v>
          </cell>
        </row>
        <row r="1077">
          <cell r="H1077" t="str">
            <v>Dedaye</v>
          </cell>
        </row>
        <row r="1078">
          <cell r="H1078" t="str">
            <v>Dedaye</v>
          </cell>
        </row>
        <row r="1079">
          <cell r="H1079" t="str">
            <v>Dedaye</v>
          </cell>
        </row>
        <row r="1080">
          <cell r="H1080" t="str">
            <v>Dedaye</v>
          </cell>
        </row>
        <row r="1081">
          <cell r="H1081" t="str">
            <v>Dedaye</v>
          </cell>
        </row>
        <row r="1082">
          <cell r="H1082" t="str">
            <v>Dedaye</v>
          </cell>
        </row>
        <row r="1083">
          <cell r="H1083" t="str">
            <v>Dedaye</v>
          </cell>
        </row>
        <row r="1084">
          <cell r="H1084" t="str">
            <v>Dedaye</v>
          </cell>
        </row>
        <row r="1085">
          <cell r="H1085" t="str">
            <v>Dedaye</v>
          </cell>
        </row>
        <row r="1086">
          <cell r="H1086" t="str">
            <v>Dedaye</v>
          </cell>
        </row>
        <row r="1087">
          <cell r="H1087" t="str">
            <v>Dedaye</v>
          </cell>
        </row>
        <row r="1088">
          <cell r="H1088" t="str">
            <v>Dedaye</v>
          </cell>
        </row>
        <row r="1089">
          <cell r="H1089" t="str">
            <v>Dedaye</v>
          </cell>
        </row>
        <row r="1090">
          <cell r="H1090" t="str">
            <v>Dedaye</v>
          </cell>
        </row>
        <row r="1091">
          <cell r="H1091" t="str">
            <v>Dedaye</v>
          </cell>
        </row>
        <row r="1092">
          <cell r="H1092" t="str">
            <v>Dedaye</v>
          </cell>
        </row>
        <row r="1093">
          <cell r="H1093" t="str">
            <v>Dedaye</v>
          </cell>
        </row>
        <row r="1094">
          <cell r="H1094" t="str">
            <v>Dedaye</v>
          </cell>
        </row>
        <row r="1095">
          <cell r="H1095" t="str">
            <v>Dedaye</v>
          </cell>
        </row>
        <row r="1096">
          <cell r="H1096" t="str">
            <v>Dedaye</v>
          </cell>
        </row>
        <row r="1097">
          <cell r="H1097" t="str">
            <v>Dedaye</v>
          </cell>
        </row>
        <row r="1098">
          <cell r="H1098" t="str">
            <v>Dedaye</v>
          </cell>
        </row>
        <row r="1099">
          <cell r="H1099" t="str">
            <v>Dedaye</v>
          </cell>
        </row>
        <row r="1100">
          <cell r="H1100" t="str">
            <v>Dedaye</v>
          </cell>
        </row>
        <row r="1101">
          <cell r="H1101" t="str">
            <v>Dedaye</v>
          </cell>
        </row>
        <row r="1102">
          <cell r="H1102" t="str">
            <v>Dedaye</v>
          </cell>
        </row>
        <row r="1103">
          <cell r="H1103" t="str">
            <v>Dedaye</v>
          </cell>
        </row>
        <row r="1104">
          <cell r="H1104" t="str">
            <v>Dedaye</v>
          </cell>
        </row>
        <row r="1105">
          <cell r="H1105" t="str">
            <v>Dedaye</v>
          </cell>
        </row>
        <row r="1106">
          <cell r="H1106" t="str">
            <v>Dedaye</v>
          </cell>
        </row>
        <row r="1107">
          <cell r="H1107" t="str">
            <v>Dedaye</v>
          </cell>
        </row>
        <row r="1108">
          <cell r="H1108" t="str">
            <v>Dedaye</v>
          </cell>
        </row>
        <row r="1109">
          <cell r="H1109" t="str">
            <v>Dedaye</v>
          </cell>
        </row>
        <row r="1110">
          <cell r="H1110" t="str">
            <v>Dedaye</v>
          </cell>
        </row>
        <row r="1111">
          <cell r="H1111" t="str">
            <v>Dedaye</v>
          </cell>
        </row>
        <row r="1112">
          <cell r="H1112" t="str">
            <v>Dedaye</v>
          </cell>
        </row>
        <row r="1113">
          <cell r="H1113" t="str">
            <v>Dedaye</v>
          </cell>
        </row>
        <row r="1114">
          <cell r="H1114" t="str">
            <v>Dedaye</v>
          </cell>
        </row>
        <row r="1115">
          <cell r="H1115" t="str">
            <v>Dedaye</v>
          </cell>
        </row>
        <row r="1116">
          <cell r="H1116" t="str">
            <v>Dedaye</v>
          </cell>
        </row>
        <row r="1117">
          <cell r="H1117" t="str">
            <v>Dedaye</v>
          </cell>
        </row>
        <row r="1118">
          <cell r="H1118" t="str">
            <v>Dedaye</v>
          </cell>
        </row>
        <row r="1119">
          <cell r="H1119" t="str">
            <v>Dedaye</v>
          </cell>
        </row>
        <row r="1120">
          <cell r="H1120" t="str">
            <v>Dedaye</v>
          </cell>
        </row>
        <row r="1121">
          <cell r="H1121" t="str">
            <v>Dedaye</v>
          </cell>
        </row>
        <row r="1122">
          <cell r="H1122" t="str">
            <v>Dedaye</v>
          </cell>
        </row>
        <row r="1123">
          <cell r="H1123" t="str">
            <v>Dedaye</v>
          </cell>
        </row>
        <row r="1124">
          <cell r="H1124" t="str">
            <v>Dedaye</v>
          </cell>
        </row>
        <row r="1125">
          <cell r="H1125" t="str">
            <v>Dedaye</v>
          </cell>
        </row>
        <row r="1126">
          <cell r="H1126" t="str">
            <v>Dedaye</v>
          </cell>
        </row>
        <row r="1127">
          <cell r="H1127" t="str">
            <v>Dedaye</v>
          </cell>
        </row>
        <row r="1128">
          <cell r="H1128" t="str">
            <v>Dedaye</v>
          </cell>
        </row>
        <row r="1129">
          <cell r="H1129" t="str">
            <v>Dedaye</v>
          </cell>
        </row>
        <row r="1130">
          <cell r="H1130" t="str">
            <v>Dedaye</v>
          </cell>
        </row>
        <row r="1131">
          <cell r="H1131" t="str">
            <v>Dedaye</v>
          </cell>
        </row>
        <row r="1132">
          <cell r="H1132" t="str">
            <v>Dedaye</v>
          </cell>
        </row>
        <row r="1133">
          <cell r="H1133" t="str">
            <v>Dedaye</v>
          </cell>
        </row>
        <row r="1134">
          <cell r="H1134" t="str">
            <v>Dedaye</v>
          </cell>
        </row>
        <row r="1135">
          <cell r="H1135" t="str">
            <v>Dedaye</v>
          </cell>
        </row>
        <row r="1136">
          <cell r="H1136" t="str">
            <v>Dedaye</v>
          </cell>
        </row>
        <row r="1137">
          <cell r="H1137" t="str">
            <v>Dedaye</v>
          </cell>
        </row>
        <row r="1138">
          <cell r="H1138" t="str">
            <v>Dedaye</v>
          </cell>
        </row>
        <row r="1139">
          <cell r="H1139" t="str">
            <v>Dedaye</v>
          </cell>
        </row>
        <row r="1140">
          <cell r="H1140" t="str">
            <v>Dedaye</v>
          </cell>
        </row>
        <row r="1141">
          <cell r="H1141" t="str">
            <v>Dedaye</v>
          </cell>
        </row>
        <row r="1142">
          <cell r="H1142" t="str">
            <v>Dedaye</v>
          </cell>
        </row>
        <row r="1143">
          <cell r="H1143" t="str">
            <v>Dedaye</v>
          </cell>
        </row>
        <row r="1144">
          <cell r="H1144" t="str">
            <v>Dedaye</v>
          </cell>
        </row>
        <row r="1145">
          <cell r="H1145" t="str">
            <v>Dedaye</v>
          </cell>
        </row>
        <row r="1146">
          <cell r="H1146" t="str">
            <v>Dedaye</v>
          </cell>
        </row>
        <row r="1147">
          <cell r="H1147" t="str">
            <v>Dedaye</v>
          </cell>
        </row>
        <row r="1148">
          <cell r="H1148" t="str">
            <v>Dedaye</v>
          </cell>
        </row>
        <row r="1149">
          <cell r="H1149" t="str">
            <v>Dedaye</v>
          </cell>
        </row>
        <row r="1150">
          <cell r="H1150" t="str">
            <v>Dedaye</v>
          </cell>
        </row>
        <row r="1151">
          <cell r="H1151" t="str">
            <v>Dedaye</v>
          </cell>
        </row>
        <row r="1152">
          <cell r="H1152" t="str">
            <v>Dedaye</v>
          </cell>
        </row>
        <row r="1153">
          <cell r="H1153" t="str">
            <v>Dedaye</v>
          </cell>
        </row>
        <row r="1154">
          <cell r="H1154" t="str">
            <v>Dedaye</v>
          </cell>
        </row>
        <row r="1155">
          <cell r="H1155" t="str">
            <v>Dedaye</v>
          </cell>
        </row>
        <row r="1156">
          <cell r="H1156" t="str">
            <v>Dedaye</v>
          </cell>
        </row>
        <row r="1157">
          <cell r="H1157" t="str">
            <v>Dedaye</v>
          </cell>
        </row>
        <row r="1158">
          <cell r="H1158" t="str">
            <v>Dedaye</v>
          </cell>
        </row>
        <row r="1159">
          <cell r="H1159" t="str">
            <v>Dedaye</v>
          </cell>
        </row>
        <row r="1160">
          <cell r="H1160" t="str">
            <v>Dedaye</v>
          </cell>
        </row>
        <row r="1161">
          <cell r="H1161" t="str">
            <v>Dedaye</v>
          </cell>
        </row>
        <row r="1162">
          <cell r="H1162" t="str">
            <v>Dedaye</v>
          </cell>
        </row>
        <row r="1163">
          <cell r="H1163" t="str">
            <v>Dedaye</v>
          </cell>
        </row>
        <row r="1164">
          <cell r="H1164" t="str">
            <v>Dedaye</v>
          </cell>
        </row>
        <row r="1165">
          <cell r="H1165" t="str">
            <v>Dedaye</v>
          </cell>
        </row>
        <row r="1166">
          <cell r="H1166" t="str">
            <v>Dedaye</v>
          </cell>
        </row>
        <row r="1167">
          <cell r="H1167" t="str">
            <v>Dedaye</v>
          </cell>
        </row>
        <row r="1168">
          <cell r="H1168" t="str">
            <v>Demoso</v>
          </cell>
        </row>
        <row r="1169">
          <cell r="H1169" t="str">
            <v>Demoso</v>
          </cell>
        </row>
        <row r="1170">
          <cell r="H1170" t="str">
            <v>Demoso</v>
          </cell>
        </row>
        <row r="1171">
          <cell r="H1171" t="str">
            <v>Demoso</v>
          </cell>
        </row>
        <row r="1172">
          <cell r="H1172" t="str">
            <v>Demoso</v>
          </cell>
        </row>
        <row r="1173">
          <cell r="H1173" t="str">
            <v>Demoso</v>
          </cell>
        </row>
        <row r="1174">
          <cell r="H1174" t="str">
            <v>Demoso</v>
          </cell>
        </row>
        <row r="1175">
          <cell r="H1175" t="str">
            <v>Demoso</v>
          </cell>
        </row>
        <row r="1176">
          <cell r="H1176" t="str">
            <v>Demoso</v>
          </cell>
        </row>
        <row r="1177">
          <cell r="H1177" t="str">
            <v>Demoso</v>
          </cell>
        </row>
        <row r="1178">
          <cell r="H1178" t="str">
            <v>Demoso</v>
          </cell>
        </row>
        <row r="1179">
          <cell r="H1179" t="str">
            <v>Demoso</v>
          </cell>
        </row>
        <row r="1180">
          <cell r="H1180" t="str">
            <v>Demoso</v>
          </cell>
        </row>
        <row r="1181">
          <cell r="H1181" t="str">
            <v>Demoso</v>
          </cell>
        </row>
        <row r="1182">
          <cell r="H1182" t="str">
            <v>Demoso</v>
          </cell>
        </row>
        <row r="1183">
          <cell r="H1183" t="str">
            <v>Demoso</v>
          </cell>
        </row>
        <row r="1184">
          <cell r="H1184" t="str">
            <v>Demoso</v>
          </cell>
        </row>
        <row r="1185">
          <cell r="H1185" t="str">
            <v>Demoso</v>
          </cell>
        </row>
        <row r="1186">
          <cell r="H1186" t="str">
            <v>Demoso</v>
          </cell>
        </row>
        <row r="1187">
          <cell r="H1187" t="str">
            <v>Demoso</v>
          </cell>
        </row>
        <row r="1188">
          <cell r="H1188" t="str">
            <v>Demoso</v>
          </cell>
        </row>
        <row r="1189">
          <cell r="H1189" t="str">
            <v>Demoso</v>
          </cell>
        </row>
        <row r="1190">
          <cell r="H1190" t="str">
            <v>Demoso</v>
          </cell>
        </row>
        <row r="1191">
          <cell r="H1191" t="str">
            <v>Demoso</v>
          </cell>
        </row>
        <row r="1192">
          <cell r="H1192" t="str">
            <v>Demoso</v>
          </cell>
        </row>
        <row r="1193">
          <cell r="H1193" t="str">
            <v>Demoso</v>
          </cell>
        </row>
        <row r="1194">
          <cell r="H1194" t="str">
            <v>Demoso</v>
          </cell>
        </row>
        <row r="1195">
          <cell r="H1195" t="str">
            <v>Demoso</v>
          </cell>
        </row>
        <row r="1196">
          <cell r="H1196" t="str">
            <v>Demoso</v>
          </cell>
        </row>
        <row r="1197">
          <cell r="H1197" t="str">
            <v>Det Khi Na Thi Ri</v>
          </cell>
        </row>
        <row r="1198">
          <cell r="H1198" t="str">
            <v>Det Khi Na Thi Ri</v>
          </cell>
        </row>
        <row r="1199">
          <cell r="H1199" t="str">
            <v>Det Khi Na Thi Ri</v>
          </cell>
        </row>
        <row r="1200">
          <cell r="H1200" t="str">
            <v>Det Khi Na Thi Ri</v>
          </cell>
        </row>
        <row r="1201">
          <cell r="H1201" t="str">
            <v>Det Khi Na Thi Ri</v>
          </cell>
        </row>
        <row r="1202">
          <cell r="H1202" t="str">
            <v>Det Khi Na Thi Ri</v>
          </cell>
        </row>
        <row r="1203">
          <cell r="H1203" t="str">
            <v>Det Khi Na Thi Ri</v>
          </cell>
        </row>
        <row r="1204">
          <cell r="H1204" t="str">
            <v>Det Khi Na Thi Ri</v>
          </cell>
        </row>
        <row r="1205">
          <cell r="H1205" t="str">
            <v>Det Khi Na Thi Ri</v>
          </cell>
        </row>
        <row r="1206">
          <cell r="H1206" t="str">
            <v>Det Khi Na Thi Ri</v>
          </cell>
        </row>
        <row r="1207">
          <cell r="H1207" t="str">
            <v>Einme</v>
          </cell>
        </row>
        <row r="1208">
          <cell r="H1208" t="str">
            <v>Einme</v>
          </cell>
        </row>
        <row r="1209">
          <cell r="H1209" t="str">
            <v>Einme</v>
          </cell>
        </row>
        <row r="1210">
          <cell r="H1210" t="str">
            <v>Einme</v>
          </cell>
        </row>
        <row r="1211">
          <cell r="H1211" t="str">
            <v>Einme</v>
          </cell>
        </row>
        <row r="1212">
          <cell r="H1212" t="str">
            <v>Einme</v>
          </cell>
        </row>
        <row r="1213">
          <cell r="H1213" t="str">
            <v>Einme</v>
          </cell>
        </row>
        <row r="1214">
          <cell r="H1214" t="str">
            <v>Einme</v>
          </cell>
        </row>
        <row r="1215">
          <cell r="H1215" t="str">
            <v>Einme</v>
          </cell>
        </row>
        <row r="1216">
          <cell r="H1216" t="str">
            <v>Einme</v>
          </cell>
        </row>
        <row r="1217">
          <cell r="H1217" t="str">
            <v>Einme</v>
          </cell>
        </row>
        <row r="1218">
          <cell r="H1218" t="str">
            <v>Einme</v>
          </cell>
        </row>
        <row r="1219">
          <cell r="H1219" t="str">
            <v>Einme</v>
          </cell>
        </row>
        <row r="1220">
          <cell r="H1220" t="str">
            <v>Einme</v>
          </cell>
        </row>
        <row r="1221">
          <cell r="H1221" t="str">
            <v>Einme</v>
          </cell>
        </row>
        <row r="1222">
          <cell r="H1222" t="str">
            <v>Einme</v>
          </cell>
        </row>
        <row r="1223">
          <cell r="H1223" t="str">
            <v>Einme</v>
          </cell>
        </row>
        <row r="1224">
          <cell r="H1224" t="str">
            <v>Einme</v>
          </cell>
        </row>
        <row r="1225">
          <cell r="H1225" t="str">
            <v>Einme</v>
          </cell>
        </row>
        <row r="1226">
          <cell r="H1226" t="str">
            <v>Einme</v>
          </cell>
        </row>
        <row r="1227">
          <cell r="H1227" t="str">
            <v>Einme</v>
          </cell>
        </row>
        <row r="1228">
          <cell r="H1228" t="str">
            <v>Einme</v>
          </cell>
        </row>
        <row r="1229">
          <cell r="H1229" t="str">
            <v>Einme</v>
          </cell>
        </row>
        <row r="1230">
          <cell r="H1230" t="str">
            <v>Einme</v>
          </cell>
        </row>
        <row r="1231">
          <cell r="H1231" t="str">
            <v>Einme</v>
          </cell>
        </row>
        <row r="1232">
          <cell r="H1232" t="str">
            <v>Einme</v>
          </cell>
        </row>
        <row r="1233">
          <cell r="H1233" t="str">
            <v>Einme</v>
          </cell>
        </row>
        <row r="1234">
          <cell r="H1234" t="str">
            <v>Einme</v>
          </cell>
        </row>
        <row r="1235">
          <cell r="H1235" t="str">
            <v>Einme</v>
          </cell>
        </row>
        <row r="1236">
          <cell r="H1236" t="str">
            <v>Einme</v>
          </cell>
        </row>
        <row r="1237">
          <cell r="H1237" t="str">
            <v>Einme</v>
          </cell>
        </row>
        <row r="1238">
          <cell r="H1238" t="str">
            <v>Einme</v>
          </cell>
        </row>
        <row r="1239">
          <cell r="H1239" t="str">
            <v>Einme</v>
          </cell>
        </row>
        <row r="1240">
          <cell r="H1240" t="str">
            <v>Einme</v>
          </cell>
        </row>
        <row r="1241">
          <cell r="H1241" t="str">
            <v>Einme</v>
          </cell>
        </row>
        <row r="1242">
          <cell r="H1242" t="str">
            <v>Einme</v>
          </cell>
        </row>
        <row r="1243">
          <cell r="H1243" t="str">
            <v>Einme</v>
          </cell>
        </row>
        <row r="1244">
          <cell r="H1244" t="str">
            <v>Einme</v>
          </cell>
        </row>
        <row r="1245">
          <cell r="H1245" t="str">
            <v>Einme</v>
          </cell>
        </row>
        <row r="1246">
          <cell r="H1246" t="str">
            <v>Einme</v>
          </cell>
        </row>
        <row r="1247">
          <cell r="H1247" t="str">
            <v>Einme</v>
          </cell>
        </row>
        <row r="1248">
          <cell r="H1248" t="str">
            <v>Einme</v>
          </cell>
        </row>
        <row r="1249">
          <cell r="H1249" t="str">
            <v>Einme</v>
          </cell>
        </row>
        <row r="1250">
          <cell r="H1250" t="str">
            <v>Einme</v>
          </cell>
        </row>
        <row r="1251">
          <cell r="H1251" t="str">
            <v>Einme</v>
          </cell>
        </row>
        <row r="1252">
          <cell r="H1252" t="str">
            <v>Einme</v>
          </cell>
        </row>
        <row r="1253">
          <cell r="H1253" t="str">
            <v>Einme</v>
          </cell>
        </row>
        <row r="1254">
          <cell r="H1254" t="str">
            <v>Einme</v>
          </cell>
        </row>
        <row r="1255">
          <cell r="H1255" t="str">
            <v>Einme</v>
          </cell>
        </row>
        <row r="1256">
          <cell r="H1256" t="str">
            <v>Einme</v>
          </cell>
        </row>
        <row r="1257">
          <cell r="H1257" t="str">
            <v>Einme</v>
          </cell>
        </row>
        <row r="1258">
          <cell r="H1258" t="str">
            <v>Einme</v>
          </cell>
        </row>
        <row r="1259">
          <cell r="H1259" t="str">
            <v>Einme</v>
          </cell>
        </row>
        <row r="1260">
          <cell r="H1260" t="str">
            <v>Einme</v>
          </cell>
        </row>
        <row r="1261">
          <cell r="H1261" t="str">
            <v>Einme</v>
          </cell>
        </row>
        <row r="1262">
          <cell r="H1262" t="str">
            <v>Einme</v>
          </cell>
        </row>
        <row r="1263">
          <cell r="H1263" t="str">
            <v>Einme</v>
          </cell>
        </row>
        <row r="1264">
          <cell r="H1264" t="str">
            <v>Einme</v>
          </cell>
        </row>
        <row r="1265">
          <cell r="H1265" t="str">
            <v>Einme</v>
          </cell>
        </row>
        <row r="1266">
          <cell r="H1266" t="str">
            <v>Einme</v>
          </cell>
        </row>
        <row r="1267">
          <cell r="H1267" t="str">
            <v>Einme</v>
          </cell>
        </row>
        <row r="1268">
          <cell r="H1268" t="str">
            <v>Einme</v>
          </cell>
        </row>
        <row r="1269">
          <cell r="H1269" t="str">
            <v>Einme</v>
          </cell>
        </row>
        <row r="1270">
          <cell r="H1270" t="str">
            <v>Einme</v>
          </cell>
        </row>
        <row r="1271">
          <cell r="H1271" t="str">
            <v>Einme</v>
          </cell>
        </row>
        <row r="1272">
          <cell r="H1272" t="str">
            <v>Einme</v>
          </cell>
        </row>
        <row r="1273">
          <cell r="H1273" t="str">
            <v>Einme</v>
          </cell>
        </row>
        <row r="1274">
          <cell r="H1274" t="str">
            <v>Einme</v>
          </cell>
        </row>
        <row r="1275">
          <cell r="H1275" t="str">
            <v>Einme</v>
          </cell>
        </row>
        <row r="1276">
          <cell r="H1276" t="str">
            <v>Einme</v>
          </cell>
        </row>
        <row r="1277">
          <cell r="H1277" t="str">
            <v>Einme</v>
          </cell>
        </row>
        <row r="1278">
          <cell r="H1278" t="str">
            <v>Einme</v>
          </cell>
        </row>
        <row r="1279">
          <cell r="H1279" t="str">
            <v>Einme</v>
          </cell>
        </row>
        <row r="1280">
          <cell r="H1280" t="str">
            <v>Einme</v>
          </cell>
        </row>
        <row r="1281">
          <cell r="H1281" t="str">
            <v>Einme</v>
          </cell>
        </row>
        <row r="1282">
          <cell r="H1282" t="str">
            <v>Einme</v>
          </cell>
        </row>
        <row r="1283">
          <cell r="H1283" t="str">
            <v>Einme</v>
          </cell>
        </row>
        <row r="1284">
          <cell r="H1284" t="str">
            <v>Einme</v>
          </cell>
        </row>
        <row r="1285">
          <cell r="H1285" t="str">
            <v>Einme</v>
          </cell>
        </row>
        <row r="1286">
          <cell r="H1286" t="str">
            <v>Einme</v>
          </cell>
        </row>
        <row r="1287">
          <cell r="H1287" t="str">
            <v>Einme</v>
          </cell>
        </row>
        <row r="1288">
          <cell r="H1288" t="str">
            <v>Einme</v>
          </cell>
        </row>
        <row r="1289">
          <cell r="H1289" t="str">
            <v>Einme</v>
          </cell>
        </row>
        <row r="1290">
          <cell r="H1290" t="str">
            <v>Einme</v>
          </cell>
        </row>
        <row r="1291">
          <cell r="H1291" t="str">
            <v>Einme</v>
          </cell>
        </row>
        <row r="1292">
          <cell r="H1292" t="str">
            <v>Einme</v>
          </cell>
        </row>
        <row r="1293">
          <cell r="H1293" t="str">
            <v>Einme</v>
          </cell>
        </row>
        <row r="1294">
          <cell r="H1294" t="str">
            <v>Einme</v>
          </cell>
        </row>
        <row r="1295">
          <cell r="H1295" t="str">
            <v>Einme</v>
          </cell>
        </row>
        <row r="1296">
          <cell r="H1296" t="str">
            <v>Einme</v>
          </cell>
        </row>
        <row r="1297">
          <cell r="H1297" t="str">
            <v>Einme</v>
          </cell>
        </row>
        <row r="1298">
          <cell r="H1298" t="str">
            <v>Einme</v>
          </cell>
        </row>
        <row r="1299">
          <cell r="H1299" t="str">
            <v>Einme</v>
          </cell>
        </row>
        <row r="1300">
          <cell r="H1300" t="str">
            <v>Einme</v>
          </cell>
        </row>
        <row r="1301">
          <cell r="H1301" t="str">
            <v>Einme</v>
          </cell>
        </row>
        <row r="1302">
          <cell r="H1302" t="str">
            <v>Einme</v>
          </cell>
        </row>
        <row r="1303">
          <cell r="H1303" t="str">
            <v>Einme</v>
          </cell>
        </row>
        <row r="1304">
          <cell r="H1304" t="str">
            <v>Einme</v>
          </cell>
        </row>
        <row r="1305">
          <cell r="H1305" t="str">
            <v>Einme</v>
          </cell>
        </row>
        <row r="1306">
          <cell r="H1306" t="str">
            <v>Falam</v>
          </cell>
        </row>
        <row r="1307">
          <cell r="H1307" t="str">
            <v>Falam</v>
          </cell>
        </row>
        <row r="1308">
          <cell r="H1308" t="str">
            <v>Falam</v>
          </cell>
        </row>
        <row r="1309">
          <cell r="H1309" t="str">
            <v>Falam</v>
          </cell>
        </row>
        <row r="1310">
          <cell r="H1310" t="str">
            <v>Falam</v>
          </cell>
        </row>
        <row r="1311">
          <cell r="H1311" t="str">
            <v>Falam</v>
          </cell>
        </row>
        <row r="1312">
          <cell r="H1312" t="str">
            <v>Falam</v>
          </cell>
        </row>
        <row r="1313">
          <cell r="H1313" t="str">
            <v>Falam</v>
          </cell>
        </row>
        <row r="1314">
          <cell r="H1314" t="str">
            <v>Falam</v>
          </cell>
        </row>
        <row r="1315">
          <cell r="H1315" t="str">
            <v>Falam</v>
          </cell>
        </row>
        <row r="1316">
          <cell r="H1316" t="str">
            <v>Falam</v>
          </cell>
        </row>
        <row r="1317">
          <cell r="H1317" t="str">
            <v>Falam</v>
          </cell>
        </row>
        <row r="1318">
          <cell r="H1318" t="str">
            <v>Falam</v>
          </cell>
        </row>
        <row r="1319">
          <cell r="H1319" t="str">
            <v>Falam</v>
          </cell>
        </row>
        <row r="1320">
          <cell r="H1320" t="str">
            <v>Falam</v>
          </cell>
        </row>
        <row r="1321">
          <cell r="H1321" t="str">
            <v>Falam</v>
          </cell>
        </row>
        <row r="1322">
          <cell r="H1322" t="str">
            <v>Falam</v>
          </cell>
        </row>
        <row r="1323">
          <cell r="H1323" t="str">
            <v>Falam</v>
          </cell>
        </row>
        <row r="1324">
          <cell r="H1324" t="str">
            <v>Falam</v>
          </cell>
        </row>
        <row r="1325">
          <cell r="H1325" t="str">
            <v>Falam</v>
          </cell>
        </row>
        <row r="1326">
          <cell r="H1326" t="str">
            <v>Falam</v>
          </cell>
        </row>
        <row r="1327">
          <cell r="H1327" t="str">
            <v>Falam</v>
          </cell>
        </row>
        <row r="1328">
          <cell r="H1328" t="str">
            <v>Falam</v>
          </cell>
        </row>
        <row r="1329">
          <cell r="H1329" t="str">
            <v>Falam</v>
          </cell>
        </row>
        <row r="1330">
          <cell r="H1330" t="str">
            <v>Falam</v>
          </cell>
        </row>
        <row r="1331">
          <cell r="H1331" t="str">
            <v>Falam</v>
          </cell>
        </row>
        <row r="1332">
          <cell r="H1332" t="str">
            <v>Falam</v>
          </cell>
        </row>
        <row r="1333">
          <cell r="H1333" t="str">
            <v>Falam</v>
          </cell>
        </row>
        <row r="1334">
          <cell r="H1334" t="str">
            <v>Falam</v>
          </cell>
        </row>
        <row r="1335">
          <cell r="H1335" t="str">
            <v>Falam</v>
          </cell>
        </row>
        <row r="1336">
          <cell r="H1336" t="str">
            <v>Falam</v>
          </cell>
        </row>
        <row r="1337">
          <cell r="H1337" t="str">
            <v>Falam</v>
          </cell>
        </row>
        <row r="1338">
          <cell r="H1338" t="str">
            <v>Falam</v>
          </cell>
        </row>
        <row r="1339">
          <cell r="H1339" t="str">
            <v>Falam</v>
          </cell>
        </row>
        <row r="1340">
          <cell r="H1340" t="str">
            <v>Falam</v>
          </cell>
        </row>
        <row r="1341">
          <cell r="H1341" t="str">
            <v>Falam</v>
          </cell>
        </row>
        <row r="1342">
          <cell r="H1342" t="str">
            <v>Falam</v>
          </cell>
        </row>
        <row r="1343">
          <cell r="H1343" t="str">
            <v>Falam</v>
          </cell>
        </row>
        <row r="1344">
          <cell r="H1344" t="str">
            <v>Falam</v>
          </cell>
        </row>
        <row r="1345">
          <cell r="H1345" t="str">
            <v>Falam</v>
          </cell>
        </row>
        <row r="1346">
          <cell r="H1346" t="str">
            <v>Falam</v>
          </cell>
        </row>
        <row r="1347">
          <cell r="H1347" t="str">
            <v>Falam</v>
          </cell>
        </row>
        <row r="1348">
          <cell r="H1348" t="str">
            <v>Falam</v>
          </cell>
        </row>
        <row r="1349">
          <cell r="H1349" t="str">
            <v>Falam</v>
          </cell>
        </row>
        <row r="1350">
          <cell r="H1350" t="str">
            <v>Falam</v>
          </cell>
        </row>
        <row r="1351">
          <cell r="H1351" t="str">
            <v>Falam</v>
          </cell>
        </row>
        <row r="1352">
          <cell r="H1352" t="str">
            <v>Falam</v>
          </cell>
        </row>
        <row r="1353">
          <cell r="H1353" t="str">
            <v>Falam</v>
          </cell>
        </row>
        <row r="1354">
          <cell r="H1354" t="str">
            <v>Falam</v>
          </cell>
        </row>
        <row r="1355">
          <cell r="H1355" t="str">
            <v>Falam</v>
          </cell>
        </row>
        <row r="1356">
          <cell r="H1356" t="str">
            <v>Falam</v>
          </cell>
        </row>
        <row r="1357">
          <cell r="H1357" t="str">
            <v>Falam</v>
          </cell>
        </row>
        <row r="1358">
          <cell r="H1358" t="str">
            <v>Falam</v>
          </cell>
        </row>
        <row r="1359">
          <cell r="H1359" t="str">
            <v>Falam</v>
          </cell>
        </row>
        <row r="1360">
          <cell r="H1360" t="str">
            <v>Falam</v>
          </cell>
        </row>
        <row r="1361">
          <cell r="H1361" t="str">
            <v>Falam</v>
          </cell>
        </row>
        <row r="1362">
          <cell r="H1362" t="str">
            <v>Falam</v>
          </cell>
        </row>
        <row r="1363">
          <cell r="H1363" t="str">
            <v>Falam</v>
          </cell>
        </row>
        <row r="1364">
          <cell r="H1364" t="str">
            <v>Falam</v>
          </cell>
        </row>
        <row r="1365">
          <cell r="H1365" t="str">
            <v>Falam</v>
          </cell>
        </row>
        <row r="1366">
          <cell r="H1366" t="str">
            <v>Falam</v>
          </cell>
        </row>
        <row r="1367">
          <cell r="H1367" t="str">
            <v>Falam</v>
          </cell>
        </row>
        <row r="1368">
          <cell r="H1368" t="str">
            <v>Falam</v>
          </cell>
        </row>
        <row r="1369">
          <cell r="H1369" t="str">
            <v>Falam</v>
          </cell>
        </row>
        <row r="1370">
          <cell r="H1370" t="str">
            <v>Falam</v>
          </cell>
        </row>
        <row r="1371">
          <cell r="H1371" t="str">
            <v>Falam</v>
          </cell>
        </row>
        <row r="1372">
          <cell r="H1372" t="str">
            <v>Falam</v>
          </cell>
        </row>
        <row r="1373">
          <cell r="H1373" t="str">
            <v>Falam</v>
          </cell>
        </row>
        <row r="1374">
          <cell r="H1374" t="str">
            <v>Falam</v>
          </cell>
        </row>
        <row r="1375">
          <cell r="H1375" t="str">
            <v>Falam</v>
          </cell>
        </row>
        <row r="1376">
          <cell r="H1376" t="str">
            <v>Falam</v>
          </cell>
        </row>
        <row r="1377">
          <cell r="H1377" t="str">
            <v>Falam</v>
          </cell>
        </row>
        <row r="1378">
          <cell r="H1378" t="str">
            <v>Falam</v>
          </cell>
        </row>
        <row r="1379">
          <cell r="H1379" t="str">
            <v>Falam</v>
          </cell>
        </row>
        <row r="1380">
          <cell r="H1380" t="str">
            <v>Falam</v>
          </cell>
        </row>
        <row r="1381">
          <cell r="H1381" t="str">
            <v>Falam</v>
          </cell>
        </row>
        <row r="1382">
          <cell r="H1382" t="str">
            <v>Falam</v>
          </cell>
        </row>
        <row r="1383">
          <cell r="H1383" t="str">
            <v>Falam</v>
          </cell>
        </row>
        <row r="1384">
          <cell r="H1384" t="str">
            <v>Falam</v>
          </cell>
        </row>
        <row r="1385">
          <cell r="H1385" t="str">
            <v>Falam</v>
          </cell>
        </row>
        <row r="1386">
          <cell r="H1386" t="str">
            <v>Falam</v>
          </cell>
        </row>
        <row r="1387">
          <cell r="H1387" t="str">
            <v>Falam</v>
          </cell>
        </row>
        <row r="1388">
          <cell r="H1388" t="str">
            <v>Falam</v>
          </cell>
        </row>
        <row r="1389">
          <cell r="H1389" t="str">
            <v>Falam</v>
          </cell>
        </row>
        <row r="1390">
          <cell r="H1390" t="str">
            <v>Falam</v>
          </cell>
        </row>
        <row r="1391">
          <cell r="H1391" t="str">
            <v>Falam</v>
          </cell>
        </row>
        <row r="1392">
          <cell r="H1392" t="str">
            <v>Falam</v>
          </cell>
        </row>
        <row r="1393">
          <cell r="H1393" t="str">
            <v>Falam</v>
          </cell>
        </row>
        <row r="1394">
          <cell r="H1394" t="str">
            <v>Falam</v>
          </cell>
        </row>
        <row r="1395">
          <cell r="H1395" t="str">
            <v>Falam</v>
          </cell>
        </row>
        <row r="1396">
          <cell r="H1396" t="str">
            <v>Gangaw</v>
          </cell>
        </row>
        <row r="1397">
          <cell r="H1397" t="str">
            <v>Gangaw</v>
          </cell>
        </row>
        <row r="1398">
          <cell r="H1398" t="str">
            <v>Gangaw</v>
          </cell>
        </row>
        <row r="1399">
          <cell r="H1399" t="str">
            <v>Gangaw</v>
          </cell>
        </row>
        <row r="1400">
          <cell r="H1400" t="str">
            <v>Gangaw</v>
          </cell>
        </row>
        <row r="1401">
          <cell r="H1401" t="str">
            <v>Gangaw</v>
          </cell>
        </row>
        <row r="1402">
          <cell r="H1402" t="str">
            <v>Gangaw</v>
          </cell>
        </row>
        <row r="1403">
          <cell r="H1403" t="str">
            <v>Gangaw</v>
          </cell>
        </row>
        <row r="1404">
          <cell r="H1404" t="str">
            <v>Gangaw</v>
          </cell>
        </row>
        <row r="1405">
          <cell r="H1405" t="str">
            <v>Gangaw</v>
          </cell>
        </row>
        <row r="1406">
          <cell r="H1406" t="str">
            <v>Gangaw</v>
          </cell>
        </row>
        <row r="1407">
          <cell r="H1407" t="str">
            <v>Gangaw</v>
          </cell>
        </row>
        <row r="1408">
          <cell r="H1408" t="str">
            <v>Gangaw</v>
          </cell>
        </row>
        <row r="1409">
          <cell r="H1409" t="str">
            <v>Gangaw</v>
          </cell>
        </row>
        <row r="1410">
          <cell r="H1410" t="str">
            <v>Gangaw</v>
          </cell>
        </row>
        <row r="1411">
          <cell r="H1411" t="str">
            <v>Gangaw</v>
          </cell>
        </row>
        <row r="1412">
          <cell r="H1412" t="str">
            <v>Gangaw</v>
          </cell>
        </row>
        <row r="1413">
          <cell r="H1413" t="str">
            <v>Gangaw</v>
          </cell>
        </row>
        <row r="1414">
          <cell r="H1414" t="str">
            <v>Gangaw</v>
          </cell>
        </row>
        <row r="1415">
          <cell r="H1415" t="str">
            <v>Gangaw</v>
          </cell>
        </row>
        <row r="1416">
          <cell r="H1416" t="str">
            <v>Gangaw</v>
          </cell>
        </row>
        <row r="1417">
          <cell r="H1417" t="str">
            <v>Gangaw</v>
          </cell>
        </row>
        <row r="1418">
          <cell r="H1418" t="str">
            <v>Gangaw</v>
          </cell>
        </row>
        <row r="1419">
          <cell r="H1419" t="str">
            <v>Gangaw</v>
          </cell>
        </row>
        <row r="1420">
          <cell r="H1420" t="str">
            <v>Gangaw</v>
          </cell>
        </row>
        <row r="1421">
          <cell r="H1421" t="str">
            <v>Gangaw</v>
          </cell>
        </row>
        <row r="1422">
          <cell r="H1422" t="str">
            <v>Gangaw</v>
          </cell>
        </row>
        <row r="1423">
          <cell r="H1423" t="str">
            <v>Gangaw</v>
          </cell>
        </row>
        <row r="1424">
          <cell r="H1424" t="str">
            <v>Gangaw</v>
          </cell>
        </row>
        <row r="1425">
          <cell r="H1425" t="str">
            <v>Gangaw</v>
          </cell>
        </row>
        <row r="1426">
          <cell r="H1426" t="str">
            <v>Gangaw</v>
          </cell>
        </row>
        <row r="1427">
          <cell r="H1427" t="str">
            <v>Gangaw</v>
          </cell>
        </row>
        <row r="1428">
          <cell r="H1428" t="str">
            <v>Gangaw</v>
          </cell>
        </row>
        <row r="1429">
          <cell r="H1429" t="str">
            <v>Gangaw</v>
          </cell>
        </row>
        <row r="1430">
          <cell r="H1430" t="str">
            <v>Gangaw</v>
          </cell>
        </row>
        <row r="1431">
          <cell r="H1431" t="str">
            <v>Gangaw</v>
          </cell>
        </row>
        <row r="1432">
          <cell r="H1432" t="str">
            <v>Gangaw</v>
          </cell>
        </row>
        <row r="1433">
          <cell r="H1433" t="str">
            <v>Gangaw</v>
          </cell>
        </row>
        <row r="1434">
          <cell r="H1434" t="str">
            <v>Gangaw</v>
          </cell>
        </row>
        <row r="1435">
          <cell r="H1435" t="str">
            <v>Gangaw</v>
          </cell>
        </row>
        <row r="1436">
          <cell r="H1436" t="str">
            <v>Gangaw</v>
          </cell>
        </row>
        <row r="1437">
          <cell r="H1437" t="str">
            <v>Gangaw</v>
          </cell>
        </row>
        <row r="1438">
          <cell r="H1438" t="str">
            <v>Gangaw</v>
          </cell>
        </row>
        <row r="1439">
          <cell r="H1439" t="str">
            <v>Gangaw</v>
          </cell>
        </row>
        <row r="1440">
          <cell r="H1440" t="str">
            <v>Gangaw</v>
          </cell>
        </row>
        <row r="1441">
          <cell r="H1441" t="str">
            <v>Gangaw</v>
          </cell>
        </row>
        <row r="1442">
          <cell r="H1442" t="str">
            <v>Gangaw</v>
          </cell>
        </row>
        <row r="1443">
          <cell r="H1443" t="str">
            <v>Gangaw</v>
          </cell>
        </row>
        <row r="1444">
          <cell r="H1444" t="str">
            <v>Gangaw</v>
          </cell>
        </row>
        <row r="1445">
          <cell r="H1445" t="str">
            <v>Gangaw</v>
          </cell>
        </row>
        <row r="1446">
          <cell r="H1446" t="str">
            <v>Gangaw</v>
          </cell>
        </row>
        <row r="1447">
          <cell r="H1447" t="str">
            <v>Gangaw</v>
          </cell>
        </row>
        <row r="1448">
          <cell r="H1448" t="str">
            <v>Gangaw</v>
          </cell>
        </row>
        <row r="1449">
          <cell r="H1449" t="str">
            <v>Gangaw</v>
          </cell>
        </row>
        <row r="1450">
          <cell r="H1450" t="str">
            <v>Gangaw</v>
          </cell>
        </row>
        <row r="1451">
          <cell r="H1451" t="str">
            <v>Gangaw</v>
          </cell>
        </row>
        <row r="1452">
          <cell r="H1452" t="str">
            <v>Gangaw</v>
          </cell>
        </row>
        <row r="1453">
          <cell r="H1453" t="str">
            <v>Gangaw</v>
          </cell>
        </row>
        <row r="1454">
          <cell r="H1454" t="str">
            <v>Gangaw</v>
          </cell>
        </row>
        <row r="1455">
          <cell r="H1455" t="str">
            <v>Gangaw</v>
          </cell>
        </row>
        <row r="1456">
          <cell r="H1456" t="str">
            <v>Gangaw</v>
          </cell>
        </row>
        <row r="1457">
          <cell r="H1457" t="str">
            <v>Gangaw</v>
          </cell>
        </row>
        <row r="1458">
          <cell r="H1458" t="str">
            <v>Gangaw</v>
          </cell>
        </row>
        <row r="1459">
          <cell r="H1459" t="str">
            <v>Gangaw</v>
          </cell>
        </row>
        <row r="1460">
          <cell r="H1460" t="str">
            <v>Gangaw</v>
          </cell>
        </row>
        <row r="1461">
          <cell r="H1461" t="str">
            <v>Gangaw</v>
          </cell>
        </row>
        <row r="1462">
          <cell r="H1462" t="str">
            <v>Gangaw</v>
          </cell>
        </row>
        <row r="1463">
          <cell r="H1463" t="str">
            <v>Gangaw</v>
          </cell>
        </row>
        <row r="1464">
          <cell r="H1464" t="str">
            <v>Gangaw</v>
          </cell>
        </row>
        <row r="1465">
          <cell r="H1465" t="str">
            <v>Gangaw</v>
          </cell>
        </row>
        <row r="1466">
          <cell r="H1466" t="str">
            <v>Gangaw</v>
          </cell>
        </row>
        <row r="1467">
          <cell r="H1467" t="str">
            <v>Gangaw</v>
          </cell>
        </row>
        <row r="1468">
          <cell r="H1468" t="str">
            <v>Gangaw</v>
          </cell>
        </row>
        <row r="1469">
          <cell r="H1469" t="str">
            <v>Gangaw</v>
          </cell>
        </row>
        <row r="1470">
          <cell r="H1470" t="str">
            <v>Gwa</v>
          </cell>
        </row>
        <row r="1471">
          <cell r="H1471" t="str">
            <v>Gwa</v>
          </cell>
        </row>
        <row r="1472">
          <cell r="H1472" t="str">
            <v>Gwa</v>
          </cell>
        </row>
        <row r="1473">
          <cell r="H1473" t="str">
            <v>Gwa</v>
          </cell>
        </row>
        <row r="1474">
          <cell r="H1474" t="str">
            <v>Gwa</v>
          </cell>
        </row>
        <row r="1475">
          <cell r="H1475" t="str">
            <v>Gwa</v>
          </cell>
        </row>
        <row r="1476">
          <cell r="H1476" t="str">
            <v>Gwa</v>
          </cell>
        </row>
        <row r="1477">
          <cell r="H1477" t="str">
            <v>Gwa</v>
          </cell>
        </row>
        <row r="1478">
          <cell r="H1478" t="str">
            <v>Gwa</v>
          </cell>
        </row>
        <row r="1479">
          <cell r="H1479" t="str">
            <v>Gwa</v>
          </cell>
        </row>
        <row r="1480">
          <cell r="H1480" t="str">
            <v>Gwa</v>
          </cell>
        </row>
        <row r="1481">
          <cell r="H1481" t="str">
            <v>Gwa</v>
          </cell>
        </row>
        <row r="1482">
          <cell r="H1482" t="str">
            <v>Gwa</v>
          </cell>
        </row>
        <row r="1483">
          <cell r="H1483" t="str">
            <v>Gwa</v>
          </cell>
        </row>
        <row r="1484">
          <cell r="H1484" t="str">
            <v>Gwa</v>
          </cell>
        </row>
        <row r="1485">
          <cell r="H1485" t="str">
            <v>Gwa</v>
          </cell>
        </row>
        <row r="1486">
          <cell r="H1486" t="str">
            <v>Gwa</v>
          </cell>
        </row>
        <row r="1487">
          <cell r="H1487" t="str">
            <v>Gwa</v>
          </cell>
        </row>
        <row r="1488">
          <cell r="H1488" t="str">
            <v>Gwa</v>
          </cell>
        </row>
        <row r="1489">
          <cell r="H1489" t="str">
            <v>Gwa</v>
          </cell>
        </row>
        <row r="1490">
          <cell r="H1490" t="str">
            <v>Gwa</v>
          </cell>
        </row>
        <row r="1491">
          <cell r="H1491" t="str">
            <v>Gwa</v>
          </cell>
        </row>
        <row r="1492">
          <cell r="H1492" t="str">
            <v>Gwa</v>
          </cell>
        </row>
        <row r="1493">
          <cell r="H1493" t="str">
            <v>Gwa</v>
          </cell>
        </row>
        <row r="1494">
          <cell r="H1494" t="str">
            <v>Gwa</v>
          </cell>
        </row>
        <row r="1495">
          <cell r="H1495" t="str">
            <v>Gwa</v>
          </cell>
        </row>
        <row r="1496">
          <cell r="H1496" t="str">
            <v>Gwa</v>
          </cell>
        </row>
        <row r="1497">
          <cell r="H1497" t="str">
            <v>Gwa</v>
          </cell>
        </row>
        <row r="1498">
          <cell r="H1498" t="str">
            <v>Gwa</v>
          </cell>
        </row>
        <row r="1499">
          <cell r="H1499" t="str">
            <v>Gwa</v>
          </cell>
        </row>
        <row r="1500">
          <cell r="H1500" t="str">
            <v>Gwa</v>
          </cell>
        </row>
        <row r="1501">
          <cell r="H1501" t="str">
            <v>Gwa</v>
          </cell>
        </row>
        <row r="1502">
          <cell r="H1502" t="str">
            <v>Gwa</v>
          </cell>
        </row>
        <row r="1503">
          <cell r="H1503" t="str">
            <v>Gwa</v>
          </cell>
        </row>
        <row r="1504">
          <cell r="H1504" t="str">
            <v>Gwa</v>
          </cell>
        </row>
        <row r="1505">
          <cell r="H1505" t="str">
            <v>Gwa</v>
          </cell>
        </row>
        <row r="1506">
          <cell r="H1506" t="str">
            <v>Gyobingauk</v>
          </cell>
        </row>
        <row r="1507">
          <cell r="H1507" t="str">
            <v>Gyobingauk</v>
          </cell>
        </row>
        <row r="1508">
          <cell r="H1508" t="str">
            <v>Gyobingauk</v>
          </cell>
        </row>
        <row r="1509">
          <cell r="H1509" t="str">
            <v>Gyobingauk</v>
          </cell>
        </row>
        <row r="1510">
          <cell r="H1510" t="str">
            <v>Gyobingauk</v>
          </cell>
        </row>
        <row r="1511">
          <cell r="H1511" t="str">
            <v>Gyobingauk</v>
          </cell>
        </row>
        <row r="1512">
          <cell r="H1512" t="str">
            <v>Gyobingauk</v>
          </cell>
        </row>
        <row r="1513">
          <cell r="H1513" t="str">
            <v>Gyobingauk</v>
          </cell>
        </row>
        <row r="1514">
          <cell r="H1514" t="str">
            <v>Gyobingauk</v>
          </cell>
        </row>
        <row r="1515">
          <cell r="H1515" t="str">
            <v>Gyobingauk</v>
          </cell>
        </row>
        <row r="1516">
          <cell r="H1516" t="str">
            <v>Gyobingauk</v>
          </cell>
        </row>
        <row r="1517">
          <cell r="H1517" t="str">
            <v>Gyobingauk</v>
          </cell>
        </row>
        <row r="1518">
          <cell r="H1518" t="str">
            <v>Gyobingauk</v>
          </cell>
        </row>
        <row r="1519">
          <cell r="H1519" t="str">
            <v>Gyobingauk</v>
          </cell>
        </row>
        <row r="1520">
          <cell r="H1520" t="str">
            <v>Gyobingauk</v>
          </cell>
        </row>
        <row r="1521">
          <cell r="H1521" t="str">
            <v>Gyobingauk</v>
          </cell>
        </row>
        <row r="1522">
          <cell r="H1522" t="str">
            <v>Gyobingauk</v>
          </cell>
        </row>
        <row r="1523">
          <cell r="H1523" t="str">
            <v>Gyobingauk</v>
          </cell>
        </row>
        <row r="1524">
          <cell r="H1524" t="str">
            <v>Gyobingauk</v>
          </cell>
        </row>
        <row r="1525">
          <cell r="H1525" t="str">
            <v>Gyobingauk</v>
          </cell>
        </row>
        <row r="1526">
          <cell r="H1526" t="str">
            <v>Gyobingauk</v>
          </cell>
        </row>
        <row r="1527">
          <cell r="H1527" t="str">
            <v>Gyobingauk</v>
          </cell>
        </row>
        <row r="1528">
          <cell r="H1528" t="str">
            <v>Gyobingauk</v>
          </cell>
        </row>
        <row r="1529">
          <cell r="H1529" t="str">
            <v>Gyobingauk</v>
          </cell>
        </row>
        <row r="1530">
          <cell r="H1530" t="str">
            <v>Gyobingauk</v>
          </cell>
        </row>
        <row r="1531">
          <cell r="H1531" t="str">
            <v>Gyobingauk</v>
          </cell>
        </row>
        <row r="1532">
          <cell r="H1532" t="str">
            <v>Gyobingauk</v>
          </cell>
        </row>
        <row r="1533">
          <cell r="H1533" t="str">
            <v>Gyobingauk</v>
          </cell>
        </row>
        <row r="1534">
          <cell r="H1534" t="str">
            <v>Gyobingauk</v>
          </cell>
        </row>
        <row r="1535">
          <cell r="H1535" t="str">
            <v>Gyobingauk</v>
          </cell>
        </row>
        <row r="1536">
          <cell r="H1536" t="str">
            <v>Gyobingauk</v>
          </cell>
        </row>
        <row r="1537">
          <cell r="H1537" t="str">
            <v>Gyobingauk</v>
          </cell>
        </row>
        <row r="1538">
          <cell r="H1538" t="str">
            <v>Gyobingauk</v>
          </cell>
        </row>
        <row r="1539">
          <cell r="H1539" t="str">
            <v>Gyobingauk</v>
          </cell>
        </row>
        <row r="1540">
          <cell r="H1540" t="str">
            <v>Gyobingauk</v>
          </cell>
        </row>
        <row r="1541">
          <cell r="H1541" t="str">
            <v>Gyobingauk</v>
          </cell>
        </row>
        <row r="1542">
          <cell r="H1542" t="str">
            <v>Gyobingauk</v>
          </cell>
        </row>
        <row r="1543">
          <cell r="H1543" t="str">
            <v>Gyobingauk</v>
          </cell>
        </row>
        <row r="1544">
          <cell r="H1544" t="str">
            <v>Gyobingauk</v>
          </cell>
        </row>
        <row r="1545">
          <cell r="H1545" t="str">
            <v>Gyobingauk</v>
          </cell>
        </row>
        <row r="1546">
          <cell r="H1546" t="str">
            <v>Gyobingauk</v>
          </cell>
        </row>
        <row r="1547">
          <cell r="H1547" t="str">
            <v>Gyobingauk</v>
          </cell>
        </row>
        <row r="1548">
          <cell r="H1548" t="str">
            <v>Gyobingauk</v>
          </cell>
        </row>
        <row r="1549">
          <cell r="H1549" t="str">
            <v>Gyobingauk</v>
          </cell>
        </row>
        <row r="1550">
          <cell r="H1550" t="str">
            <v>Gyobingauk</v>
          </cell>
        </row>
        <row r="1551">
          <cell r="H1551" t="str">
            <v>Gyobingauk</v>
          </cell>
        </row>
        <row r="1552">
          <cell r="H1552" t="str">
            <v>Gyobingauk</v>
          </cell>
        </row>
        <row r="1553">
          <cell r="H1553" t="str">
            <v>Gyobingauk</v>
          </cell>
        </row>
        <row r="1554">
          <cell r="H1554" t="str">
            <v>Gyobingauk</v>
          </cell>
        </row>
        <row r="1555">
          <cell r="H1555" t="str">
            <v>Gyobingauk</v>
          </cell>
        </row>
        <row r="1556">
          <cell r="H1556" t="str">
            <v>Gyobingauk</v>
          </cell>
        </row>
        <row r="1557">
          <cell r="H1557" t="str">
            <v>Hakha</v>
          </cell>
        </row>
        <row r="1558">
          <cell r="H1558" t="str">
            <v>Hakha</v>
          </cell>
        </row>
        <row r="1559">
          <cell r="H1559" t="str">
            <v>Hakha</v>
          </cell>
        </row>
        <row r="1560">
          <cell r="H1560" t="str">
            <v>Hakha</v>
          </cell>
        </row>
        <row r="1561">
          <cell r="H1561" t="str">
            <v>Hakha</v>
          </cell>
        </row>
        <row r="1562">
          <cell r="H1562" t="str">
            <v>Hakha</v>
          </cell>
        </row>
        <row r="1563">
          <cell r="H1563" t="str">
            <v>Hakha</v>
          </cell>
        </row>
        <row r="1564">
          <cell r="H1564" t="str">
            <v>Hakha</v>
          </cell>
        </row>
        <row r="1565">
          <cell r="H1565" t="str">
            <v>Hakha</v>
          </cell>
        </row>
        <row r="1566">
          <cell r="H1566" t="str">
            <v>Hakha</v>
          </cell>
        </row>
        <row r="1567">
          <cell r="H1567" t="str">
            <v>Hakha</v>
          </cell>
        </row>
        <row r="1568">
          <cell r="H1568" t="str">
            <v>Hakha</v>
          </cell>
        </row>
        <row r="1569">
          <cell r="H1569" t="str">
            <v>Hakha</v>
          </cell>
        </row>
        <row r="1570">
          <cell r="H1570" t="str">
            <v>Hakha</v>
          </cell>
        </row>
        <row r="1571">
          <cell r="H1571" t="str">
            <v>Hakha</v>
          </cell>
        </row>
        <row r="1572">
          <cell r="H1572" t="str">
            <v>Hakha</v>
          </cell>
        </row>
        <row r="1573">
          <cell r="H1573" t="str">
            <v>Hakha</v>
          </cell>
        </row>
        <row r="1574">
          <cell r="H1574" t="str">
            <v>Hakha</v>
          </cell>
        </row>
        <row r="1575">
          <cell r="H1575" t="str">
            <v>Hakha</v>
          </cell>
        </row>
        <row r="1576">
          <cell r="H1576" t="str">
            <v>Hakha</v>
          </cell>
        </row>
        <row r="1577">
          <cell r="H1577" t="str">
            <v>Hakha</v>
          </cell>
        </row>
        <row r="1578">
          <cell r="H1578" t="str">
            <v>Hakha</v>
          </cell>
        </row>
        <row r="1579">
          <cell r="H1579" t="str">
            <v>Hakha</v>
          </cell>
        </row>
        <row r="1580">
          <cell r="H1580" t="str">
            <v>Hakha</v>
          </cell>
        </row>
        <row r="1581">
          <cell r="H1581" t="str">
            <v>Hakha</v>
          </cell>
        </row>
        <row r="1582">
          <cell r="H1582" t="str">
            <v>Hakha</v>
          </cell>
        </row>
        <row r="1583">
          <cell r="H1583" t="str">
            <v>Hakha</v>
          </cell>
        </row>
        <row r="1584">
          <cell r="H1584" t="str">
            <v>Hakha</v>
          </cell>
        </row>
        <row r="1585">
          <cell r="H1585" t="str">
            <v>Hakha</v>
          </cell>
        </row>
        <row r="1586">
          <cell r="H1586" t="str">
            <v>Hakha</v>
          </cell>
        </row>
        <row r="1587">
          <cell r="H1587" t="str">
            <v>Hakha</v>
          </cell>
        </row>
        <row r="1588">
          <cell r="H1588" t="str">
            <v>Hakha</v>
          </cell>
        </row>
        <row r="1589">
          <cell r="H1589" t="str">
            <v>Hinthada</v>
          </cell>
        </row>
        <row r="1590">
          <cell r="H1590" t="str">
            <v>Hinthada</v>
          </cell>
        </row>
        <row r="1591">
          <cell r="H1591" t="str">
            <v>Hinthada</v>
          </cell>
        </row>
        <row r="1592">
          <cell r="H1592" t="str">
            <v>Hinthada</v>
          </cell>
        </row>
        <row r="1593">
          <cell r="H1593" t="str">
            <v>Hinthada</v>
          </cell>
        </row>
        <row r="1594">
          <cell r="H1594" t="str">
            <v>Hinthada</v>
          </cell>
        </row>
        <row r="1595">
          <cell r="H1595" t="str">
            <v>Hinthada</v>
          </cell>
        </row>
        <row r="1596">
          <cell r="H1596" t="str">
            <v>Hinthada</v>
          </cell>
        </row>
        <row r="1597">
          <cell r="H1597" t="str">
            <v>Hinthada</v>
          </cell>
        </row>
        <row r="1598">
          <cell r="H1598" t="str">
            <v>Hinthada</v>
          </cell>
        </row>
        <row r="1599">
          <cell r="H1599" t="str">
            <v>Hinthada</v>
          </cell>
        </row>
        <row r="1600">
          <cell r="H1600" t="str">
            <v>Hinthada</v>
          </cell>
        </row>
        <row r="1601">
          <cell r="H1601" t="str">
            <v>Hinthada</v>
          </cell>
        </row>
        <row r="1602">
          <cell r="H1602" t="str">
            <v>Hinthada</v>
          </cell>
        </row>
        <row r="1603">
          <cell r="H1603" t="str">
            <v>Hinthada</v>
          </cell>
        </row>
        <row r="1604">
          <cell r="H1604" t="str">
            <v>Hinthada</v>
          </cell>
        </row>
        <row r="1605">
          <cell r="H1605" t="str">
            <v>Hinthada</v>
          </cell>
        </row>
        <row r="1606">
          <cell r="H1606" t="str">
            <v>Hinthada</v>
          </cell>
        </row>
        <row r="1607">
          <cell r="H1607" t="str">
            <v>Hinthada</v>
          </cell>
        </row>
        <row r="1608">
          <cell r="H1608" t="str">
            <v>Hinthada</v>
          </cell>
        </row>
        <row r="1609">
          <cell r="H1609" t="str">
            <v>Hinthada</v>
          </cell>
        </row>
        <row r="1610">
          <cell r="H1610" t="str">
            <v>Hinthada</v>
          </cell>
        </row>
        <row r="1611">
          <cell r="H1611" t="str">
            <v>Hinthada</v>
          </cell>
        </row>
        <row r="1612">
          <cell r="H1612" t="str">
            <v>Hinthada</v>
          </cell>
        </row>
        <row r="1613">
          <cell r="H1613" t="str">
            <v>Hinthada</v>
          </cell>
        </row>
        <row r="1614">
          <cell r="H1614" t="str">
            <v>Hinthada</v>
          </cell>
        </row>
        <row r="1615">
          <cell r="H1615" t="str">
            <v>Hinthada</v>
          </cell>
        </row>
        <row r="1616">
          <cell r="H1616" t="str">
            <v>Hinthada</v>
          </cell>
        </row>
        <row r="1617">
          <cell r="H1617" t="str">
            <v>Hinthada</v>
          </cell>
        </row>
        <row r="1618">
          <cell r="H1618" t="str">
            <v>Hinthada</v>
          </cell>
        </row>
        <row r="1619">
          <cell r="H1619" t="str">
            <v>Hinthada</v>
          </cell>
        </row>
        <row r="1620">
          <cell r="H1620" t="str">
            <v>Hinthada</v>
          </cell>
        </row>
        <row r="1621">
          <cell r="H1621" t="str">
            <v>Hinthada</v>
          </cell>
        </row>
        <row r="1622">
          <cell r="H1622" t="str">
            <v>Hinthada</v>
          </cell>
        </row>
        <row r="1623">
          <cell r="H1623" t="str">
            <v>Hinthada</v>
          </cell>
        </row>
        <row r="1624">
          <cell r="H1624" t="str">
            <v>Hinthada</v>
          </cell>
        </row>
        <row r="1625">
          <cell r="H1625" t="str">
            <v>Hinthada</v>
          </cell>
        </row>
        <row r="1626">
          <cell r="H1626" t="str">
            <v>Hinthada</v>
          </cell>
        </row>
        <row r="1627">
          <cell r="H1627" t="str">
            <v>Hinthada</v>
          </cell>
        </row>
        <row r="1628">
          <cell r="H1628" t="str">
            <v>Hinthada</v>
          </cell>
        </row>
        <row r="1629">
          <cell r="H1629" t="str">
            <v>Hinthada</v>
          </cell>
        </row>
        <row r="1630">
          <cell r="H1630" t="str">
            <v>Hinthada</v>
          </cell>
        </row>
        <row r="1631">
          <cell r="H1631" t="str">
            <v>Hinthada</v>
          </cell>
        </row>
        <row r="1632">
          <cell r="H1632" t="str">
            <v>Hinthada</v>
          </cell>
        </row>
        <row r="1633">
          <cell r="H1633" t="str">
            <v>Hinthada</v>
          </cell>
        </row>
        <row r="1634">
          <cell r="H1634" t="str">
            <v>Hinthada</v>
          </cell>
        </row>
        <row r="1635">
          <cell r="H1635" t="str">
            <v>Hinthada</v>
          </cell>
        </row>
        <row r="1636">
          <cell r="H1636" t="str">
            <v>Hinthada</v>
          </cell>
        </row>
        <row r="1637">
          <cell r="H1637" t="str">
            <v>Hinthada</v>
          </cell>
        </row>
        <row r="1638">
          <cell r="H1638" t="str">
            <v>Hinthada</v>
          </cell>
        </row>
        <row r="1639">
          <cell r="H1639" t="str">
            <v>Hinthada</v>
          </cell>
        </row>
        <row r="1640">
          <cell r="H1640" t="str">
            <v>Hinthada</v>
          </cell>
        </row>
        <row r="1641">
          <cell r="H1641" t="str">
            <v>Hinthada</v>
          </cell>
        </row>
        <row r="1642">
          <cell r="H1642" t="str">
            <v>Hinthada</v>
          </cell>
        </row>
        <row r="1643">
          <cell r="H1643" t="str">
            <v>Hinthada</v>
          </cell>
        </row>
        <row r="1644">
          <cell r="H1644" t="str">
            <v>Hinthada</v>
          </cell>
        </row>
        <row r="1645">
          <cell r="H1645" t="str">
            <v>Hinthada</v>
          </cell>
        </row>
        <row r="1646">
          <cell r="H1646" t="str">
            <v>Hinthada</v>
          </cell>
        </row>
        <row r="1647">
          <cell r="H1647" t="str">
            <v>Hinthada</v>
          </cell>
        </row>
        <row r="1648">
          <cell r="H1648" t="str">
            <v>Hinthada</v>
          </cell>
        </row>
        <row r="1649">
          <cell r="H1649" t="str">
            <v>Hinthada</v>
          </cell>
        </row>
        <row r="1650">
          <cell r="H1650" t="str">
            <v>Hinthada</v>
          </cell>
        </row>
        <row r="1651">
          <cell r="H1651" t="str">
            <v>Hinthada</v>
          </cell>
        </row>
        <row r="1652">
          <cell r="H1652" t="str">
            <v>Hinthada</v>
          </cell>
        </row>
        <row r="1653">
          <cell r="H1653" t="str">
            <v>Hinthada</v>
          </cell>
        </row>
        <row r="1654">
          <cell r="H1654" t="str">
            <v>Hinthada</v>
          </cell>
        </row>
        <row r="1655">
          <cell r="H1655" t="str">
            <v>Hinthada</v>
          </cell>
        </row>
        <row r="1656">
          <cell r="H1656" t="str">
            <v>Hinthada</v>
          </cell>
        </row>
        <row r="1657">
          <cell r="H1657" t="str">
            <v>Hinthada</v>
          </cell>
        </row>
        <row r="1658">
          <cell r="H1658" t="str">
            <v>Hinthada</v>
          </cell>
        </row>
        <row r="1659">
          <cell r="H1659" t="str">
            <v>Hinthada</v>
          </cell>
        </row>
        <row r="1660">
          <cell r="H1660" t="str">
            <v>Hinthada</v>
          </cell>
        </row>
        <row r="1661">
          <cell r="H1661" t="str">
            <v>Hinthada</v>
          </cell>
        </row>
        <row r="1662">
          <cell r="H1662" t="str">
            <v>Hinthada</v>
          </cell>
        </row>
        <row r="1663">
          <cell r="H1663" t="str">
            <v>Hinthada</v>
          </cell>
        </row>
        <row r="1664">
          <cell r="H1664" t="str">
            <v>Hinthada</v>
          </cell>
        </row>
        <row r="1665">
          <cell r="H1665" t="str">
            <v>Hinthada</v>
          </cell>
        </row>
        <row r="1666">
          <cell r="H1666" t="str">
            <v>Hinthada</v>
          </cell>
        </row>
        <row r="1667">
          <cell r="H1667" t="str">
            <v>Hinthada</v>
          </cell>
        </row>
        <row r="1668">
          <cell r="H1668" t="str">
            <v>Hinthada</v>
          </cell>
        </row>
        <row r="1669">
          <cell r="H1669" t="str">
            <v>Hinthada</v>
          </cell>
        </row>
        <row r="1670">
          <cell r="H1670" t="str">
            <v>Hinthada</v>
          </cell>
        </row>
        <row r="1671">
          <cell r="H1671" t="str">
            <v>Hinthada</v>
          </cell>
        </row>
        <row r="1672">
          <cell r="H1672" t="str">
            <v>Hinthada</v>
          </cell>
        </row>
        <row r="1673">
          <cell r="H1673" t="str">
            <v>Hinthada</v>
          </cell>
        </row>
        <row r="1674">
          <cell r="H1674" t="str">
            <v>Hinthada</v>
          </cell>
        </row>
        <row r="1675">
          <cell r="H1675" t="str">
            <v>Hinthada</v>
          </cell>
        </row>
        <row r="1676">
          <cell r="H1676" t="str">
            <v>Hinthada</v>
          </cell>
        </row>
        <row r="1677">
          <cell r="H1677" t="str">
            <v>Hinthada</v>
          </cell>
        </row>
        <row r="1678">
          <cell r="H1678" t="str">
            <v>Hinthada</v>
          </cell>
        </row>
        <row r="1679">
          <cell r="H1679" t="str">
            <v>Hinthada</v>
          </cell>
        </row>
        <row r="1680">
          <cell r="H1680" t="str">
            <v>Hinthada</v>
          </cell>
        </row>
        <row r="1681">
          <cell r="H1681" t="str">
            <v>Hinthada</v>
          </cell>
        </row>
        <row r="1682">
          <cell r="H1682" t="str">
            <v>Hinthada</v>
          </cell>
        </row>
        <row r="1683">
          <cell r="H1683" t="str">
            <v>Hinthada</v>
          </cell>
        </row>
        <row r="1684">
          <cell r="H1684" t="str">
            <v>Hinthada</v>
          </cell>
        </row>
        <row r="1685">
          <cell r="H1685" t="str">
            <v>Hinthada</v>
          </cell>
        </row>
        <row r="1686">
          <cell r="H1686" t="str">
            <v>Hinthada</v>
          </cell>
        </row>
        <row r="1687">
          <cell r="H1687" t="str">
            <v>Hinthada</v>
          </cell>
        </row>
        <row r="1688">
          <cell r="H1688" t="str">
            <v>Hinthada</v>
          </cell>
        </row>
        <row r="1689">
          <cell r="H1689" t="str">
            <v>Hinthada</v>
          </cell>
        </row>
        <row r="1690">
          <cell r="H1690" t="str">
            <v>Hinthada</v>
          </cell>
        </row>
        <row r="1691">
          <cell r="H1691" t="str">
            <v>Hinthada</v>
          </cell>
        </row>
        <row r="1692">
          <cell r="H1692" t="str">
            <v>Hinthada</v>
          </cell>
        </row>
        <row r="1693">
          <cell r="H1693" t="str">
            <v>Hinthada</v>
          </cell>
        </row>
        <row r="1694">
          <cell r="H1694" t="str">
            <v>Hinthada</v>
          </cell>
        </row>
        <row r="1695">
          <cell r="H1695" t="str">
            <v>Hinthada</v>
          </cell>
        </row>
        <row r="1696">
          <cell r="H1696" t="str">
            <v>Hkamti</v>
          </cell>
        </row>
        <row r="1697">
          <cell r="H1697" t="str">
            <v>Hkamti</v>
          </cell>
        </row>
        <row r="1698">
          <cell r="H1698" t="str">
            <v>Hkamti</v>
          </cell>
        </row>
        <row r="1699">
          <cell r="H1699" t="str">
            <v>Hkamti</v>
          </cell>
        </row>
        <row r="1700">
          <cell r="H1700" t="str">
            <v>Hkamti</v>
          </cell>
        </row>
        <row r="1701">
          <cell r="H1701" t="str">
            <v>Hkamti</v>
          </cell>
        </row>
        <row r="1702">
          <cell r="H1702" t="str">
            <v>Hkamti</v>
          </cell>
        </row>
        <row r="1703">
          <cell r="H1703" t="str">
            <v>Hkamti</v>
          </cell>
        </row>
        <row r="1704">
          <cell r="H1704" t="str">
            <v>Hkamti</v>
          </cell>
        </row>
        <row r="1705">
          <cell r="H1705" t="str">
            <v>Hkamti</v>
          </cell>
        </row>
        <row r="1706">
          <cell r="H1706" t="str">
            <v>Hkamti</v>
          </cell>
        </row>
        <row r="1707">
          <cell r="H1707" t="str">
            <v>Hkamti</v>
          </cell>
        </row>
        <row r="1708">
          <cell r="H1708" t="str">
            <v>Hkamti</v>
          </cell>
        </row>
        <row r="1709">
          <cell r="H1709" t="str">
            <v>Hkamti</v>
          </cell>
        </row>
        <row r="1710">
          <cell r="H1710" t="str">
            <v>Hkamti</v>
          </cell>
        </row>
        <row r="1711">
          <cell r="H1711" t="str">
            <v>Hkamti</v>
          </cell>
        </row>
        <row r="1712">
          <cell r="H1712" t="str">
            <v>Hkamti</v>
          </cell>
        </row>
        <row r="1713">
          <cell r="H1713" t="str">
            <v>Hkamti</v>
          </cell>
        </row>
        <row r="1714">
          <cell r="H1714" t="str">
            <v>Hkamti</v>
          </cell>
        </row>
        <row r="1715">
          <cell r="H1715" t="str">
            <v>Hkamti</v>
          </cell>
        </row>
        <row r="1716">
          <cell r="H1716" t="str">
            <v>Hkamti</v>
          </cell>
        </row>
        <row r="1717">
          <cell r="H1717" t="str">
            <v>Hkamti</v>
          </cell>
        </row>
        <row r="1718">
          <cell r="H1718" t="str">
            <v>Hkamti</v>
          </cell>
        </row>
        <row r="1719">
          <cell r="H1719" t="str">
            <v>Hkamti</v>
          </cell>
        </row>
        <row r="1720">
          <cell r="H1720" t="str">
            <v>Hkamti</v>
          </cell>
        </row>
        <row r="1721">
          <cell r="H1721" t="str">
            <v>Hkamti</v>
          </cell>
        </row>
        <row r="1722">
          <cell r="H1722" t="str">
            <v>Hkamti</v>
          </cell>
        </row>
        <row r="1723">
          <cell r="H1723" t="str">
            <v>Hkamti</v>
          </cell>
        </row>
        <row r="1724">
          <cell r="H1724" t="str">
            <v>Hkamti</v>
          </cell>
        </row>
        <row r="1725">
          <cell r="H1725" t="str">
            <v>Hkamti</v>
          </cell>
        </row>
        <row r="1726">
          <cell r="H1726" t="str">
            <v>Hkamti</v>
          </cell>
        </row>
        <row r="1727">
          <cell r="H1727" t="str">
            <v>Hkun Mar (Hkwin Ma)</v>
          </cell>
        </row>
        <row r="1728">
          <cell r="H1728" t="str">
            <v>Hkun Mar (Hkwin Ma)</v>
          </cell>
        </row>
        <row r="1729">
          <cell r="H1729" t="str">
            <v>Hkun Mar (Hkwin Ma)</v>
          </cell>
        </row>
        <row r="1730">
          <cell r="H1730" t="str">
            <v>Hkun Mar (Hkwin Ma)</v>
          </cell>
        </row>
        <row r="1731">
          <cell r="H1731" t="str">
            <v>Hkun Mar (Hkwin Ma)</v>
          </cell>
        </row>
        <row r="1732">
          <cell r="H1732" t="str">
            <v>Hkun Mar (Hkwin Ma)</v>
          </cell>
        </row>
        <row r="1733">
          <cell r="H1733" t="str">
            <v>Hkun Mar (Hkwin Ma)</v>
          </cell>
        </row>
        <row r="1734">
          <cell r="H1734" t="str">
            <v>Hlaing</v>
          </cell>
        </row>
        <row r="1735">
          <cell r="H1735" t="str">
            <v>Hlaing</v>
          </cell>
        </row>
        <row r="1736">
          <cell r="H1736" t="str">
            <v>Hlaingbwe</v>
          </cell>
        </row>
        <row r="1737">
          <cell r="H1737" t="str">
            <v>Hlaingbwe</v>
          </cell>
        </row>
        <row r="1738">
          <cell r="H1738" t="str">
            <v>Hlaingbwe</v>
          </cell>
        </row>
        <row r="1739">
          <cell r="H1739" t="str">
            <v>Hlaingbwe</v>
          </cell>
        </row>
        <row r="1740">
          <cell r="H1740" t="str">
            <v>Hlaingbwe</v>
          </cell>
        </row>
        <row r="1741">
          <cell r="H1741" t="str">
            <v>Hlaingbwe</v>
          </cell>
        </row>
        <row r="1742">
          <cell r="H1742" t="str">
            <v>Hlaingbwe</v>
          </cell>
        </row>
        <row r="1743">
          <cell r="H1743" t="str">
            <v>Hlaingbwe</v>
          </cell>
        </row>
        <row r="1744">
          <cell r="H1744" t="str">
            <v>Hlaingbwe</v>
          </cell>
        </row>
        <row r="1745">
          <cell r="H1745" t="str">
            <v>Hlaingbwe</v>
          </cell>
        </row>
        <row r="1746">
          <cell r="H1746" t="str">
            <v>Hlaingbwe</v>
          </cell>
        </row>
        <row r="1747">
          <cell r="H1747" t="str">
            <v>Hlaingbwe</v>
          </cell>
        </row>
        <row r="1748">
          <cell r="H1748" t="str">
            <v>Hlaingbwe</v>
          </cell>
        </row>
        <row r="1749">
          <cell r="H1749" t="str">
            <v>Hlaingbwe</v>
          </cell>
        </row>
        <row r="1750">
          <cell r="H1750" t="str">
            <v>Hlaingbwe</v>
          </cell>
        </row>
        <row r="1751">
          <cell r="H1751" t="str">
            <v>Hlaingbwe</v>
          </cell>
        </row>
        <row r="1752">
          <cell r="H1752" t="str">
            <v>Hlaingbwe</v>
          </cell>
        </row>
        <row r="1753">
          <cell r="H1753" t="str">
            <v>Hlaingbwe</v>
          </cell>
        </row>
        <row r="1754">
          <cell r="H1754" t="str">
            <v>Hlaingbwe</v>
          </cell>
        </row>
        <row r="1755">
          <cell r="H1755" t="str">
            <v>Hlaingbwe</v>
          </cell>
        </row>
        <row r="1756">
          <cell r="H1756" t="str">
            <v>Hlaingbwe</v>
          </cell>
        </row>
        <row r="1757">
          <cell r="H1757" t="str">
            <v>Hlaingbwe</v>
          </cell>
        </row>
        <row r="1758">
          <cell r="H1758" t="str">
            <v>Hlaingbwe</v>
          </cell>
        </row>
        <row r="1759">
          <cell r="H1759" t="str">
            <v>Hlaingbwe</v>
          </cell>
        </row>
        <row r="1760">
          <cell r="H1760" t="str">
            <v>Hlaingbwe</v>
          </cell>
        </row>
        <row r="1761">
          <cell r="H1761" t="str">
            <v>Hlaingbwe</v>
          </cell>
        </row>
        <row r="1762">
          <cell r="H1762" t="str">
            <v>Hlaingbwe</v>
          </cell>
        </row>
        <row r="1763">
          <cell r="H1763" t="str">
            <v>Hlaingbwe</v>
          </cell>
        </row>
        <row r="1764">
          <cell r="H1764" t="str">
            <v>Hlaingbwe</v>
          </cell>
        </row>
        <row r="1765">
          <cell r="H1765" t="str">
            <v>Hlaingbwe</v>
          </cell>
        </row>
        <row r="1766">
          <cell r="H1766" t="str">
            <v>Hlaingbwe</v>
          </cell>
        </row>
        <row r="1767">
          <cell r="H1767" t="str">
            <v>Hlaingbwe</v>
          </cell>
        </row>
        <row r="1768">
          <cell r="H1768" t="str">
            <v>Hlaingbwe</v>
          </cell>
        </row>
        <row r="1769">
          <cell r="H1769" t="str">
            <v>Hlaingbwe</v>
          </cell>
        </row>
        <row r="1770">
          <cell r="H1770" t="str">
            <v>Hlaingbwe</v>
          </cell>
        </row>
        <row r="1771">
          <cell r="H1771" t="str">
            <v>Hlaingbwe</v>
          </cell>
        </row>
        <row r="1772">
          <cell r="H1772" t="str">
            <v>Hlaingbwe</v>
          </cell>
        </row>
        <row r="1773">
          <cell r="H1773" t="str">
            <v>Hlaingbwe</v>
          </cell>
        </row>
        <row r="1774">
          <cell r="H1774" t="str">
            <v>Hlaingbwe</v>
          </cell>
        </row>
        <row r="1775">
          <cell r="H1775" t="str">
            <v>Hlaingbwe</v>
          </cell>
        </row>
        <row r="1776">
          <cell r="H1776" t="str">
            <v>Hlaingbwe</v>
          </cell>
        </row>
        <row r="1777">
          <cell r="H1777" t="str">
            <v>Hlaingbwe</v>
          </cell>
        </row>
        <row r="1778">
          <cell r="H1778" t="str">
            <v>Hlaingbwe</v>
          </cell>
        </row>
        <row r="1779">
          <cell r="H1779" t="str">
            <v>Hlaingbwe</v>
          </cell>
        </row>
        <row r="1780">
          <cell r="H1780" t="str">
            <v>Hlaingbwe</v>
          </cell>
        </row>
        <row r="1781">
          <cell r="H1781" t="str">
            <v>Hlaingbwe</v>
          </cell>
        </row>
        <row r="1782">
          <cell r="H1782" t="str">
            <v>Hlaingbwe</v>
          </cell>
        </row>
        <row r="1783">
          <cell r="H1783" t="str">
            <v>Hlaingbwe</v>
          </cell>
        </row>
        <row r="1784">
          <cell r="H1784" t="str">
            <v>Hlaingbwe</v>
          </cell>
        </row>
        <row r="1785">
          <cell r="H1785" t="str">
            <v>Hlaingbwe</v>
          </cell>
        </row>
        <row r="1786">
          <cell r="H1786" t="str">
            <v>Hlaingbwe</v>
          </cell>
        </row>
        <row r="1787">
          <cell r="H1787" t="str">
            <v>Hlaingbwe</v>
          </cell>
        </row>
        <row r="1788">
          <cell r="H1788" t="str">
            <v>Hlaingbwe</v>
          </cell>
        </row>
        <row r="1789">
          <cell r="H1789" t="str">
            <v>Hlaingbwe</v>
          </cell>
        </row>
        <row r="1790">
          <cell r="H1790" t="str">
            <v>Hlaingbwe</v>
          </cell>
        </row>
        <row r="1791">
          <cell r="H1791" t="str">
            <v>Hlaingbwe</v>
          </cell>
        </row>
        <row r="1792">
          <cell r="H1792" t="str">
            <v>Hlaingbwe</v>
          </cell>
        </row>
        <row r="1793">
          <cell r="H1793" t="str">
            <v>Hlaingbwe</v>
          </cell>
        </row>
        <row r="1794">
          <cell r="H1794" t="str">
            <v>Hlaingbwe</v>
          </cell>
        </row>
        <row r="1795">
          <cell r="H1795" t="str">
            <v>Hlaingbwe</v>
          </cell>
        </row>
        <row r="1796">
          <cell r="H1796" t="str">
            <v>Hlaingbwe</v>
          </cell>
        </row>
        <row r="1797">
          <cell r="H1797" t="str">
            <v>Hlaingbwe</v>
          </cell>
        </row>
        <row r="1798">
          <cell r="H1798" t="str">
            <v>Hlaingbwe</v>
          </cell>
        </row>
        <row r="1799">
          <cell r="H1799" t="str">
            <v>Hlaingbwe</v>
          </cell>
        </row>
        <row r="1800">
          <cell r="H1800" t="str">
            <v>Hlaingbwe</v>
          </cell>
        </row>
        <row r="1801">
          <cell r="H1801" t="str">
            <v>Hlaingbwe</v>
          </cell>
        </row>
        <row r="1802">
          <cell r="H1802" t="str">
            <v>Hlaingbwe</v>
          </cell>
        </row>
        <row r="1803">
          <cell r="H1803" t="str">
            <v>Hlaingbwe</v>
          </cell>
        </row>
        <row r="1804">
          <cell r="H1804" t="str">
            <v>Hlaingbwe</v>
          </cell>
        </row>
        <row r="1805">
          <cell r="H1805" t="str">
            <v>Hlaingbwe</v>
          </cell>
        </row>
        <row r="1806">
          <cell r="H1806" t="str">
            <v>Hlaingbwe</v>
          </cell>
        </row>
        <row r="1807">
          <cell r="H1807" t="str">
            <v>Hlaingbwe</v>
          </cell>
        </row>
        <row r="1808">
          <cell r="H1808" t="str">
            <v>Hlaingbwe</v>
          </cell>
        </row>
        <row r="1809">
          <cell r="H1809" t="str">
            <v>Hlaingbwe</v>
          </cell>
        </row>
        <row r="1810">
          <cell r="H1810" t="str">
            <v>Hlaingbwe</v>
          </cell>
        </row>
        <row r="1811">
          <cell r="H1811" t="str">
            <v>Hlaingbwe</v>
          </cell>
        </row>
        <row r="1812">
          <cell r="H1812" t="str">
            <v>Hlaingtharya</v>
          </cell>
        </row>
        <row r="1813">
          <cell r="H1813" t="str">
            <v>Hlaingtharya</v>
          </cell>
        </row>
        <row r="1814">
          <cell r="H1814" t="str">
            <v>Hlaingtharya</v>
          </cell>
        </row>
        <row r="1815">
          <cell r="H1815" t="str">
            <v>Hlaingtharya</v>
          </cell>
        </row>
        <row r="1816">
          <cell r="H1816" t="str">
            <v>Hlaingtharya</v>
          </cell>
        </row>
        <row r="1817">
          <cell r="H1817" t="str">
            <v>Hlaingtharya</v>
          </cell>
        </row>
        <row r="1818">
          <cell r="H1818" t="str">
            <v>Hlaingtharya</v>
          </cell>
        </row>
        <row r="1819">
          <cell r="H1819" t="str">
            <v>Hlaingtharya</v>
          </cell>
        </row>
        <row r="1820">
          <cell r="H1820" t="str">
            <v>Hlaingtharya</v>
          </cell>
        </row>
        <row r="1821">
          <cell r="H1821" t="str">
            <v>Hlaingtharya</v>
          </cell>
        </row>
        <row r="1822">
          <cell r="H1822" t="str">
            <v>Hlaingtharya</v>
          </cell>
        </row>
        <row r="1823">
          <cell r="H1823" t="str">
            <v>Hlegu</v>
          </cell>
        </row>
        <row r="1824">
          <cell r="H1824" t="str">
            <v>Hlegu</v>
          </cell>
        </row>
        <row r="1825">
          <cell r="H1825" t="str">
            <v>Hlegu</v>
          </cell>
        </row>
        <row r="1826">
          <cell r="H1826" t="str">
            <v>Hlegu</v>
          </cell>
        </row>
        <row r="1827">
          <cell r="H1827" t="str">
            <v>Hlegu</v>
          </cell>
        </row>
        <row r="1828">
          <cell r="H1828" t="str">
            <v>Hlegu</v>
          </cell>
        </row>
        <row r="1829">
          <cell r="H1829" t="str">
            <v>Hlegu</v>
          </cell>
        </row>
        <row r="1830">
          <cell r="H1830" t="str">
            <v>Hlegu</v>
          </cell>
        </row>
        <row r="1831">
          <cell r="H1831" t="str">
            <v>Hlegu</v>
          </cell>
        </row>
        <row r="1832">
          <cell r="H1832" t="str">
            <v>Hlegu</v>
          </cell>
        </row>
        <row r="1833">
          <cell r="H1833" t="str">
            <v>Hlegu</v>
          </cell>
        </row>
        <row r="1834">
          <cell r="H1834" t="str">
            <v>Hlegu</v>
          </cell>
        </row>
        <row r="1835">
          <cell r="H1835" t="str">
            <v>Hlegu</v>
          </cell>
        </row>
        <row r="1836">
          <cell r="H1836" t="str">
            <v>Hlegu</v>
          </cell>
        </row>
        <row r="1837">
          <cell r="H1837" t="str">
            <v>Hlegu</v>
          </cell>
        </row>
        <row r="1838">
          <cell r="H1838" t="str">
            <v>Hlegu</v>
          </cell>
        </row>
        <row r="1839">
          <cell r="H1839" t="str">
            <v>Hlegu</v>
          </cell>
        </row>
        <row r="1840">
          <cell r="H1840" t="str">
            <v>Hlegu</v>
          </cell>
        </row>
        <row r="1841">
          <cell r="H1841" t="str">
            <v>Hlegu</v>
          </cell>
        </row>
        <row r="1842">
          <cell r="H1842" t="str">
            <v>Hlegu</v>
          </cell>
        </row>
        <row r="1843">
          <cell r="H1843" t="str">
            <v>Hlegu</v>
          </cell>
        </row>
        <row r="1844">
          <cell r="H1844" t="str">
            <v>Hlegu</v>
          </cell>
        </row>
        <row r="1845">
          <cell r="H1845" t="str">
            <v>Hlegu</v>
          </cell>
        </row>
        <row r="1846">
          <cell r="H1846" t="str">
            <v>Hlegu</v>
          </cell>
        </row>
        <row r="1847">
          <cell r="H1847" t="str">
            <v>Hlegu</v>
          </cell>
        </row>
        <row r="1848">
          <cell r="H1848" t="str">
            <v>Hlegu</v>
          </cell>
        </row>
        <row r="1849">
          <cell r="H1849" t="str">
            <v>Hlegu</v>
          </cell>
        </row>
        <row r="1850">
          <cell r="H1850" t="str">
            <v>Hlegu</v>
          </cell>
        </row>
        <row r="1851">
          <cell r="H1851" t="str">
            <v>Hlegu</v>
          </cell>
        </row>
        <row r="1852">
          <cell r="H1852" t="str">
            <v>Hlegu</v>
          </cell>
        </row>
        <row r="1853">
          <cell r="H1853" t="str">
            <v>Hlegu</v>
          </cell>
        </row>
        <row r="1854">
          <cell r="H1854" t="str">
            <v>Hlegu</v>
          </cell>
        </row>
        <row r="1855">
          <cell r="H1855" t="str">
            <v>Hlegu</v>
          </cell>
        </row>
        <row r="1856">
          <cell r="H1856" t="str">
            <v>Hlegu</v>
          </cell>
        </row>
        <row r="1857">
          <cell r="H1857" t="str">
            <v>Hlegu</v>
          </cell>
        </row>
        <row r="1858">
          <cell r="H1858" t="str">
            <v>Hlegu</v>
          </cell>
        </row>
        <row r="1859">
          <cell r="H1859" t="str">
            <v>Hlegu</v>
          </cell>
        </row>
        <row r="1860">
          <cell r="H1860" t="str">
            <v>Hlegu</v>
          </cell>
        </row>
        <row r="1861">
          <cell r="H1861" t="str">
            <v>Hlegu</v>
          </cell>
        </row>
        <row r="1862">
          <cell r="H1862" t="str">
            <v>Hlegu</v>
          </cell>
        </row>
        <row r="1863">
          <cell r="H1863" t="str">
            <v>Hlegu</v>
          </cell>
        </row>
        <row r="1864">
          <cell r="H1864" t="str">
            <v>Hlegu</v>
          </cell>
        </row>
        <row r="1865">
          <cell r="H1865" t="str">
            <v>Hlegu</v>
          </cell>
        </row>
        <row r="1866">
          <cell r="H1866" t="str">
            <v>Hlegu</v>
          </cell>
        </row>
        <row r="1867">
          <cell r="H1867" t="str">
            <v>Hlegu</v>
          </cell>
        </row>
        <row r="1868">
          <cell r="H1868" t="str">
            <v>Hlegu</v>
          </cell>
        </row>
        <row r="1869">
          <cell r="H1869" t="str">
            <v>Hlegu</v>
          </cell>
        </row>
        <row r="1870">
          <cell r="H1870" t="str">
            <v>Hlegu</v>
          </cell>
        </row>
        <row r="1871">
          <cell r="H1871" t="str">
            <v>Hlegu</v>
          </cell>
        </row>
        <row r="1872">
          <cell r="H1872" t="str">
            <v>Hlegu</v>
          </cell>
        </row>
        <row r="1873">
          <cell r="H1873" t="str">
            <v>Hlegu</v>
          </cell>
        </row>
        <row r="1874">
          <cell r="H1874" t="str">
            <v>Hlegu</v>
          </cell>
        </row>
        <row r="1875">
          <cell r="H1875" t="str">
            <v>Hlegu</v>
          </cell>
        </row>
        <row r="1876">
          <cell r="H1876" t="str">
            <v>Hlegu</v>
          </cell>
        </row>
        <row r="1877">
          <cell r="H1877" t="str">
            <v>Hlegu</v>
          </cell>
        </row>
        <row r="1878">
          <cell r="H1878" t="str">
            <v>Hlegu</v>
          </cell>
        </row>
        <row r="1879">
          <cell r="H1879" t="str">
            <v>Hmawbi</v>
          </cell>
        </row>
        <row r="1880">
          <cell r="H1880" t="str">
            <v>Hmawbi</v>
          </cell>
        </row>
        <row r="1881">
          <cell r="H1881" t="str">
            <v>Hmawbi</v>
          </cell>
        </row>
        <row r="1882">
          <cell r="H1882" t="str">
            <v>Hmawbi</v>
          </cell>
        </row>
        <row r="1883">
          <cell r="H1883" t="str">
            <v>Hmawbi</v>
          </cell>
        </row>
        <row r="1884">
          <cell r="H1884" t="str">
            <v>Hmawbi</v>
          </cell>
        </row>
        <row r="1885">
          <cell r="H1885" t="str">
            <v>Hmawbi</v>
          </cell>
        </row>
        <row r="1886">
          <cell r="H1886" t="str">
            <v>Hmawbi</v>
          </cell>
        </row>
        <row r="1887">
          <cell r="H1887" t="str">
            <v>Hmawbi</v>
          </cell>
        </row>
        <row r="1888">
          <cell r="H1888" t="str">
            <v>Hmawbi</v>
          </cell>
        </row>
        <row r="1889">
          <cell r="H1889" t="str">
            <v>Hmawbi</v>
          </cell>
        </row>
        <row r="1890">
          <cell r="H1890" t="str">
            <v>Hmawbi</v>
          </cell>
        </row>
        <row r="1891">
          <cell r="H1891" t="str">
            <v>Hmawbi</v>
          </cell>
        </row>
        <row r="1892">
          <cell r="H1892" t="str">
            <v>Hmawbi</v>
          </cell>
        </row>
        <row r="1893">
          <cell r="H1893" t="str">
            <v>Hmawbi</v>
          </cell>
        </row>
        <row r="1894">
          <cell r="H1894" t="str">
            <v>Hmawbi</v>
          </cell>
        </row>
        <row r="1895">
          <cell r="H1895" t="str">
            <v>Hmawbi</v>
          </cell>
        </row>
        <row r="1896">
          <cell r="H1896" t="str">
            <v>Hmawbi</v>
          </cell>
        </row>
        <row r="1897">
          <cell r="H1897" t="str">
            <v>Hmawbi</v>
          </cell>
        </row>
        <row r="1898">
          <cell r="H1898" t="str">
            <v>Hmawbi</v>
          </cell>
        </row>
        <row r="1899">
          <cell r="H1899" t="str">
            <v>Hmawbi</v>
          </cell>
        </row>
        <row r="1900">
          <cell r="H1900" t="str">
            <v>Hmawbi</v>
          </cell>
        </row>
        <row r="1901">
          <cell r="H1901" t="str">
            <v>Hmawbi</v>
          </cell>
        </row>
        <row r="1902">
          <cell r="H1902" t="str">
            <v>Hmawbi</v>
          </cell>
        </row>
        <row r="1903">
          <cell r="H1903" t="str">
            <v>Hmawbi</v>
          </cell>
        </row>
        <row r="1904">
          <cell r="H1904" t="str">
            <v>Hmawbi</v>
          </cell>
        </row>
        <row r="1905">
          <cell r="H1905" t="str">
            <v>Hmawbi</v>
          </cell>
        </row>
        <row r="1906">
          <cell r="H1906" t="str">
            <v>Hmawbi</v>
          </cell>
        </row>
        <row r="1907">
          <cell r="H1907" t="str">
            <v>Hmawbi</v>
          </cell>
        </row>
        <row r="1908">
          <cell r="H1908" t="str">
            <v>Hmawbi</v>
          </cell>
        </row>
        <row r="1909">
          <cell r="H1909" t="str">
            <v>Hmawbi</v>
          </cell>
        </row>
        <row r="1910">
          <cell r="H1910" t="str">
            <v>Hmawbi</v>
          </cell>
        </row>
        <row r="1911">
          <cell r="H1911" t="str">
            <v>Hmawbi</v>
          </cell>
        </row>
        <row r="1912">
          <cell r="H1912" t="str">
            <v>Hmawbi</v>
          </cell>
        </row>
        <row r="1913">
          <cell r="H1913" t="str">
            <v>Hmawbi</v>
          </cell>
        </row>
        <row r="1914">
          <cell r="H1914" t="str">
            <v>Hmawbi</v>
          </cell>
        </row>
        <row r="1915">
          <cell r="H1915" t="str">
            <v>Hmawbi</v>
          </cell>
        </row>
        <row r="1916">
          <cell r="H1916" t="str">
            <v>Hmawbi</v>
          </cell>
        </row>
        <row r="1917">
          <cell r="H1917" t="str">
            <v>Hmawbi</v>
          </cell>
        </row>
        <row r="1918">
          <cell r="H1918" t="str">
            <v>Hmawbi</v>
          </cell>
        </row>
        <row r="1919">
          <cell r="H1919" t="str">
            <v>Hmawbi</v>
          </cell>
        </row>
        <row r="1920">
          <cell r="H1920" t="str">
            <v>Ho Tawng (Ho Tao)</v>
          </cell>
        </row>
        <row r="1921">
          <cell r="H1921" t="str">
            <v>Ho Tawng (Ho Tao)</v>
          </cell>
        </row>
        <row r="1922">
          <cell r="H1922" t="str">
            <v>Ho Tawng (Ho Tao)</v>
          </cell>
        </row>
        <row r="1923">
          <cell r="H1923" t="str">
            <v>Ho Tawng (Ho Tao)</v>
          </cell>
        </row>
        <row r="1924">
          <cell r="H1924" t="str">
            <v>Ho Tawng (Ho Tao)</v>
          </cell>
        </row>
        <row r="1925">
          <cell r="H1925" t="str">
            <v>Ho Tawng (Ho Tao)</v>
          </cell>
        </row>
        <row r="1926">
          <cell r="H1926" t="str">
            <v>Ho Tawng (Ho Tao)</v>
          </cell>
        </row>
        <row r="1927">
          <cell r="H1927" t="str">
            <v>Homalin</v>
          </cell>
        </row>
        <row r="1928">
          <cell r="H1928" t="str">
            <v>Homalin</v>
          </cell>
        </row>
        <row r="1929">
          <cell r="H1929" t="str">
            <v>Homalin</v>
          </cell>
        </row>
        <row r="1930">
          <cell r="H1930" t="str">
            <v>Homalin</v>
          </cell>
        </row>
        <row r="1931">
          <cell r="H1931" t="str">
            <v>Homalin</v>
          </cell>
        </row>
        <row r="1932">
          <cell r="H1932" t="str">
            <v>Homalin</v>
          </cell>
        </row>
        <row r="1933">
          <cell r="H1933" t="str">
            <v>Homalin</v>
          </cell>
        </row>
        <row r="1934">
          <cell r="H1934" t="str">
            <v>Homalin</v>
          </cell>
        </row>
        <row r="1935">
          <cell r="H1935" t="str">
            <v>Homalin</v>
          </cell>
        </row>
        <row r="1936">
          <cell r="H1936" t="str">
            <v>Homalin</v>
          </cell>
        </row>
        <row r="1937">
          <cell r="H1937" t="str">
            <v>Homalin</v>
          </cell>
        </row>
        <row r="1938">
          <cell r="H1938" t="str">
            <v>Homalin</v>
          </cell>
        </row>
        <row r="1939">
          <cell r="H1939" t="str">
            <v>Homalin</v>
          </cell>
        </row>
        <row r="1940">
          <cell r="H1940" t="str">
            <v>Homalin</v>
          </cell>
        </row>
        <row r="1941">
          <cell r="H1941" t="str">
            <v>Homalin</v>
          </cell>
        </row>
        <row r="1942">
          <cell r="H1942" t="str">
            <v>Homalin</v>
          </cell>
        </row>
        <row r="1943">
          <cell r="H1943" t="str">
            <v>Homalin</v>
          </cell>
        </row>
        <row r="1944">
          <cell r="H1944" t="str">
            <v>Homalin</v>
          </cell>
        </row>
        <row r="1945">
          <cell r="H1945" t="str">
            <v>Homalin</v>
          </cell>
        </row>
        <row r="1946">
          <cell r="H1946" t="str">
            <v>Homalin</v>
          </cell>
        </row>
        <row r="1947">
          <cell r="H1947" t="str">
            <v>Homalin</v>
          </cell>
        </row>
        <row r="1948">
          <cell r="H1948" t="str">
            <v>Homalin</v>
          </cell>
        </row>
        <row r="1949">
          <cell r="H1949" t="str">
            <v>Homalin</v>
          </cell>
        </row>
        <row r="1950">
          <cell r="H1950" t="str">
            <v>Homalin</v>
          </cell>
        </row>
        <row r="1951">
          <cell r="H1951" t="str">
            <v>Homalin</v>
          </cell>
        </row>
        <row r="1952">
          <cell r="H1952" t="str">
            <v>Homalin</v>
          </cell>
        </row>
        <row r="1953">
          <cell r="H1953" t="str">
            <v>Homalin</v>
          </cell>
        </row>
        <row r="1954">
          <cell r="H1954" t="str">
            <v>Homalin</v>
          </cell>
        </row>
        <row r="1955">
          <cell r="H1955" t="str">
            <v>Homalin</v>
          </cell>
        </row>
        <row r="1956">
          <cell r="H1956" t="str">
            <v>Homalin</v>
          </cell>
        </row>
        <row r="1957">
          <cell r="H1957" t="str">
            <v>Homalin</v>
          </cell>
        </row>
        <row r="1958">
          <cell r="H1958" t="str">
            <v>Homalin</v>
          </cell>
        </row>
        <row r="1959">
          <cell r="H1959" t="str">
            <v>Homalin</v>
          </cell>
        </row>
        <row r="1960">
          <cell r="H1960" t="str">
            <v>Homalin</v>
          </cell>
        </row>
        <row r="1961">
          <cell r="H1961" t="str">
            <v>Homalin</v>
          </cell>
        </row>
        <row r="1962">
          <cell r="H1962" t="str">
            <v>Homalin</v>
          </cell>
        </row>
        <row r="1963">
          <cell r="H1963" t="str">
            <v>Homalin</v>
          </cell>
        </row>
        <row r="1964">
          <cell r="H1964" t="str">
            <v>Homalin</v>
          </cell>
        </row>
        <row r="1965">
          <cell r="H1965" t="str">
            <v>Homalin</v>
          </cell>
        </row>
        <row r="1966">
          <cell r="H1966" t="str">
            <v>Homalin</v>
          </cell>
        </row>
        <row r="1967">
          <cell r="H1967" t="str">
            <v>Homalin</v>
          </cell>
        </row>
        <row r="1968">
          <cell r="H1968" t="str">
            <v>Homalin</v>
          </cell>
        </row>
        <row r="1969">
          <cell r="H1969" t="str">
            <v>Homalin</v>
          </cell>
        </row>
        <row r="1970">
          <cell r="H1970" t="str">
            <v>Homalin</v>
          </cell>
        </row>
        <row r="1971">
          <cell r="H1971" t="str">
            <v>Homalin</v>
          </cell>
        </row>
        <row r="1972">
          <cell r="H1972" t="str">
            <v>Homalin</v>
          </cell>
        </row>
        <row r="1973">
          <cell r="H1973" t="str">
            <v>Homalin</v>
          </cell>
        </row>
        <row r="1974">
          <cell r="H1974" t="str">
            <v>Homalin</v>
          </cell>
        </row>
        <row r="1975">
          <cell r="H1975" t="str">
            <v>Homalin</v>
          </cell>
        </row>
        <row r="1976">
          <cell r="H1976" t="str">
            <v>Homalin</v>
          </cell>
        </row>
        <row r="1977">
          <cell r="H1977" t="str">
            <v>Homalin</v>
          </cell>
        </row>
        <row r="1978">
          <cell r="H1978" t="str">
            <v>Homalin</v>
          </cell>
        </row>
        <row r="1979">
          <cell r="H1979" t="str">
            <v>Homalin</v>
          </cell>
        </row>
        <row r="1980">
          <cell r="H1980" t="str">
            <v>Homalin</v>
          </cell>
        </row>
        <row r="1981">
          <cell r="H1981" t="str">
            <v>Homalin</v>
          </cell>
        </row>
        <row r="1982">
          <cell r="H1982" t="str">
            <v>Homalin</v>
          </cell>
        </row>
        <row r="1983">
          <cell r="H1983" t="str">
            <v>Homalin</v>
          </cell>
        </row>
        <row r="1984">
          <cell r="H1984" t="str">
            <v>Homalin</v>
          </cell>
        </row>
        <row r="1985">
          <cell r="H1985" t="str">
            <v>Homalin</v>
          </cell>
        </row>
        <row r="1986">
          <cell r="H1986" t="str">
            <v>Homalin</v>
          </cell>
        </row>
        <row r="1987">
          <cell r="H1987" t="str">
            <v>Homalin</v>
          </cell>
        </row>
        <row r="1988">
          <cell r="H1988" t="str">
            <v>Homalin</v>
          </cell>
        </row>
        <row r="1989">
          <cell r="H1989" t="str">
            <v>Homalin</v>
          </cell>
        </row>
        <row r="1990">
          <cell r="H1990" t="str">
            <v>Homalin</v>
          </cell>
        </row>
        <row r="1991">
          <cell r="H1991" t="str">
            <v>Homalin</v>
          </cell>
        </row>
        <row r="1992">
          <cell r="H1992" t="str">
            <v>Homalin</v>
          </cell>
        </row>
        <row r="1993">
          <cell r="H1993" t="str">
            <v>Homalin</v>
          </cell>
        </row>
        <row r="1994">
          <cell r="H1994" t="str">
            <v>Homalin</v>
          </cell>
        </row>
        <row r="1995">
          <cell r="H1995" t="str">
            <v>Homalin</v>
          </cell>
        </row>
        <row r="1996">
          <cell r="H1996" t="str">
            <v>Homalin</v>
          </cell>
        </row>
        <row r="1997">
          <cell r="H1997" t="str">
            <v>Homalin</v>
          </cell>
        </row>
        <row r="1998">
          <cell r="H1998" t="str">
            <v>Homalin</v>
          </cell>
        </row>
        <row r="1999">
          <cell r="H1999" t="str">
            <v>Homalin</v>
          </cell>
        </row>
        <row r="2000">
          <cell r="H2000" t="str">
            <v>Homalin</v>
          </cell>
        </row>
        <row r="2001">
          <cell r="H2001" t="str">
            <v>Homalin</v>
          </cell>
        </row>
        <row r="2002">
          <cell r="H2002" t="str">
            <v>Homalin</v>
          </cell>
        </row>
        <row r="2003">
          <cell r="H2003" t="str">
            <v>Homalin</v>
          </cell>
        </row>
        <row r="2004">
          <cell r="H2004" t="str">
            <v>Homalin</v>
          </cell>
        </row>
        <row r="2005">
          <cell r="H2005" t="str">
            <v>Homalin</v>
          </cell>
        </row>
        <row r="2006">
          <cell r="H2006" t="str">
            <v>Homalin</v>
          </cell>
        </row>
        <row r="2007">
          <cell r="H2007" t="str">
            <v>Hopang</v>
          </cell>
        </row>
        <row r="2008">
          <cell r="H2008" t="str">
            <v>Hopang</v>
          </cell>
        </row>
        <row r="2009">
          <cell r="H2009" t="str">
            <v>Hopang</v>
          </cell>
        </row>
        <row r="2010">
          <cell r="H2010" t="str">
            <v>Hopang</v>
          </cell>
        </row>
        <row r="2011">
          <cell r="H2011" t="str">
            <v>Hopang</v>
          </cell>
        </row>
        <row r="2012">
          <cell r="H2012" t="str">
            <v>Hopang</v>
          </cell>
        </row>
        <row r="2013">
          <cell r="H2013" t="str">
            <v>Hopang</v>
          </cell>
        </row>
        <row r="2014">
          <cell r="H2014" t="str">
            <v>Hopang</v>
          </cell>
        </row>
        <row r="2015">
          <cell r="H2015" t="str">
            <v>Hopang</v>
          </cell>
        </row>
        <row r="2016">
          <cell r="H2016" t="str">
            <v>Hopang</v>
          </cell>
        </row>
        <row r="2017">
          <cell r="H2017" t="str">
            <v>Hopang</v>
          </cell>
        </row>
        <row r="2018">
          <cell r="H2018" t="str">
            <v>Hopang</v>
          </cell>
        </row>
        <row r="2019">
          <cell r="H2019" t="str">
            <v>Hopang</v>
          </cell>
        </row>
        <row r="2020">
          <cell r="H2020" t="str">
            <v>Hopang</v>
          </cell>
        </row>
        <row r="2021">
          <cell r="H2021" t="str">
            <v>Hopang</v>
          </cell>
        </row>
        <row r="2022">
          <cell r="H2022" t="str">
            <v>Hopang</v>
          </cell>
        </row>
        <row r="2023">
          <cell r="H2023" t="str">
            <v>Hopang</v>
          </cell>
        </row>
        <row r="2024">
          <cell r="H2024" t="str">
            <v>Hopang</v>
          </cell>
        </row>
        <row r="2025">
          <cell r="H2025" t="str">
            <v>Hopang</v>
          </cell>
        </row>
        <row r="2026">
          <cell r="H2026" t="str">
            <v>Hopang</v>
          </cell>
        </row>
        <row r="2027">
          <cell r="H2027" t="str">
            <v>Hopang</v>
          </cell>
        </row>
        <row r="2028">
          <cell r="H2028" t="str">
            <v>Hopang</v>
          </cell>
        </row>
        <row r="2029">
          <cell r="H2029" t="str">
            <v>Hopang</v>
          </cell>
        </row>
        <row r="2030">
          <cell r="H2030" t="str">
            <v>Hopang</v>
          </cell>
        </row>
        <row r="2031">
          <cell r="H2031" t="str">
            <v>Hopang</v>
          </cell>
        </row>
        <row r="2032">
          <cell r="H2032" t="str">
            <v>Hopang</v>
          </cell>
        </row>
        <row r="2033">
          <cell r="H2033" t="str">
            <v>Hopang</v>
          </cell>
        </row>
        <row r="2034">
          <cell r="H2034" t="str">
            <v>Hopang</v>
          </cell>
        </row>
        <row r="2035">
          <cell r="H2035" t="str">
            <v>Hopang</v>
          </cell>
        </row>
        <row r="2036">
          <cell r="H2036" t="str">
            <v>Hopang</v>
          </cell>
        </row>
        <row r="2037">
          <cell r="H2037" t="str">
            <v>Hopang</v>
          </cell>
        </row>
        <row r="2038">
          <cell r="H2038" t="str">
            <v>Hopang</v>
          </cell>
        </row>
        <row r="2039">
          <cell r="H2039" t="str">
            <v>Hopang</v>
          </cell>
        </row>
        <row r="2040">
          <cell r="H2040" t="str">
            <v>Hopang</v>
          </cell>
        </row>
        <row r="2041">
          <cell r="H2041" t="str">
            <v>Hopang</v>
          </cell>
        </row>
        <row r="2042">
          <cell r="H2042" t="str">
            <v>Hopang</v>
          </cell>
        </row>
        <row r="2043">
          <cell r="H2043" t="str">
            <v>Hopang</v>
          </cell>
        </row>
        <row r="2044">
          <cell r="H2044" t="str">
            <v>Hopang</v>
          </cell>
        </row>
        <row r="2045">
          <cell r="H2045" t="str">
            <v>Hopang</v>
          </cell>
        </row>
        <row r="2046">
          <cell r="H2046" t="str">
            <v>Hopang</v>
          </cell>
        </row>
        <row r="2047">
          <cell r="H2047" t="str">
            <v>Hopang</v>
          </cell>
        </row>
        <row r="2048">
          <cell r="H2048" t="str">
            <v>Hopang</v>
          </cell>
        </row>
        <row r="2049">
          <cell r="H2049" t="str">
            <v>Hopang</v>
          </cell>
        </row>
        <row r="2050">
          <cell r="H2050" t="str">
            <v>Hopang</v>
          </cell>
        </row>
        <row r="2051">
          <cell r="H2051" t="str">
            <v>Hopang</v>
          </cell>
        </row>
        <row r="2052">
          <cell r="H2052" t="str">
            <v>Hopang</v>
          </cell>
        </row>
        <row r="2053">
          <cell r="H2053" t="str">
            <v>Hopang</v>
          </cell>
        </row>
        <row r="2054">
          <cell r="H2054" t="str">
            <v>Hopang</v>
          </cell>
        </row>
        <row r="2055">
          <cell r="H2055" t="str">
            <v>Hopang</v>
          </cell>
        </row>
        <row r="2056">
          <cell r="H2056" t="str">
            <v>Hopang</v>
          </cell>
        </row>
        <row r="2057">
          <cell r="H2057" t="str">
            <v>Hopang</v>
          </cell>
        </row>
        <row r="2058">
          <cell r="H2058" t="str">
            <v>Hopang</v>
          </cell>
        </row>
        <row r="2059">
          <cell r="H2059" t="str">
            <v>Hopang</v>
          </cell>
        </row>
        <row r="2060">
          <cell r="H2060" t="str">
            <v>Hopang</v>
          </cell>
        </row>
        <row r="2061">
          <cell r="H2061" t="str">
            <v>Hopang</v>
          </cell>
        </row>
        <row r="2062">
          <cell r="H2062" t="str">
            <v>Hopang</v>
          </cell>
        </row>
        <row r="2063">
          <cell r="H2063" t="str">
            <v>Hopang</v>
          </cell>
        </row>
        <row r="2064">
          <cell r="H2064" t="str">
            <v>Hopang</v>
          </cell>
        </row>
        <row r="2065">
          <cell r="H2065" t="str">
            <v>Hopong</v>
          </cell>
        </row>
        <row r="2066">
          <cell r="H2066" t="str">
            <v>Hopong</v>
          </cell>
        </row>
        <row r="2067">
          <cell r="H2067" t="str">
            <v>Hopong</v>
          </cell>
        </row>
        <row r="2068">
          <cell r="H2068" t="str">
            <v>Hopong</v>
          </cell>
        </row>
        <row r="2069">
          <cell r="H2069" t="str">
            <v>Hopong</v>
          </cell>
        </row>
        <row r="2070">
          <cell r="H2070" t="str">
            <v>Hopong</v>
          </cell>
        </row>
        <row r="2071">
          <cell r="H2071" t="str">
            <v>Hopong</v>
          </cell>
        </row>
        <row r="2072">
          <cell r="H2072" t="str">
            <v>Hopong</v>
          </cell>
        </row>
        <row r="2073">
          <cell r="H2073" t="str">
            <v>Hopong</v>
          </cell>
        </row>
        <row r="2074">
          <cell r="H2074" t="str">
            <v>Hopong</v>
          </cell>
        </row>
        <row r="2075">
          <cell r="H2075" t="str">
            <v>Hopong</v>
          </cell>
        </row>
        <row r="2076">
          <cell r="H2076" t="str">
            <v>Hopong</v>
          </cell>
        </row>
        <row r="2077">
          <cell r="H2077" t="str">
            <v>Hopong</v>
          </cell>
        </row>
        <row r="2078">
          <cell r="H2078" t="str">
            <v>Hopong</v>
          </cell>
        </row>
        <row r="2079">
          <cell r="H2079" t="str">
            <v>Hopong</v>
          </cell>
        </row>
        <row r="2080">
          <cell r="H2080" t="str">
            <v>Hopong</v>
          </cell>
        </row>
        <row r="2081">
          <cell r="H2081" t="str">
            <v>Hopong</v>
          </cell>
        </row>
        <row r="2082">
          <cell r="H2082" t="str">
            <v>Hopong</v>
          </cell>
        </row>
        <row r="2083">
          <cell r="H2083" t="str">
            <v>Hopong</v>
          </cell>
        </row>
        <row r="2084">
          <cell r="H2084" t="str">
            <v>Hopong</v>
          </cell>
        </row>
        <row r="2085">
          <cell r="H2085" t="str">
            <v>Hopong</v>
          </cell>
        </row>
        <row r="2086">
          <cell r="H2086" t="str">
            <v>Hopong</v>
          </cell>
        </row>
        <row r="2087">
          <cell r="H2087" t="str">
            <v>Hopong</v>
          </cell>
        </row>
        <row r="2088">
          <cell r="H2088" t="str">
            <v>Hopong</v>
          </cell>
        </row>
        <row r="2089">
          <cell r="H2089" t="str">
            <v>Hpa-An</v>
          </cell>
        </row>
        <row r="2090">
          <cell r="H2090" t="str">
            <v>Hpa-An</v>
          </cell>
        </row>
        <row r="2091">
          <cell r="H2091" t="str">
            <v>Hpa-An</v>
          </cell>
        </row>
        <row r="2092">
          <cell r="H2092" t="str">
            <v>Hpa-An</v>
          </cell>
        </row>
        <row r="2093">
          <cell r="H2093" t="str">
            <v>Hpa-An</v>
          </cell>
        </row>
        <row r="2094">
          <cell r="H2094" t="str">
            <v>Hpa-An</v>
          </cell>
        </row>
        <row r="2095">
          <cell r="H2095" t="str">
            <v>Hpa-An</v>
          </cell>
        </row>
        <row r="2096">
          <cell r="H2096" t="str">
            <v>Hpa-An</v>
          </cell>
        </row>
        <row r="2097">
          <cell r="H2097" t="str">
            <v>Hpa-An</v>
          </cell>
        </row>
        <row r="2098">
          <cell r="H2098" t="str">
            <v>Hpa-An</v>
          </cell>
        </row>
        <row r="2099">
          <cell r="H2099" t="str">
            <v>Hpa-An</v>
          </cell>
        </row>
        <row r="2100">
          <cell r="H2100" t="str">
            <v>Hpa-An</v>
          </cell>
        </row>
        <row r="2101">
          <cell r="H2101" t="str">
            <v>Hpa-An</v>
          </cell>
        </row>
        <row r="2102">
          <cell r="H2102" t="str">
            <v>Hpa-An</v>
          </cell>
        </row>
        <row r="2103">
          <cell r="H2103" t="str">
            <v>Hpa-An</v>
          </cell>
        </row>
        <row r="2104">
          <cell r="H2104" t="str">
            <v>Hpa-An</v>
          </cell>
        </row>
        <row r="2105">
          <cell r="H2105" t="str">
            <v>Hpa-An</v>
          </cell>
        </row>
        <row r="2106">
          <cell r="H2106" t="str">
            <v>Hpa-An</v>
          </cell>
        </row>
        <row r="2107">
          <cell r="H2107" t="str">
            <v>Hpa-An</v>
          </cell>
        </row>
        <row r="2108">
          <cell r="H2108" t="str">
            <v>Hpa-An</v>
          </cell>
        </row>
        <row r="2109">
          <cell r="H2109" t="str">
            <v>Hpa-An</v>
          </cell>
        </row>
        <row r="2110">
          <cell r="H2110" t="str">
            <v>Hpa-An</v>
          </cell>
        </row>
        <row r="2111">
          <cell r="H2111" t="str">
            <v>Hpa-An</v>
          </cell>
        </row>
        <row r="2112">
          <cell r="H2112" t="str">
            <v>Hpa-An</v>
          </cell>
        </row>
        <row r="2113">
          <cell r="H2113" t="str">
            <v>Hpa-An</v>
          </cell>
        </row>
        <row r="2114">
          <cell r="H2114" t="str">
            <v>Hpa-An</v>
          </cell>
        </row>
        <row r="2115">
          <cell r="H2115" t="str">
            <v>Hpa-An</v>
          </cell>
        </row>
        <row r="2116">
          <cell r="H2116" t="str">
            <v>Hpa-An</v>
          </cell>
        </row>
        <row r="2117">
          <cell r="H2117" t="str">
            <v>Hpa-An</v>
          </cell>
        </row>
        <row r="2118">
          <cell r="H2118" t="str">
            <v>Hpa-An</v>
          </cell>
        </row>
        <row r="2119">
          <cell r="H2119" t="str">
            <v>Hpa-An</v>
          </cell>
        </row>
        <row r="2120">
          <cell r="H2120" t="str">
            <v>Hpa-An</v>
          </cell>
        </row>
        <row r="2121">
          <cell r="H2121" t="str">
            <v>Hpa-An</v>
          </cell>
        </row>
        <row r="2122">
          <cell r="H2122" t="str">
            <v>Hpa-An</v>
          </cell>
        </row>
        <row r="2123">
          <cell r="H2123" t="str">
            <v>Hpa-An</v>
          </cell>
        </row>
        <row r="2124">
          <cell r="H2124" t="str">
            <v>Hpa-An</v>
          </cell>
        </row>
        <row r="2125">
          <cell r="H2125" t="str">
            <v>Hpa-An</v>
          </cell>
        </row>
        <row r="2126">
          <cell r="H2126" t="str">
            <v>Hpa-An</v>
          </cell>
        </row>
        <row r="2127">
          <cell r="H2127" t="str">
            <v>Hpa-An</v>
          </cell>
        </row>
        <row r="2128">
          <cell r="H2128" t="str">
            <v>Hpa-An</v>
          </cell>
        </row>
        <row r="2129">
          <cell r="H2129" t="str">
            <v>Hpa-An</v>
          </cell>
        </row>
        <row r="2130">
          <cell r="H2130" t="str">
            <v>Hpa-An</v>
          </cell>
        </row>
        <row r="2131">
          <cell r="H2131" t="str">
            <v>Hpa-An</v>
          </cell>
        </row>
        <row r="2132">
          <cell r="H2132" t="str">
            <v>Hpa-An</v>
          </cell>
        </row>
        <row r="2133">
          <cell r="H2133" t="str">
            <v>Hpa-An</v>
          </cell>
        </row>
        <row r="2134">
          <cell r="H2134" t="str">
            <v>Hpa-An</v>
          </cell>
        </row>
        <row r="2135">
          <cell r="H2135" t="str">
            <v>Hpa-An</v>
          </cell>
        </row>
        <row r="2136">
          <cell r="H2136" t="str">
            <v>Hpa-An</v>
          </cell>
        </row>
        <row r="2137">
          <cell r="H2137" t="str">
            <v>Hpa-An</v>
          </cell>
        </row>
        <row r="2138">
          <cell r="H2138" t="str">
            <v>Hpa-An</v>
          </cell>
        </row>
        <row r="2139">
          <cell r="H2139" t="str">
            <v>Hpa-An</v>
          </cell>
        </row>
        <row r="2140">
          <cell r="H2140" t="str">
            <v>Hpa-An</v>
          </cell>
        </row>
        <row r="2141">
          <cell r="H2141" t="str">
            <v>Hpa-An</v>
          </cell>
        </row>
        <row r="2142">
          <cell r="H2142" t="str">
            <v>Hpa-An</v>
          </cell>
        </row>
        <row r="2143">
          <cell r="H2143" t="str">
            <v>Hpa-An</v>
          </cell>
        </row>
        <row r="2144">
          <cell r="H2144" t="str">
            <v>Hpa-An</v>
          </cell>
        </row>
        <row r="2145">
          <cell r="H2145" t="str">
            <v>Hpa-An</v>
          </cell>
        </row>
        <row r="2146">
          <cell r="H2146" t="str">
            <v>Hpa-An</v>
          </cell>
        </row>
        <row r="2147">
          <cell r="H2147" t="str">
            <v>Hpa-An</v>
          </cell>
        </row>
        <row r="2148">
          <cell r="H2148" t="str">
            <v>Hpa-An</v>
          </cell>
        </row>
        <row r="2149">
          <cell r="H2149" t="str">
            <v>Hpa-An</v>
          </cell>
        </row>
        <row r="2150">
          <cell r="H2150" t="str">
            <v>Hpa-An</v>
          </cell>
        </row>
        <row r="2151">
          <cell r="H2151" t="str">
            <v>Hpa-An</v>
          </cell>
        </row>
        <row r="2152">
          <cell r="H2152" t="str">
            <v>Hpa-An</v>
          </cell>
        </row>
        <row r="2153">
          <cell r="H2153" t="str">
            <v>Hpa-An</v>
          </cell>
        </row>
        <row r="2154">
          <cell r="H2154" t="str">
            <v>Hpa-An</v>
          </cell>
        </row>
        <row r="2155">
          <cell r="H2155" t="str">
            <v>Hpa-An</v>
          </cell>
        </row>
        <row r="2156">
          <cell r="H2156" t="str">
            <v>Hpa-An</v>
          </cell>
        </row>
        <row r="2157">
          <cell r="H2157" t="str">
            <v>Hpa-An</v>
          </cell>
        </row>
        <row r="2158">
          <cell r="H2158" t="str">
            <v>Hpa-An</v>
          </cell>
        </row>
        <row r="2159">
          <cell r="H2159" t="str">
            <v>Hpa-An</v>
          </cell>
        </row>
        <row r="2160">
          <cell r="H2160" t="str">
            <v>Hpa-An</v>
          </cell>
        </row>
        <row r="2161">
          <cell r="H2161" t="str">
            <v>Hpa-An</v>
          </cell>
        </row>
        <row r="2162">
          <cell r="H2162" t="str">
            <v>Hpa-An</v>
          </cell>
        </row>
        <row r="2163">
          <cell r="H2163" t="str">
            <v>Hpa-An</v>
          </cell>
        </row>
        <row r="2164">
          <cell r="H2164" t="str">
            <v>Hpa-An</v>
          </cell>
        </row>
        <row r="2165">
          <cell r="H2165" t="str">
            <v>Hpa-An</v>
          </cell>
        </row>
        <row r="2166">
          <cell r="H2166" t="str">
            <v>Hpa-An</v>
          </cell>
        </row>
        <row r="2167">
          <cell r="H2167" t="str">
            <v>Hpa-An</v>
          </cell>
        </row>
        <row r="2168">
          <cell r="H2168" t="str">
            <v>Hpa-An</v>
          </cell>
        </row>
        <row r="2169">
          <cell r="H2169" t="str">
            <v>Hpa-An</v>
          </cell>
        </row>
        <row r="2170">
          <cell r="H2170" t="str">
            <v>Hpa-An</v>
          </cell>
        </row>
        <row r="2171">
          <cell r="H2171" t="str">
            <v>Hpa-An</v>
          </cell>
        </row>
        <row r="2172">
          <cell r="H2172" t="str">
            <v>Hpa-An</v>
          </cell>
        </row>
        <row r="2173">
          <cell r="H2173" t="str">
            <v>Hpa-An</v>
          </cell>
        </row>
        <row r="2174">
          <cell r="H2174" t="str">
            <v>Hpa-An</v>
          </cell>
        </row>
        <row r="2175">
          <cell r="H2175" t="str">
            <v>Hpa-An</v>
          </cell>
        </row>
        <row r="2176">
          <cell r="H2176" t="str">
            <v>Hpa-An</v>
          </cell>
        </row>
        <row r="2177">
          <cell r="H2177" t="str">
            <v>Hpa-An</v>
          </cell>
        </row>
        <row r="2178">
          <cell r="H2178" t="str">
            <v>Hpa-An</v>
          </cell>
        </row>
        <row r="2179">
          <cell r="H2179" t="str">
            <v>Hpa-An</v>
          </cell>
        </row>
        <row r="2180">
          <cell r="H2180" t="str">
            <v>Hpa-An</v>
          </cell>
        </row>
        <row r="2181">
          <cell r="H2181" t="str">
            <v>Hpa-An</v>
          </cell>
        </row>
        <row r="2182">
          <cell r="H2182" t="str">
            <v>Hpa-An</v>
          </cell>
        </row>
        <row r="2183">
          <cell r="H2183" t="str">
            <v>Hpakant</v>
          </cell>
        </row>
        <row r="2184">
          <cell r="H2184" t="str">
            <v>Hpakant</v>
          </cell>
        </row>
        <row r="2185">
          <cell r="H2185" t="str">
            <v>Hpakant</v>
          </cell>
        </row>
        <row r="2186">
          <cell r="H2186" t="str">
            <v>Hpakant</v>
          </cell>
        </row>
        <row r="2187">
          <cell r="H2187" t="str">
            <v>Hpakant</v>
          </cell>
        </row>
        <row r="2188">
          <cell r="H2188" t="str">
            <v>Hpakant</v>
          </cell>
        </row>
        <row r="2189">
          <cell r="H2189" t="str">
            <v>Hpakant</v>
          </cell>
        </row>
        <row r="2190">
          <cell r="H2190" t="str">
            <v>Hpakant</v>
          </cell>
        </row>
        <row r="2191">
          <cell r="H2191" t="str">
            <v>Hpakant</v>
          </cell>
        </row>
        <row r="2192">
          <cell r="H2192" t="str">
            <v>Hpakant</v>
          </cell>
        </row>
        <row r="2193">
          <cell r="H2193" t="str">
            <v>Hpakant</v>
          </cell>
        </row>
        <row r="2194">
          <cell r="H2194" t="str">
            <v>Hpakant</v>
          </cell>
        </row>
        <row r="2195">
          <cell r="H2195" t="str">
            <v>Hpakant</v>
          </cell>
        </row>
        <row r="2196">
          <cell r="H2196" t="str">
            <v>Hpakant</v>
          </cell>
        </row>
        <row r="2197">
          <cell r="H2197" t="str">
            <v>Hpakant</v>
          </cell>
        </row>
        <row r="2198">
          <cell r="H2198" t="str">
            <v>Hpakant</v>
          </cell>
        </row>
        <row r="2199">
          <cell r="H2199" t="str">
            <v>Hpakant</v>
          </cell>
        </row>
        <row r="2200">
          <cell r="H2200" t="str">
            <v>Hpakant</v>
          </cell>
        </row>
        <row r="2201">
          <cell r="H2201" t="str">
            <v>Hpapun</v>
          </cell>
        </row>
        <row r="2202">
          <cell r="H2202" t="str">
            <v>Hpapun</v>
          </cell>
        </row>
        <row r="2203">
          <cell r="H2203" t="str">
            <v>Hpapun</v>
          </cell>
        </row>
        <row r="2204">
          <cell r="H2204" t="str">
            <v>Hpapun</v>
          </cell>
        </row>
        <row r="2205">
          <cell r="H2205" t="str">
            <v>Hpapun</v>
          </cell>
        </row>
        <row r="2206">
          <cell r="H2206" t="str">
            <v>Hpapun</v>
          </cell>
        </row>
        <row r="2207">
          <cell r="H2207" t="str">
            <v>Hpapun</v>
          </cell>
        </row>
        <row r="2208">
          <cell r="H2208" t="str">
            <v>Hpapun</v>
          </cell>
        </row>
        <row r="2209">
          <cell r="H2209" t="str">
            <v>Hpapun</v>
          </cell>
        </row>
        <row r="2210">
          <cell r="H2210" t="str">
            <v>Hpapun</v>
          </cell>
        </row>
        <row r="2211">
          <cell r="H2211" t="str">
            <v>Hpapun</v>
          </cell>
        </row>
        <row r="2212">
          <cell r="H2212" t="str">
            <v>Hpapun</v>
          </cell>
        </row>
        <row r="2213">
          <cell r="H2213" t="str">
            <v>Hpapun</v>
          </cell>
        </row>
        <row r="2214">
          <cell r="H2214" t="str">
            <v>Hpapun</v>
          </cell>
        </row>
        <row r="2215">
          <cell r="H2215" t="str">
            <v>Hpapun</v>
          </cell>
        </row>
        <row r="2216">
          <cell r="H2216" t="str">
            <v>Hpapun</v>
          </cell>
        </row>
        <row r="2217">
          <cell r="H2217" t="str">
            <v>Hpapun</v>
          </cell>
        </row>
        <row r="2218">
          <cell r="H2218" t="str">
            <v>Hpapun</v>
          </cell>
        </row>
        <row r="2219">
          <cell r="H2219" t="str">
            <v>Hpapun</v>
          </cell>
        </row>
        <row r="2220">
          <cell r="H2220" t="str">
            <v>Hpapun</v>
          </cell>
        </row>
        <row r="2221">
          <cell r="H2221" t="str">
            <v>Hpapun</v>
          </cell>
        </row>
        <row r="2222">
          <cell r="H2222" t="str">
            <v>Hpapun</v>
          </cell>
        </row>
        <row r="2223">
          <cell r="H2223" t="str">
            <v>Hpapun</v>
          </cell>
        </row>
        <row r="2224">
          <cell r="H2224" t="str">
            <v>Hpapun</v>
          </cell>
        </row>
        <row r="2225">
          <cell r="H2225" t="str">
            <v>Hpapun</v>
          </cell>
        </row>
        <row r="2226">
          <cell r="H2226" t="str">
            <v>Hpapun</v>
          </cell>
        </row>
        <row r="2227">
          <cell r="H2227" t="str">
            <v>Hpapun</v>
          </cell>
        </row>
        <row r="2228">
          <cell r="H2228" t="str">
            <v>Hpapun</v>
          </cell>
        </row>
        <row r="2229">
          <cell r="H2229" t="str">
            <v>Hpapun</v>
          </cell>
        </row>
        <row r="2230">
          <cell r="H2230" t="str">
            <v>Hpapun</v>
          </cell>
        </row>
        <row r="2231">
          <cell r="H2231" t="str">
            <v>Hpapun</v>
          </cell>
        </row>
        <row r="2232">
          <cell r="H2232" t="str">
            <v>Hpapun</v>
          </cell>
        </row>
        <row r="2233">
          <cell r="H2233" t="str">
            <v>Hpapun</v>
          </cell>
        </row>
        <row r="2234">
          <cell r="H2234" t="str">
            <v>Hpapun</v>
          </cell>
        </row>
        <row r="2235">
          <cell r="H2235" t="str">
            <v>Hpapun</v>
          </cell>
        </row>
        <row r="2236">
          <cell r="H2236" t="str">
            <v>Hpapun</v>
          </cell>
        </row>
        <row r="2237">
          <cell r="H2237" t="str">
            <v>Hpasawng</v>
          </cell>
        </row>
        <row r="2238">
          <cell r="H2238" t="str">
            <v>Hpasawng</v>
          </cell>
        </row>
        <row r="2239">
          <cell r="H2239" t="str">
            <v>Hpasawng</v>
          </cell>
        </row>
        <row r="2240">
          <cell r="H2240" t="str">
            <v>Hpasawng</v>
          </cell>
        </row>
        <row r="2241">
          <cell r="H2241" t="str">
            <v>Hpasawng</v>
          </cell>
        </row>
        <row r="2242">
          <cell r="H2242" t="str">
            <v>Hpasawng</v>
          </cell>
        </row>
        <row r="2243">
          <cell r="H2243" t="str">
            <v>Hpasawng</v>
          </cell>
        </row>
        <row r="2244">
          <cell r="H2244" t="str">
            <v>Hpasawng</v>
          </cell>
        </row>
        <row r="2245">
          <cell r="H2245" t="str">
            <v>Hpasawng</v>
          </cell>
        </row>
        <row r="2246">
          <cell r="H2246" t="str">
            <v>Hpasawng</v>
          </cell>
        </row>
        <row r="2247">
          <cell r="H2247" t="str">
            <v>Hpruso</v>
          </cell>
        </row>
        <row r="2248">
          <cell r="H2248" t="str">
            <v>Hpruso</v>
          </cell>
        </row>
        <row r="2249">
          <cell r="H2249" t="str">
            <v>Hpruso</v>
          </cell>
        </row>
        <row r="2250">
          <cell r="H2250" t="str">
            <v>Hpruso</v>
          </cell>
        </row>
        <row r="2251">
          <cell r="H2251" t="str">
            <v>Hpruso</v>
          </cell>
        </row>
        <row r="2252">
          <cell r="H2252" t="str">
            <v>Hpruso</v>
          </cell>
        </row>
        <row r="2253">
          <cell r="H2253" t="str">
            <v>Hpruso</v>
          </cell>
        </row>
        <row r="2254">
          <cell r="H2254" t="str">
            <v>Hpruso</v>
          </cell>
        </row>
        <row r="2255">
          <cell r="H2255" t="str">
            <v>Hpruso</v>
          </cell>
        </row>
        <row r="2256">
          <cell r="H2256" t="str">
            <v>Hpruso</v>
          </cell>
        </row>
        <row r="2257">
          <cell r="H2257" t="str">
            <v>Hpruso</v>
          </cell>
        </row>
        <row r="2258">
          <cell r="H2258" t="str">
            <v>Hpruso</v>
          </cell>
        </row>
        <row r="2259">
          <cell r="H2259" t="str">
            <v>Hpruso</v>
          </cell>
        </row>
        <row r="2260">
          <cell r="H2260" t="str">
            <v>Hpruso</v>
          </cell>
        </row>
        <row r="2261">
          <cell r="H2261" t="str">
            <v>Hpruso</v>
          </cell>
        </row>
        <row r="2262">
          <cell r="H2262" t="str">
            <v>Hpruso</v>
          </cell>
        </row>
        <row r="2263">
          <cell r="H2263" t="str">
            <v>Hsawng Hpa (Saun Pha)</v>
          </cell>
        </row>
        <row r="2264">
          <cell r="H2264" t="str">
            <v>Hsawng Hpa (Saun Pha)</v>
          </cell>
        </row>
        <row r="2265">
          <cell r="H2265" t="str">
            <v>Hsawng Hpa (Saun Pha)</v>
          </cell>
        </row>
        <row r="2266">
          <cell r="H2266" t="str">
            <v>Hsawng Hpa (Saun Pha)</v>
          </cell>
        </row>
        <row r="2267">
          <cell r="H2267" t="str">
            <v>Hsawng Hpa (Saun Pha)</v>
          </cell>
        </row>
        <row r="2268">
          <cell r="H2268" t="str">
            <v>Hsawng Hpa (Saun Pha)</v>
          </cell>
        </row>
        <row r="2269">
          <cell r="H2269" t="str">
            <v>Hsawng Hpa (Saun Pha)</v>
          </cell>
        </row>
        <row r="2270">
          <cell r="H2270" t="str">
            <v>Hsawng Hpa (Saun Pha)</v>
          </cell>
        </row>
        <row r="2271">
          <cell r="H2271" t="str">
            <v>Hsawng Hpa (Saun Pha)</v>
          </cell>
        </row>
        <row r="2272">
          <cell r="H2272" t="str">
            <v>Hsawng Hpa (Saun Pha)</v>
          </cell>
        </row>
        <row r="2273">
          <cell r="H2273" t="str">
            <v>Hsawng Hpa (Saun Pha)</v>
          </cell>
        </row>
        <row r="2274">
          <cell r="H2274" t="str">
            <v>Hsawng Hpa (Saun Pha)</v>
          </cell>
        </row>
        <row r="2275">
          <cell r="H2275" t="str">
            <v>Hsawng Hpa (Saun Pha)</v>
          </cell>
        </row>
        <row r="2276">
          <cell r="H2276" t="str">
            <v>Hseni</v>
          </cell>
        </row>
        <row r="2277">
          <cell r="H2277" t="str">
            <v>Hseni</v>
          </cell>
        </row>
        <row r="2278">
          <cell r="H2278" t="str">
            <v>Hseni</v>
          </cell>
        </row>
        <row r="2279">
          <cell r="H2279" t="str">
            <v>Hseni</v>
          </cell>
        </row>
        <row r="2280">
          <cell r="H2280" t="str">
            <v>Hseni</v>
          </cell>
        </row>
        <row r="2281">
          <cell r="H2281" t="str">
            <v>Hseni</v>
          </cell>
        </row>
        <row r="2282">
          <cell r="H2282" t="str">
            <v>Hseni</v>
          </cell>
        </row>
        <row r="2283">
          <cell r="H2283" t="str">
            <v>Hseni</v>
          </cell>
        </row>
        <row r="2284">
          <cell r="H2284" t="str">
            <v>Hseni</v>
          </cell>
        </row>
        <row r="2285">
          <cell r="H2285" t="str">
            <v>Hseni</v>
          </cell>
        </row>
        <row r="2286">
          <cell r="H2286" t="str">
            <v>Hseni</v>
          </cell>
        </row>
        <row r="2287">
          <cell r="H2287" t="str">
            <v>Hseni</v>
          </cell>
        </row>
        <row r="2288">
          <cell r="H2288" t="str">
            <v>Hseni</v>
          </cell>
        </row>
        <row r="2289">
          <cell r="H2289" t="str">
            <v>Hseni</v>
          </cell>
        </row>
        <row r="2290">
          <cell r="H2290" t="str">
            <v>Hseni</v>
          </cell>
        </row>
        <row r="2291">
          <cell r="H2291" t="str">
            <v>Hseni</v>
          </cell>
        </row>
        <row r="2292">
          <cell r="H2292" t="str">
            <v>Hseni</v>
          </cell>
        </row>
        <row r="2293">
          <cell r="H2293" t="str">
            <v>Hseni</v>
          </cell>
        </row>
        <row r="2294">
          <cell r="H2294" t="str">
            <v>Hseni</v>
          </cell>
        </row>
        <row r="2295">
          <cell r="H2295" t="str">
            <v>Hseni</v>
          </cell>
        </row>
        <row r="2296">
          <cell r="H2296" t="str">
            <v>Hseni</v>
          </cell>
        </row>
        <row r="2297">
          <cell r="H2297" t="str">
            <v>Hseni</v>
          </cell>
        </row>
        <row r="2298">
          <cell r="H2298" t="str">
            <v>Hseni</v>
          </cell>
        </row>
        <row r="2299">
          <cell r="H2299" t="str">
            <v>Hseni</v>
          </cell>
        </row>
        <row r="2300">
          <cell r="H2300" t="str">
            <v>Hseni</v>
          </cell>
        </row>
        <row r="2301">
          <cell r="H2301" t="str">
            <v>Hseni</v>
          </cell>
        </row>
        <row r="2302">
          <cell r="H2302" t="str">
            <v>Hseni</v>
          </cell>
        </row>
        <row r="2303">
          <cell r="H2303" t="str">
            <v>Hseni</v>
          </cell>
        </row>
        <row r="2304">
          <cell r="H2304" t="str">
            <v>Hseni</v>
          </cell>
        </row>
        <row r="2305">
          <cell r="H2305" t="str">
            <v>Hseni</v>
          </cell>
        </row>
        <row r="2306">
          <cell r="H2306" t="str">
            <v>Hseni</v>
          </cell>
        </row>
        <row r="2307">
          <cell r="H2307" t="str">
            <v>Hseni</v>
          </cell>
        </row>
        <row r="2308">
          <cell r="H2308" t="str">
            <v>Hseni</v>
          </cell>
        </row>
        <row r="2309">
          <cell r="H2309" t="str">
            <v>Hseni</v>
          </cell>
        </row>
        <row r="2310">
          <cell r="H2310" t="str">
            <v>Hsihseng</v>
          </cell>
        </row>
        <row r="2311">
          <cell r="H2311" t="str">
            <v>Hsihseng</v>
          </cell>
        </row>
        <row r="2312">
          <cell r="H2312" t="str">
            <v>Hsihseng</v>
          </cell>
        </row>
        <row r="2313">
          <cell r="H2313" t="str">
            <v>Hsihseng</v>
          </cell>
        </row>
        <row r="2314">
          <cell r="H2314" t="str">
            <v>Hsihseng</v>
          </cell>
        </row>
        <row r="2315">
          <cell r="H2315" t="str">
            <v>Hsihseng</v>
          </cell>
        </row>
        <row r="2316">
          <cell r="H2316" t="str">
            <v>Hsihseng</v>
          </cell>
        </row>
        <row r="2317">
          <cell r="H2317" t="str">
            <v>Hsihseng</v>
          </cell>
        </row>
        <row r="2318">
          <cell r="H2318" t="str">
            <v>Hsihseng</v>
          </cell>
        </row>
        <row r="2319">
          <cell r="H2319" t="str">
            <v>Hsihseng</v>
          </cell>
        </row>
        <row r="2320">
          <cell r="H2320" t="str">
            <v>Hsihseng</v>
          </cell>
        </row>
        <row r="2321">
          <cell r="H2321" t="str">
            <v>Hsihseng</v>
          </cell>
        </row>
        <row r="2322">
          <cell r="H2322" t="str">
            <v>Hsihseng</v>
          </cell>
        </row>
        <row r="2323">
          <cell r="H2323" t="str">
            <v>Hsihseng</v>
          </cell>
        </row>
        <row r="2324">
          <cell r="H2324" t="str">
            <v>Hsihseng</v>
          </cell>
        </row>
        <row r="2325">
          <cell r="H2325" t="str">
            <v>Hsipaw</v>
          </cell>
        </row>
        <row r="2326">
          <cell r="H2326" t="str">
            <v>Hsipaw</v>
          </cell>
        </row>
        <row r="2327">
          <cell r="H2327" t="str">
            <v>Hsipaw</v>
          </cell>
        </row>
        <row r="2328">
          <cell r="H2328" t="str">
            <v>Hsipaw</v>
          </cell>
        </row>
        <row r="2329">
          <cell r="H2329" t="str">
            <v>Hsipaw</v>
          </cell>
        </row>
        <row r="2330">
          <cell r="H2330" t="str">
            <v>Hsipaw</v>
          </cell>
        </row>
        <row r="2331">
          <cell r="H2331" t="str">
            <v>Hsipaw</v>
          </cell>
        </row>
        <row r="2332">
          <cell r="H2332" t="str">
            <v>Hsipaw</v>
          </cell>
        </row>
        <row r="2333">
          <cell r="H2333" t="str">
            <v>Hsipaw</v>
          </cell>
        </row>
        <row r="2334">
          <cell r="H2334" t="str">
            <v>Hsipaw</v>
          </cell>
        </row>
        <row r="2335">
          <cell r="H2335" t="str">
            <v>Hsipaw</v>
          </cell>
        </row>
        <row r="2336">
          <cell r="H2336" t="str">
            <v>Hsipaw</v>
          </cell>
        </row>
        <row r="2337">
          <cell r="H2337" t="str">
            <v>Hsipaw</v>
          </cell>
        </row>
        <row r="2338">
          <cell r="H2338" t="str">
            <v>Hsipaw</v>
          </cell>
        </row>
        <row r="2339">
          <cell r="H2339" t="str">
            <v>Hsipaw</v>
          </cell>
        </row>
        <row r="2340">
          <cell r="H2340" t="str">
            <v>Hsipaw</v>
          </cell>
        </row>
        <row r="2341">
          <cell r="H2341" t="str">
            <v>Hsipaw</v>
          </cell>
        </row>
        <row r="2342">
          <cell r="H2342" t="str">
            <v>Hsipaw</v>
          </cell>
        </row>
        <row r="2343">
          <cell r="H2343" t="str">
            <v>Hsipaw</v>
          </cell>
        </row>
        <row r="2344">
          <cell r="H2344" t="str">
            <v>Hsipaw</v>
          </cell>
        </row>
        <row r="2345">
          <cell r="H2345" t="str">
            <v>Hsipaw</v>
          </cell>
        </row>
        <row r="2346">
          <cell r="H2346" t="str">
            <v>Hsipaw</v>
          </cell>
        </row>
        <row r="2347">
          <cell r="H2347" t="str">
            <v>Hsipaw</v>
          </cell>
        </row>
        <row r="2348">
          <cell r="H2348" t="str">
            <v>Hsipaw</v>
          </cell>
        </row>
        <row r="2349">
          <cell r="H2349" t="str">
            <v>Hsipaw</v>
          </cell>
        </row>
        <row r="2350">
          <cell r="H2350" t="str">
            <v>Hsipaw</v>
          </cell>
        </row>
        <row r="2351">
          <cell r="H2351" t="str">
            <v>Hsipaw</v>
          </cell>
        </row>
        <row r="2352">
          <cell r="H2352" t="str">
            <v>Hsipaw</v>
          </cell>
        </row>
        <row r="2353">
          <cell r="H2353" t="str">
            <v>Hsipaw</v>
          </cell>
        </row>
        <row r="2354">
          <cell r="H2354" t="str">
            <v>Hsipaw</v>
          </cell>
        </row>
        <row r="2355">
          <cell r="H2355" t="str">
            <v>Hsipaw</v>
          </cell>
        </row>
        <row r="2356">
          <cell r="H2356" t="str">
            <v>Hsipaw</v>
          </cell>
        </row>
        <row r="2357">
          <cell r="H2357" t="str">
            <v>Hsipaw</v>
          </cell>
        </row>
        <row r="2358">
          <cell r="H2358" t="str">
            <v>Hsipaw</v>
          </cell>
        </row>
        <row r="2359">
          <cell r="H2359" t="str">
            <v>Hsipaw</v>
          </cell>
        </row>
        <row r="2360">
          <cell r="H2360" t="str">
            <v>Hsipaw</v>
          </cell>
        </row>
        <row r="2361">
          <cell r="H2361" t="str">
            <v>Hsipaw</v>
          </cell>
        </row>
        <row r="2362">
          <cell r="H2362" t="str">
            <v>Hsipaw</v>
          </cell>
        </row>
        <row r="2363">
          <cell r="H2363" t="str">
            <v>Hsipaw</v>
          </cell>
        </row>
        <row r="2364">
          <cell r="H2364" t="str">
            <v>Hsipaw</v>
          </cell>
        </row>
        <row r="2365">
          <cell r="H2365" t="str">
            <v>Hsipaw</v>
          </cell>
        </row>
        <row r="2366">
          <cell r="H2366" t="str">
            <v>Hsipaw</v>
          </cell>
        </row>
        <row r="2367">
          <cell r="H2367" t="str">
            <v>Hsipaw</v>
          </cell>
        </row>
        <row r="2368">
          <cell r="H2368" t="str">
            <v>Hsipaw</v>
          </cell>
        </row>
        <row r="2369">
          <cell r="H2369" t="str">
            <v>Hsipaw</v>
          </cell>
        </row>
        <row r="2370">
          <cell r="H2370" t="str">
            <v>Hsipaw</v>
          </cell>
        </row>
        <row r="2371">
          <cell r="H2371" t="str">
            <v>Hsipaw</v>
          </cell>
        </row>
        <row r="2372">
          <cell r="H2372" t="str">
            <v>Hsipaw</v>
          </cell>
        </row>
        <row r="2373">
          <cell r="H2373" t="str">
            <v>Hsipaw</v>
          </cell>
        </row>
        <row r="2374">
          <cell r="H2374" t="str">
            <v>Hsipaw</v>
          </cell>
        </row>
        <row r="2375">
          <cell r="H2375" t="str">
            <v>Hsipaw</v>
          </cell>
        </row>
        <row r="2376">
          <cell r="H2376" t="str">
            <v>Hsipaw</v>
          </cell>
        </row>
        <row r="2377">
          <cell r="H2377" t="str">
            <v>Hsipaw</v>
          </cell>
        </row>
        <row r="2378">
          <cell r="H2378" t="str">
            <v>Hsipaw</v>
          </cell>
        </row>
        <row r="2379">
          <cell r="H2379" t="str">
            <v>Hsipaw</v>
          </cell>
        </row>
        <row r="2380">
          <cell r="H2380" t="str">
            <v>Hsipaw</v>
          </cell>
        </row>
        <row r="2381">
          <cell r="H2381" t="str">
            <v>Hsipaw</v>
          </cell>
        </row>
        <row r="2382">
          <cell r="H2382" t="str">
            <v>Hsipaw</v>
          </cell>
        </row>
        <row r="2383">
          <cell r="H2383" t="str">
            <v>Hsipaw</v>
          </cell>
        </row>
        <row r="2384">
          <cell r="H2384" t="str">
            <v>Hsipaw</v>
          </cell>
        </row>
        <row r="2385">
          <cell r="H2385" t="str">
            <v>Hsipaw</v>
          </cell>
        </row>
        <row r="2386">
          <cell r="H2386" t="str">
            <v>Hsipaw</v>
          </cell>
        </row>
        <row r="2387">
          <cell r="H2387" t="str">
            <v>Hsipaw</v>
          </cell>
        </row>
        <row r="2388">
          <cell r="H2388" t="str">
            <v>Hsipaw</v>
          </cell>
        </row>
        <row r="2389">
          <cell r="H2389" t="str">
            <v>Hsipaw</v>
          </cell>
        </row>
        <row r="2390">
          <cell r="H2390" t="str">
            <v>Hsipaw</v>
          </cell>
        </row>
        <row r="2391">
          <cell r="H2391" t="str">
            <v>Hsipaw</v>
          </cell>
        </row>
        <row r="2392">
          <cell r="H2392" t="str">
            <v>Hsipaw</v>
          </cell>
        </row>
        <row r="2393">
          <cell r="H2393" t="str">
            <v>Hsipaw</v>
          </cell>
        </row>
        <row r="2394">
          <cell r="H2394" t="str">
            <v>Htantabin</v>
          </cell>
        </row>
        <row r="2395">
          <cell r="H2395" t="str">
            <v>Htantabin</v>
          </cell>
        </row>
        <row r="2396">
          <cell r="H2396" t="str">
            <v>Htantabin</v>
          </cell>
        </row>
        <row r="2397">
          <cell r="H2397" t="str">
            <v>Htantabin</v>
          </cell>
        </row>
        <row r="2398">
          <cell r="H2398" t="str">
            <v>Htantabin</v>
          </cell>
        </row>
        <row r="2399">
          <cell r="H2399" t="str">
            <v>Htantabin</v>
          </cell>
        </row>
        <row r="2400">
          <cell r="H2400" t="str">
            <v>Htantabin</v>
          </cell>
        </row>
        <row r="2401">
          <cell r="H2401" t="str">
            <v>Htantabin</v>
          </cell>
        </row>
        <row r="2402">
          <cell r="H2402" t="str">
            <v>Htantabin</v>
          </cell>
        </row>
        <row r="2403">
          <cell r="H2403" t="str">
            <v>Htantabin</v>
          </cell>
        </row>
        <row r="2404">
          <cell r="H2404" t="str">
            <v>Htantabin</v>
          </cell>
        </row>
        <row r="2405">
          <cell r="H2405" t="str">
            <v>Htantabin</v>
          </cell>
        </row>
        <row r="2406">
          <cell r="H2406" t="str">
            <v>Htantabin</v>
          </cell>
        </row>
        <row r="2407">
          <cell r="H2407" t="str">
            <v>Htantabin</v>
          </cell>
        </row>
        <row r="2408">
          <cell r="H2408" t="str">
            <v>Htantabin</v>
          </cell>
        </row>
        <row r="2409">
          <cell r="H2409" t="str">
            <v>Htantabin</v>
          </cell>
        </row>
        <row r="2410">
          <cell r="H2410" t="str">
            <v>Htantabin</v>
          </cell>
        </row>
        <row r="2411">
          <cell r="H2411" t="str">
            <v>Htantabin</v>
          </cell>
        </row>
        <row r="2412">
          <cell r="H2412" t="str">
            <v>Htantabin</v>
          </cell>
        </row>
        <row r="2413">
          <cell r="H2413" t="str">
            <v>Htantabin</v>
          </cell>
        </row>
        <row r="2414">
          <cell r="H2414" t="str">
            <v>Htantabin</v>
          </cell>
        </row>
        <row r="2415">
          <cell r="H2415" t="str">
            <v>Htantabin</v>
          </cell>
        </row>
        <row r="2416">
          <cell r="H2416" t="str">
            <v>Htantabin</v>
          </cell>
        </row>
        <row r="2417">
          <cell r="H2417" t="str">
            <v>Htantabin</v>
          </cell>
        </row>
        <row r="2418">
          <cell r="H2418" t="str">
            <v>Htantabin</v>
          </cell>
        </row>
        <row r="2419">
          <cell r="H2419" t="str">
            <v>Htantabin</v>
          </cell>
        </row>
        <row r="2420">
          <cell r="H2420" t="str">
            <v>Htantabin</v>
          </cell>
        </row>
        <row r="2421">
          <cell r="H2421" t="str">
            <v>Htantabin</v>
          </cell>
        </row>
        <row r="2422">
          <cell r="H2422" t="str">
            <v>Htantabin</v>
          </cell>
        </row>
        <row r="2423">
          <cell r="H2423" t="str">
            <v>Htantabin</v>
          </cell>
        </row>
        <row r="2424">
          <cell r="H2424" t="str">
            <v>Htantabin</v>
          </cell>
        </row>
        <row r="2425">
          <cell r="H2425" t="str">
            <v>Htantabin</v>
          </cell>
        </row>
        <row r="2426">
          <cell r="H2426" t="str">
            <v>Htantabin</v>
          </cell>
        </row>
        <row r="2427">
          <cell r="H2427" t="str">
            <v>Htantabin</v>
          </cell>
        </row>
        <row r="2428">
          <cell r="H2428" t="str">
            <v>Htantabin</v>
          </cell>
        </row>
        <row r="2429">
          <cell r="H2429" t="str">
            <v>Htantabin</v>
          </cell>
        </row>
        <row r="2430">
          <cell r="H2430" t="str">
            <v>Htantabin</v>
          </cell>
        </row>
        <row r="2431">
          <cell r="H2431" t="str">
            <v>Htantabin</v>
          </cell>
        </row>
        <row r="2432">
          <cell r="H2432" t="str">
            <v>Htantabin</v>
          </cell>
        </row>
        <row r="2433">
          <cell r="H2433" t="str">
            <v>Htantabin</v>
          </cell>
        </row>
        <row r="2434">
          <cell r="H2434" t="str">
            <v>Htantabin</v>
          </cell>
        </row>
        <row r="2435">
          <cell r="H2435" t="str">
            <v>Htantabin</v>
          </cell>
        </row>
        <row r="2436">
          <cell r="H2436" t="str">
            <v>Htantabin</v>
          </cell>
        </row>
        <row r="2437">
          <cell r="H2437" t="str">
            <v>Htantabin</v>
          </cell>
        </row>
        <row r="2438">
          <cell r="H2438" t="str">
            <v>Htantabin</v>
          </cell>
        </row>
        <row r="2439">
          <cell r="H2439" t="str">
            <v>Htantabin</v>
          </cell>
        </row>
        <row r="2440">
          <cell r="H2440" t="str">
            <v>Htantabin</v>
          </cell>
        </row>
        <row r="2441">
          <cell r="H2441" t="str">
            <v>Htantabin</v>
          </cell>
        </row>
        <row r="2442">
          <cell r="H2442" t="str">
            <v>Htantabin</v>
          </cell>
        </row>
        <row r="2443">
          <cell r="H2443" t="str">
            <v>Htantabin</v>
          </cell>
        </row>
        <row r="2444">
          <cell r="H2444" t="str">
            <v>Htantabin</v>
          </cell>
        </row>
        <row r="2445">
          <cell r="H2445" t="str">
            <v>Htantabin</v>
          </cell>
        </row>
        <row r="2446">
          <cell r="H2446" t="str">
            <v>Htantabin</v>
          </cell>
        </row>
        <row r="2447">
          <cell r="H2447" t="str">
            <v>Htantabin</v>
          </cell>
        </row>
        <row r="2448">
          <cell r="H2448" t="str">
            <v>Htantabin</v>
          </cell>
        </row>
        <row r="2449">
          <cell r="H2449" t="str">
            <v>Htantabin</v>
          </cell>
        </row>
        <row r="2450">
          <cell r="H2450" t="str">
            <v>Htantabin</v>
          </cell>
        </row>
        <row r="2451">
          <cell r="H2451" t="str">
            <v>Htantabin</v>
          </cell>
        </row>
        <row r="2452">
          <cell r="H2452" t="str">
            <v>Htantabin</v>
          </cell>
        </row>
        <row r="2453">
          <cell r="H2453" t="str">
            <v>Htantabin</v>
          </cell>
        </row>
        <row r="2454">
          <cell r="H2454" t="str">
            <v>Htantabin</v>
          </cell>
        </row>
        <row r="2455">
          <cell r="H2455" t="str">
            <v>Htantabin</v>
          </cell>
        </row>
        <row r="2456">
          <cell r="H2456" t="str">
            <v>Htantabin</v>
          </cell>
        </row>
        <row r="2457">
          <cell r="H2457" t="str">
            <v>Htantabin</v>
          </cell>
        </row>
        <row r="2458">
          <cell r="H2458" t="str">
            <v>Htantabin</v>
          </cell>
        </row>
        <row r="2459">
          <cell r="H2459" t="str">
            <v>Htantabin</v>
          </cell>
        </row>
        <row r="2460">
          <cell r="H2460" t="str">
            <v>Htantabin</v>
          </cell>
        </row>
        <row r="2461">
          <cell r="H2461" t="str">
            <v>Htantabin</v>
          </cell>
        </row>
        <row r="2462">
          <cell r="H2462" t="str">
            <v>Htantabin</v>
          </cell>
        </row>
        <row r="2463">
          <cell r="H2463" t="str">
            <v>Htantabin</v>
          </cell>
        </row>
        <row r="2464">
          <cell r="H2464" t="str">
            <v>Htantabin</v>
          </cell>
        </row>
        <row r="2465">
          <cell r="H2465" t="str">
            <v>Htantabin</v>
          </cell>
        </row>
        <row r="2466">
          <cell r="H2466" t="str">
            <v>Htantabin</v>
          </cell>
        </row>
        <row r="2467">
          <cell r="H2467" t="str">
            <v>Htantabin</v>
          </cell>
        </row>
        <row r="2468">
          <cell r="H2468" t="str">
            <v>Htantabin</v>
          </cell>
        </row>
        <row r="2469">
          <cell r="H2469" t="str">
            <v>Htantabin</v>
          </cell>
        </row>
        <row r="2470">
          <cell r="H2470" t="str">
            <v>Htantabin</v>
          </cell>
        </row>
        <row r="2471">
          <cell r="H2471" t="str">
            <v>Htantabin</v>
          </cell>
        </row>
        <row r="2472">
          <cell r="H2472" t="str">
            <v>Htantabin</v>
          </cell>
        </row>
        <row r="2473">
          <cell r="H2473" t="str">
            <v>Htantabin</v>
          </cell>
        </row>
        <row r="2474">
          <cell r="H2474" t="str">
            <v>Htantabin</v>
          </cell>
        </row>
        <row r="2475">
          <cell r="H2475" t="str">
            <v>Htantabin</v>
          </cell>
        </row>
        <row r="2476">
          <cell r="H2476" t="str">
            <v>Htantabin</v>
          </cell>
        </row>
        <row r="2477">
          <cell r="H2477" t="str">
            <v>Htantabin</v>
          </cell>
        </row>
        <row r="2478">
          <cell r="H2478" t="str">
            <v>Htantabin</v>
          </cell>
        </row>
        <row r="2479">
          <cell r="H2479" t="str">
            <v>Htantabin</v>
          </cell>
        </row>
        <row r="2480">
          <cell r="H2480" t="str">
            <v>Htantabin</v>
          </cell>
        </row>
        <row r="2481">
          <cell r="H2481" t="str">
            <v>Indaw</v>
          </cell>
        </row>
        <row r="2482">
          <cell r="H2482" t="str">
            <v>Indaw</v>
          </cell>
        </row>
        <row r="2483">
          <cell r="H2483" t="str">
            <v>Indaw</v>
          </cell>
        </row>
        <row r="2484">
          <cell r="H2484" t="str">
            <v>Indaw</v>
          </cell>
        </row>
        <row r="2485">
          <cell r="H2485" t="str">
            <v>Indaw</v>
          </cell>
        </row>
        <row r="2486">
          <cell r="H2486" t="str">
            <v>Indaw</v>
          </cell>
        </row>
        <row r="2487">
          <cell r="H2487" t="str">
            <v>Indaw</v>
          </cell>
        </row>
        <row r="2488">
          <cell r="H2488" t="str">
            <v>Indaw</v>
          </cell>
        </row>
        <row r="2489">
          <cell r="H2489" t="str">
            <v>Indaw</v>
          </cell>
        </row>
        <row r="2490">
          <cell r="H2490" t="str">
            <v>Indaw</v>
          </cell>
        </row>
        <row r="2491">
          <cell r="H2491" t="str">
            <v>Indaw</v>
          </cell>
        </row>
        <row r="2492">
          <cell r="H2492" t="str">
            <v>Indaw</v>
          </cell>
        </row>
        <row r="2493">
          <cell r="H2493" t="str">
            <v>Indaw</v>
          </cell>
        </row>
        <row r="2494">
          <cell r="H2494" t="str">
            <v>Indaw</v>
          </cell>
        </row>
        <row r="2495">
          <cell r="H2495" t="str">
            <v>Indaw</v>
          </cell>
        </row>
        <row r="2496">
          <cell r="H2496" t="str">
            <v>Indaw</v>
          </cell>
        </row>
        <row r="2497">
          <cell r="H2497" t="str">
            <v>Indaw</v>
          </cell>
        </row>
        <row r="2498">
          <cell r="H2498" t="str">
            <v>Indaw</v>
          </cell>
        </row>
        <row r="2499">
          <cell r="H2499" t="str">
            <v>Indaw</v>
          </cell>
        </row>
        <row r="2500">
          <cell r="H2500" t="str">
            <v>Indaw</v>
          </cell>
        </row>
        <row r="2501">
          <cell r="H2501" t="str">
            <v>Indaw</v>
          </cell>
        </row>
        <row r="2502">
          <cell r="H2502" t="str">
            <v>Indaw</v>
          </cell>
        </row>
        <row r="2503">
          <cell r="H2503" t="str">
            <v>Indaw</v>
          </cell>
        </row>
        <row r="2504">
          <cell r="H2504" t="str">
            <v>Indaw</v>
          </cell>
        </row>
        <row r="2505">
          <cell r="H2505" t="str">
            <v>Indaw</v>
          </cell>
        </row>
        <row r="2506">
          <cell r="H2506" t="str">
            <v>Indaw</v>
          </cell>
        </row>
        <row r="2507">
          <cell r="H2507" t="str">
            <v>Indaw</v>
          </cell>
        </row>
        <row r="2508">
          <cell r="H2508" t="str">
            <v>Indaw</v>
          </cell>
        </row>
        <row r="2509">
          <cell r="H2509" t="str">
            <v>Indaw</v>
          </cell>
        </row>
        <row r="2510">
          <cell r="H2510" t="str">
            <v>Indaw</v>
          </cell>
        </row>
        <row r="2511">
          <cell r="H2511" t="str">
            <v>Indaw</v>
          </cell>
        </row>
        <row r="2512">
          <cell r="H2512" t="str">
            <v>Indaw</v>
          </cell>
        </row>
        <row r="2513">
          <cell r="H2513" t="str">
            <v>Indaw</v>
          </cell>
        </row>
        <row r="2514">
          <cell r="H2514" t="str">
            <v>Indaw</v>
          </cell>
        </row>
        <row r="2515">
          <cell r="H2515" t="str">
            <v>Indaw</v>
          </cell>
        </row>
        <row r="2516">
          <cell r="H2516" t="str">
            <v>Indaw</v>
          </cell>
        </row>
        <row r="2517">
          <cell r="H2517" t="str">
            <v>Indaw</v>
          </cell>
        </row>
        <row r="2518">
          <cell r="H2518" t="str">
            <v>Indaw</v>
          </cell>
        </row>
        <row r="2519">
          <cell r="H2519" t="str">
            <v>Indaw</v>
          </cell>
        </row>
        <row r="2520">
          <cell r="H2520" t="str">
            <v>Indaw</v>
          </cell>
        </row>
        <row r="2521">
          <cell r="H2521" t="str">
            <v>Indaw</v>
          </cell>
        </row>
        <row r="2522">
          <cell r="H2522" t="str">
            <v>Indaw</v>
          </cell>
        </row>
        <row r="2523">
          <cell r="H2523" t="str">
            <v>Indaw</v>
          </cell>
        </row>
        <row r="2524">
          <cell r="H2524" t="str">
            <v>Ingapu</v>
          </cell>
        </row>
        <row r="2525">
          <cell r="H2525" t="str">
            <v>Ingapu</v>
          </cell>
        </row>
        <row r="2526">
          <cell r="H2526" t="str">
            <v>Ingapu</v>
          </cell>
        </row>
        <row r="2527">
          <cell r="H2527" t="str">
            <v>Ingapu</v>
          </cell>
        </row>
        <row r="2528">
          <cell r="H2528" t="str">
            <v>Ingapu</v>
          </cell>
        </row>
        <row r="2529">
          <cell r="H2529" t="str">
            <v>Ingapu</v>
          </cell>
        </row>
        <row r="2530">
          <cell r="H2530" t="str">
            <v>Ingapu</v>
          </cell>
        </row>
        <row r="2531">
          <cell r="H2531" t="str">
            <v>Ingapu</v>
          </cell>
        </row>
        <row r="2532">
          <cell r="H2532" t="str">
            <v>Ingapu</v>
          </cell>
        </row>
        <row r="2533">
          <cell r="H2533" t="str">
            <v>Ingapu</v>
          </cell>
        </row>
        <row r="2534">
          <cell r="H2534" t="str">
            <v>Ingapu</v>
          </cell>
        </row>
        <row r="2535">
          <cell r="H2535" t="str">
            <v>Ingapu</v>
          </cell>
        </row>
        <row r="2536">
          <cell r="H2536" t="str">
            <v>Ingapu</v>
          </cell>
        </row>
        <row r="2537">
          <cell r="H2537" t="str">
            <v>Ingapu</v>
          </cell>
        </row>
        <row r="2538">
          <cell r="H2538" t="str">
            <v>Ingapu</v>
          </cell>
        </row>
        <row r="2539">
          <cell r="H2539" t="str">
            <v>Ingapu</v>
          </cell>
        </row>
        <row r="2540">
          <cell r="H2540" t="str">
            <v>Ingapu</v>
          </cell>
        </row>
        <row r="2541">
          <cell r="H2541" t="str">
            <v>Ingapu</v>
          </cell>
        </row>
        <row r="2542">
          <cell r="H2542" t="str">
            <v>Ingapu</v>
          </cell>
        </row>
        <row r="2543">
          <cell r="H2543" t="str">
            <v>Ingapu</v>
          </cell>
        </row>
        <row r="2544">
          <cell r="H2544" t="str">
            <v>Ingapu</v>
          </cell>
        </row>
        <row r="2545">
          <cell r="H2545" t="str">
            <v>Ingapu</v>
          </cell>
        </row>
        <row r="2546">
          <cell r="H2546" t="str">
            <v>Ingapu</v>
          </cell>
        </row>
        <row r="2547">
          <cell r="H2547" t="str">
            <v>Ingapu</v>
          </cell>
        </row>
        <row r="2548">
          <cell r="H2548" t="str">
            <v>Ingapu</v>
          </cell>
        </row>
        <row r="2549">
          <cell r="H2549" t="str">
            <v>Ingapu</v>
          </cell>
        </row>
        <row r="2550">
          <cell r="H2550" t="str">
            <v>Ingapu</v>
          </cell>
        </row>
        <row r="2551">
          <cell r="H2551" t="str">
            <v>Ingapu</v>
          </cell>
        </row>
        <row r="2552">
          <cell r="H2552" t="str">
            <v>Ingapu</v>
          </cell>
        </row>
        <row r="2553">
          <cell r="H2553" t="str">
            <v>Ingapu</v>
          </cell>
        </row>
        <row r="2554">
          <cell r="H2554" t="str">
            <v>Ingapu</v>
          </cell>
        </row>
        <row r="2555">
          <cell r="H2555" t="str">
            <v>Ingapu</v>
          </cell>
        </row>
        <row r="2556">
          <cell r="H2556" t="str">
            <v>Ingapu</v>
          </cell>
        </row>
        <row r="2557">
          <cell r="H2557" t="str">
            <v>Ingapu</v>
          </cell>
        </row>
        <row r="2558">
          <cell r="H2558" t="str">
            <v>Ingapu</v>
          </cell>
        </row>
        <row r="2559">
          <cell r="H2559" t="str">
            <v>Ingapu</v>
          </cell>
        </row>
        <row r="2560">
          <cell r="H2560" t="str">
            <v>Ingapu</v>
          </cell>
        </row>
        <row r="2561">
          <cell r="H2561" t="str">
            <v>Ingapu</v>
          </cell>
        </row>
        <row r="2562">
          <cell r="H2562" t="str">
            <v>Ingapu</v>
          </cell>
        </row>
        <row r="2563">
          <cell r="H2563" t="str">
            <v>Ingapu</v>
          </cell>
        </row>
        <row r="2564">
          <cell r="H2564" t="str">
            <v>Ingapu</v>
          </cell>
        </row>
        <row r="2565">
          <cell r="H2565" t="str">
            <v>Ingapu</v>
          </cell>
        </row>
        <row r="2566">
          <cell r="H2566" t="str">
            <v>Ingapu</v>
          </cell>
        </row>
        <row r="2567">
          <cell r="H2567" t="str">
            <v>Ingapu</v>
          </cell>
        </row>
        <row r="2568">
          <cell r="H2568" t="str">
            <v>Ingapu</v>
          </cell>
        </row>
        <row r="2569">
          <cell r="H2569" t="str">
            <v>Ingapu</v>
          </cell>
        </row>
        <row r="2570">
          <cell r="H2570" t="str">
            <v>Ingapu</v>
          </cell>
        </row>
        <row r="2571">
          <cell r="H2571" t="str">
            <v>Ingapu</v>
          </cell>
        </row>
        <row r="2572">
          <cell r="H2572" t="str">
            <v>Ingapu</v>
          </cell>
        </row>
        <row r="2573">
          <cell r="H2573" t="str">
            <v>Ingapu</v>
          </cell>
        </row>
        <row r="2574">
          <cell r="H2574" t="str">
            <v>Ingapu</v>
          </cell>
        </row>
        <row r="2575">
          <cell r="H2575" t="str">
            <v>Ingapu</v>
          </cell>
        </row>
        <row r="2576">
          <cell r="H2576" t="str">
            <v>Ingapu</v>
          </cell>
        </row>
        <row r="2577">
          <cell r="H2577" t="str">
            <v>Ingapu</v>
          </cell>
        </row>
        <row r="2578">
          <cell r="H2578" t="str">
            <v>Ingapu</v>
          </cell>
        </row>
        <row r="2579">
          <cell r="H2579" t="str">
            <v>Ingapu</v>
          </cell>
        </row>
        <row r="2580">
          <cell r="H2580" t="str">
            <v>Ingapu</v>
          </cell>
        </row>
        <row r="2581">
          <cell r="H2581" t="str">
            <v>Ingapu</v>
          </cell>
        </row>
        <row r="2582">
          <cell r="H2582" t="str">
            <v>Ingapu</v>
          </cell>
        </row>
        <row r="2583">
          <cell r="H2583" t="str">
            <v>Ingapu</v>
          </cell>
        </row>
        <row r="2584">
          <cell r="H2584" t="str">
            <v>Ingapu</v>
          </cell>
        </row>
        <row r="2585">
          <cell r="H2585" t="str">
            <v>Ingapu</v>
          </cell>
        </row>
        <row r="2586">
          <cell r="H2586" t="str">
            <v>Ingapu</v>
          </cell>
        </row>
        <row r="2587">
          <cell r="H2587" t="str">
            <v>Ingapu</v>
          </cell>
        </row>
        <row r="2588">
          <cell r="H2588" t="str">
            <v>Ingapu</v>
          </cell>
        </row>
        <row r="2589">
          <cell r="H2589" t="str">
            <v>Ingapu</v>
          </cell>
        </row>
        <row r="2590">
          <cell r="H2590" t="str">
            <v>Ingapu</v>
          </cell>
        </row>
        <row r="2591">
          <cell r="H2591" t="str">
            <v>Ingapu</v>
          </cell>
        </row>
        <row r="2592">
          <cell r="H2592" t="str">
            <v>Ingapu</v>
          </cell>
        </row>
        <row r="2593">
          <cell r="H2593" t="str">
            <v>Ingapu</v>
          </cell>
        </row>
        <row r="2594">
          <cell r="H2594" t="str">
            <v>Ingapu</v>
          </cell>
        </row>
        <row r="2595">
          <cell r="H2595" t="str">
            <v>Ingapu</v>
          </cell>
        </row>
        <row r="2596">
          <cell r="H2596" t="str">
            <v>Ingapu</v>
          </cell>
        </row>
        <row r="2597">
          <cell r="H2597" t="str">
            <v>Ingapu</v>
          </cell>
        </row>
        <row r="2598">
          <cell r="H2598" t="str">
            <v>Ingapu</v>
          </cell>
        </row>
        <row r="2599">
          <cell r="H2599" t="str">
            <v>Ingapu</v>
          </cell>
        </row>
        <row r="2600">
          <cell r="H2600" t="str">
            <v>Ingapu</v>
          </cell>
        </row>
        <row r="2601">
          <cell r="H2601" t="str">
            <v>Ingapu</v>
          </cell>
        </row>
        <row r="2602">
          <cell r="H2602" t="str">
            <v>Injangyang</v>
          </cell>
        </row>
        <row r="2603">
          <cell r="H2603" t="str">
            <v>Injangyang</v>
          </cell>
        </row>
        <row r="2604">
          <cell r="H2604" t="str">
            <v>Injangyang</v>
          </cell>
        </row>
        <row r="2605">
          <cell r="H2605" t="str">
            <v>Injangyang</v>
          </cell>
        </row>
        <row r="2606">
          <cell r="H2606" t="str">
            <v>Injangyang</v>
          </cell>
        </row>
        <row r="2607">
          <cell r="H2607" t="str">
            <v>Injangyang</v>
          </cell>
        </row>
        <row r="2608">
          <cell r="H2608" t="str">
            <v>Injangyang</v>
          </cell>
        </row>
        <row r="2609">
          <cell r="H2609" t="str">
            <v>Injangyang</v>
          </cell>
        </row>
        <row r="2610">
          <cell r="H2610" t="str">
            <v>Injangyang</v>
          </cell>
        </row>
        <row r="2611">
          <cell r="H2611" t="str">
            <v>Injangyang</v>
          </cell>
        </row>
        <row r="2612">
          <cell r="H2612" t="str">
            <v>Injangyang</v>
          </cell>
        </row>
        <row r="2613">
          <cell r="H2613" t="str">
            <v>Injangyang</v>
          </cell>
        </row>
        <row r="2614">
          <cell r="H2614" t="str">
            <v>Injangyang</v>
          </cell>
        </row>
        <row r="2615">
          <cell r="H2615" t="str">
            <v>Injangyang</v>
          </cell>
        </row>
        <row r="2616">
          <cell r="H2616" t="str">
            <v>Injangyang</v>
          </cell>
        </row>
        <row r="2617">
          <cell r="H2617" t="str">
            <v>Injangyang</v>
          </cell>
        </row>
        <row r="2618">
          <cell r="H2618" t="str">
            <v>Injangyang</v>
          </cell>
        </row>
        <row r="2619">
          <cell r="H2619" t="str">
            <v>Injangyang</v>
          </cell>
        </row>
        <row r="2620">
          <cell r="H2620" t="str">
            <v>Injangyang</v>
          </cell>
        </row>
        <row r="2621">
          <cell r="H2621" t="str">
            <v>Injangyang</v>
          </cell>
        </row>
        <row r="2622">
          <cell r="H2622" t="str">
            <v>Injangyang</v>
          </cell>
        </row>
        <row r="2623">
          <cell r="H2623" t="str">
            <v>Injangyang</v>
          </cell>
        </row>
        <row r="2624">
          <cell r="H2624" t="str">
            <v>Injangyang</v>
          </cell>
        </row>
        <row r="2625">
          <cell r="H2625" t="str">
            <v>Injangyang</v>
          </cell>
        </row>
        <row r="2626">
          <cell r="H2626" t="str">
            <v>Injangyang</v>
          </cell>
        </row>
        <row r="2627">
          <cell r="H2627" t="str">
            <v>Injangyang</v>
          </cell>
        </row>
        <row r="2628">
          <cell r="H2628" t="str">
            <v>Injangyang</v>
          </cell>
        </row>
        <row r="2629">
          <cell r="H2629" t="str">
            <v>Injangyang</v>
          </cell>
        </row>
        <row r="2630">
          <cell r="H2630" t="str">
            <v>Injangyang</v>
          </cell>
        </row>
        <row r="2631">
          <cell r="H2631" t="str">
            <v>Injangyang</v>
          </cell>
        </row>
        <row r="2632">
          <cell r="H2632" t="str">
            <v>Injangyang</v>
          </cell>
        </row>
        <row r="2633">
          <cell r="H2633" t="str">
            <v>Injangyang</v>
          </cell>
        </row>
        <row r="2634">
          <cell r="H2634" t="str">
            <v>Injangyang</v>
          </cell>
        </row>
        <row r="2635">
          <cell r="H2635" t="str">
            <v>Injangyang</v>
          </cell>
        </row>
        <row r="2636">
          <cell r="H2636" t="str">
            <v>Injangyang</v>
          </cell>
        </row>
        <row r="2637">
          <cell r="H2637" t="str">
            <v>Injangyang</v>
          </cell>
        </row>
        <row r="2638">
          <cell r="H2638" t="str">
            <v>Injangyang</v>
          </cell>
        </row>
        <row r="2639">
          <cell r="H2639" t="str">
            <v>Injangyang</v>
          </cell>
        </row>
        <row r="2640">
          <cell r="H2640" t="str">
            <v>Injangyang</v>
          </cell>
        </row>
        <row r="2641">
          <cell r="H2641" t="str">
            <v>Injangyang</v>
          </cell>
        </row>
        <row r="2642">
          <cell r="H2642" t="str">
            <v>Injangyang</v>
          </cell>
        </row>
        <row r="2643">
          <cell r="H2643" t="str">
            <v>Injangyang</v>
          </cell>
        </row>
        <row r="2644">
          <cell r="H2644" t="str">
            <v>Injangyang</v>
          </cell>
        </row>
        <row r="2645">
          <cell r="H2645" t="str">
            <v>Injangyang</v>
          </cell>
        </row>
        <row r="2646">
          <cell r="H2646" t="str">
            <v>Injangyang</v>
          </cell>
        </row>
        <row r="2647">
          <cell r="H2647" t="str">
            <v>Injangyang</v>
          </cell>
        </row>
        <row r="2648">
          <cell r="H2648" t="str">
            <v>Injangyang</v>
          </cell>
        </row>
        <row r="2649">
          <cell r="H2649" t="str">
            <v>Injangyang</v>
          </cell>
        </row>
        <row r="2650">
          <cell r="H2650" t="str">
            <v>Injangyang</v>
          </cell>
        </row>
        <row r="2651">
          <cell r="H2651" t="str">
            <v>Injangyang</v>
          </cell>
        </row>
        <row r="2652">
          <cell r="H2652" t="str">
            <v>Injangyang</v>
          </cell>
        </row>
        <row r="2653">
          <cell r="H2653" t="str">
            <v>Injangyang</v>
          </cell>
        </row>
        <row r="2654">
          <cell r="H2654" t="str">
            <v>Injangyang</v>
          </cell>
        </row>
        <row r="2655">
          <cell r="H2655" t="str">
            <v>Injangyang</v>
          </cell>
        </row>
        <row r="2656">
          <cell r="H2656" t="str">
            <v>Injangyang</v>
          </cell>
        </row>
        <row r="2657">
          <cell r="H2657" t="str">
            <v>Injangyang</v>
          </cell>
        </row>
        <row r="2658">
          <cell r="H2658" t="str">
            <v>Injangyang</v>
          </cell>
        </row>
        <row r="2659">
          <cell r="H2659" t="str">
            <v>Injangyang</v>
          </cell>
        </row>
        <row r="2660">
          <cell r="H2660" t="str">
            <v>Injangyang</v>
          </cell>
        </row>
        <row r="2661">
          <cell r="H2661" t="str">
            <v>Injangyang</v>
          </cell>
        </row>
        <row r="2662">
          <cell r="H2662" t="str">
            <v>Injangyang</v>
          </cell>
        </row>
        <row r="2663">
          <cell r="H2663" t="str">
            <v>Injangyang</v>
          </cell>
        </row>
        <row r="2664">
          <cell r="H2664" t="str">
            <v>Injangyang</v>
          </cell>
        </row>
        <row r="2665">
          <cell r="H2665" t="str">
            <v>Injangyang</v>
          </cell>
        </row>
        <row r="2666">
          <cell r="H2666" t="str">
            <v>Injangyang</v>
          </cell>
        </row>
        <row r="2667">
          <cell r="H2667" t="str">
            <v>Insein</v>
          </cell>
        </row>
        <row r="2668">
          <cell r="H2668" t="str">
            <v>Insein</v>
          </cell>
        </row>
        <row r="2669">
          <cell r="H2669" t="str">
            <v>Ka Lawng Hpar</v>
          </cell>
        </row>
        <row r="2670">
          <cell r="H2670" t="str">
            <v>Ka Lawng Hpar</v>
          </cell>
        </row>
        <row r="2671">
          <cell r="H2671" t="str">
            <v>Ka Lawng Hpar</v>
          </cell>
        </row>
        <row r="2672">
          <cell r="H2672" t="str">
            <v>Ka Lawng Hpar</v>
          </cell>
        </row>
        <row r="2673">
          <cell r="H2673" t="str">
            <v>Ka Lawng Hpar</v>
          </cell>
        </row>
        <row r="2674">
          <cell r="H2674" t="str">
            <v>Ka Lawng Hpar</v>
          </cell>
        </row>
        <row r="2675">
          <cell r="H2675" t="str">
            <v>Ka Lawng Hpar</v>
          </cell>
        </row>
        <row r="2676">
          <cell r="H2676" t="str">
            <v>Ka Lawng Hpar</v>
          </cell>
        </row>
        <row r="2677">
          <cell r="H2677" t="str">
            <v>Ka Lawng Hpar</v>
          </cell>
        </row>
        <row r="2678">
          <cell r="H2678" t="str">
            <v>Ka Lawng Hpar</v>
          </cell>
        </row>
        <row r="2679">
          <cell r="H2679" t="str">
            <v>Ka Lawng Hpar</v>
          </cell>
        </row>
        <row r="2680">
          <cell r="H2680" t="str">
            <v>Kalaw</v>
          </cell>
        </row>
        <row r="2681">
          <cell r="H2681" t="str">
            <v>Kalaw</v>
          </cell>
        </row>
        <row r="2682">
          <cell r="H2682" t="str">
            <v>Kalaw</v>
          </cell>
        </row>
        <row r="2683">
          <cell r="H2683" t="str">
            <v>Kalaw</v>
          </cell>
        </row>
        <row r="2684">
          <cell r="H2684" t="str">
            <v>Kalaw</v>
          </cell>
        </row>
        <row r="2685">
          <cell r="H2685" t="str">
            <v>Kalaw</v>
          </cell>
        </row>
        <row r="2686">
          <cell r="H2686" t="str">
            <v>Kalaw</v>
          </cell>
        </row>
        <row r="2687">
          <cell r="H2687" t="str">
            <v>Kalaw</v>
          </cell>
        </row>
        <row r="2688">
          <cell r="H2688" t="str">
            <v>Kalaw</v>
          </cell>
        </row>
        <row r="2689">
          <cell r="H2689" t="str">
            <v>Kalaw</v>
          </cell>
        </row>
        <row r="2690">
          <cell r="H2690" t="str">
            <v>Kalaw</v>
          </cell>
        </row>
        <row r="2691">
          <cell r="H2691" t="str">
            <v>Kalaw</v>
          </cell>
        </row>
        <row r="2692">
          <cell r="H2692" t="str">
            <v>Kalaw</v>
          </cell>
        </row>
        <row r="2693">
          <cell r="H2693" t="str">
            <v>Kalaw</v>
          </cell>
        </row>
        <row r="2694">
          <cell r="H2694" t="str">
            <v>Kalaw</v>
          </cell>
        </row>
        <row r="2695">
          <cell r="H2695" t="str">
            <v>Kalaw</v>
          </cell>
        </row>
        <row r="2696">
          <cell r="H2696" t="str">
            <v>Kalaw</v>
          </cell>
        </row>
        <row r="2697">
          <cell r="H2697" t="str">
            <v>Kalaw</v>
          </cell>
        </row>
        <row r="2698">
          <cell r="H2698" t="str">
            <v>Kalaw</v>
          </cell>
        </row>
        <row r="2699">
          <cell r="H2699" t="str">
            <v>Kalaw</v>
          </cell>
        </row>
        <row r="2700">
          <cell r="H2700" t="str">
            <v>Kalaw</v>
          </cell>
        </row>
        <row r="2701">
          <cell r="H2701" t="str">
            <v>Kalaw</v>
          </cell>
        </row>
        <row r="2702">
          <cell r="H2702" t="str">
            <v>Kalaw</v>
          </cell>
        </row>
        <row r="2703">
          <cell r="H2703" t="str">
            <v>Kalaw</v>
          </cell>
        </row>
        <row r="2704">
          <cell r="H2704" t="str">
            <v>Kalaw</v>
          </cell>
        </row>
        <row r="2705">
          <cell r="H2705" t="str">
            <v>Kalaw</v>
          </cell>
        </row>
        <row r="2706">
          <cell r="H2706" t="str">
            <v>Kalaw</v>
          </cell>
        </row>
        <row r="2707">
          <cell r="H2707" t="str">
            <v>Kalaw</v>
          </cell>
        </row>
        <row r="2708">
          <cell r="H2708" t="str">
            <v>Kalaw</v>
          </cell>
        </row>
        <row r="2709">
          <cell r="H2709" t="str">
            <v>Kalaw</v>
          </cell>
        </row>
        <row r="2710">
          <cell r="H2710" t="str">
            <v>Kale</v>
          </cell>
        </row>
        <row r="2711">
          <cell r="H2711" t="str">
            <v>Kale</v>
          </cell>
        </row>
        <row r="2712">
          <cell r="H2712" t="str">
            <v>Kale</v>
          </cell>
        </row>
        <row r="2713">
          <cell r="H2713" t="str">
            <v>Kale</v>
          </cell>
        </row>
        <row r="2714">
          <cell r="H2714" t="str">
            <v>Kale</v>
          </cell>
        </row>
        <row r="2715">
          <cell r="H2715" t="str">
            <v>Kale</v>
          </cell>
        </row>
        <row r="2716">
          <cell r="H2716" t="str">
            <v>Kale</v>
          </cell>
        </row>
        <row r="2717">
          <cell r="H2717" t="str">
            <v>Kale</v>
          </cell>
        </row>
        <row r="2718">
          <cell r="H2718" t="str">
            <v>Kale</v>
          </cell>
        </row>
        <row r="2719">
          <cell r="H2719" t="str">
            <v>Kale</v>
          </cell>
        </row>
        <row r="2720">
          <cell r="H2720" t="str">
            <v>Kale</v>
          </cell>
        </row>
        <row r="2721">
          <cell r="H2721" t="str">
            <v>Kale</v>
          </cell>
        </row>
        <row r="2722">
          <cell r="H2722" t="str">
            <v>Kale</v>
          </cell>
        </row>
        <row r="2723">
          <cell r="H2723" t="str">
            <v>Kale</v>
          </cell>
        </row>
        <row r="2724">
          <cell r="H2724" t="str">
            <v>Kale</v>
          </cell>
        </row>
        <row r="2725">
          <cell r="H2725" t="str">
            <v>Kale</v>
          </cell>
        </row>
        <row r="2726">
          <cell r="H2726" t="str">
            <v>Kale</v>
          </cell>
        </row>
        <row r="2727">
          <cell r="H2727" t="str">
            <v>Kale</v>
          </cell>
        </row>
        <row r="2728">
          <cell r="H2728" t="str">
            <v>Kale</v>
          </cell>
        </row>
        <row r="2729">
          <cell r="H2729" t="str">
            <v>Kale</v>
          </cell>
        </row>
        <row r="2730">
          <cell r="H2730" t="str">
            <v>Kale</v>
          </cell>
        </row>
        <row r="2731">
          <cell r="H2731" t="str">
            <v>Kale</v>
          </cell>
        </row>
        <row r="2732">
          <cell r="H2732" t="str">
            <v>Kale</v>
          </cell>
        </row>
        <row r="2733">
          <cell r="H2733" t="str">
            <v>Kale</v>
          </cell>
        </row>
        <row r="2734">
          <cell r="H2734" t="str">
            <v>Kale</v>
          </cell>
        </row>
        <row r="2735">
          <cell r="H2735" t="str">
            <v>Kale</v>
          </cell>
        </row>
        <row r="2736">
          <cell r="H2736" t="str">
            <v>Kale</v>
          </cell>
        </row>
        <row r="2737">
          <cell r="H2737" t="str">
            <v>Kale</v>
          </cell>
        </row>
        <row r="2738">
          <cell r="H2738" t="str">
            <v>Kale</v>
          </cell>
        </row>
        <row r="2739">
          <cell r="H2739" t="str">
            <v>Kale</v>
          </cell>
        </row>
        <row r="2740">
          <cell r="H2740" t="str">
            <v>Kale</v>
          </cell>
        </row>
        <row r="2741">
          <cell r="H2741" t="str">
            <v>Kale</v>
          </cell>
        </row>
        <row r="2742">
          <cell r="H2742" t="str">
            <v>Kale</v>
          </cell>
        </row>
        <row r="2743">
          <cell r="H2743" t="str">
            <v>Kale</v>
          </cell>
        </row>
        <row r="2744">
          <cell r="H2744" t="str">
            <v>Kale</v>
          </cell>
        </row>
        <row r="2745">
          <cell r="H2745" t="str">
            <v>Kale</v>
          </cell>
        </row>
        <row r="2746">
          <cell r="H2746" t="str">
            <v>Kale</v>
          </cell>
        </row>
        <row r="2747">
          <cell r="H2747" t="str">
            <v>Kale</v>
          </cell>
        </row>
        <row r="2748">
          <cell r="H2748" t="str">
            <v>Kale</v>
          </cell>
        </row>
        <row r="2749">
          <cell r="H2749" t="str">
            <v>Kale</v>
          </cell>
        </row>
        <row r="2750">
          <cell r="H2750" t="str">
            <v>Kale</v>
          </cell>
        </row>
        <row r="2751">
          <cell r="H2751" t="str">
            <v>Kale</v>
          </cell>
        </row>
        <row r="2752">
          <cell r="H2752" t="str">
            <v>Kale</v>
          </cell>
        </row>
        <row r="2753">
          <cell r="H2753" t="str">
            <v>Kalewa</v>
          </cell>
        </row>
        <row r="2754">
          <cell r="H2754" t="str">
            <v>Kalewa</v>
          </cell>
        </row>
        <row r="2755">
          <cell r="H2755" t="str">
            <v>Kalewa</v>
          </cell>
        </row>
        <row r="2756">
          <cell r="H2756" t="str">
            <v>Kalewa</v>
          </cell>
        </row>
        <row r="2757">
          <cell r="H2757" t="str">
            <v>Kalewa</v>
          </cell>
        </row>
        <row r="2758">
          <cell r="H2758" t="str">
            <v>Kalewa</v>
          </cell>
        </row>
        <row r="2759">
          <cell r="H2759" t="str">
            <v>Kalewa</v>
          </cell>
        </row>
        <row r="2760">
          <cell r="H2760" t="str">
            <v>Kalewa</v>
          </cell>
        </row>
        <row r="2761">
          <cell r="H2761" t="str">
            <v>Kalewa</v>
          </cell>
        </row>
        <row r="2762">
          <cell r="H2762" t="str">
            <v>Kalewa</v>
          </cell>
        </row>
        <row r="2763">
          <cell r="H2763" t="str">
            <v>Kalewa</v>
          </cell>
        </row>
        <row r="2764">
          <cell r="H2764" t="str">
            <v>Kalewa</v>
          </cell>
        </row>
        <row r="2765">
          <cell r="H2765" t="str">
            <v>Kalewa</v>
          </cell>
        </row>
        <row r="2766">
          <cell r="H2766" t="str">
            <v>Kalewa</v>
          </cell>
        </row>
        <row r="2767">
          <cell r="H2767" t="str">
            <v>Kalewa</v>
          </cell>
        </row>
        <row r="2768">
          <cell r="H2768" t="str">
            <v>Kalewa</v>
          </cell>
        </row>
        <row r="2769">
          <cell r="H2769" t="str">
            <v>Kalewa</v>
          </cell>
        </row>
        <row r="2770">
          <cell r="H2770" t="str">
            <v>Kalewa</v>
          </cell>
        </row>
        <row r="2771">
          <cell r="H2771" t="str">
            <v>Kalewa</v>
          </cell>
        </row>
        <row r="2772">
          <cell r="H2772" t="str">
            <v>Kalewa</v>
          </cell>
        </row>
        <row r="2773">
          <cell r="H2773" t="str">
            <v>Kalewa</v>
          </cell>
        </row>
        <row r="2774">
          <cell r="H2774" t="str">
            <v>Kalewa</v>
          </cell>
        </row>
        <row r="2775">
          <cell r="H2775" t="str">
            <v>Kalewa</v>
          </cell>
        </row>
        <row r="2776">
          <cell r="H2776" t="str">
            <v>Kalewa</v>
          </cell>
        </row>
        <row r="2777">
          <cell r="H2777" t="str">
            <v>Kalewa</v>
          </cell>
        </row>
        <row r="2778">
          <cell r="H2778" t="str">
            <v>Kalewa</v>
          </cell>
        </row>
        <row r="2779">
          <cell r="H2779" t="str">
            <v>Kalewa</v>
          </cell>
        </row>
        <row r="2780">
          <cell r="H2780" t="str">
            <v>Kalewa</v>
          </cell>
        </row>
        <row r="2781">
          <cell r="H2781" t="str">
            <v>Kalewa</v>
          </cell>
        </row>
        <row r="2782">
          <cell r="H2782" t="str">
            <v>Kalewa</v>
          </cell>
        </row>
        <row r="2783">
          <cell r="H2783" t="str">
            <v>Kalewa</v>
          </cell>
        </row>
        <row r="2784">
          <cell r="H2784" t="str">
            <v>Kalewa</v>
          </cell>
        </row>
        <row r="2785">
          <cell r="H2785" t="str">
            <v>Kalewa</v>
          </cell>
        </row>
        <row r="2786">
          <cell r="H2786" t="str">
            <v>Kalewa</v>
          </cell>
        </row>
        <row r="2787">
          <cell r="H2787" t="str">
            <v>Kalewa</v>
          </cell>
        </row>
        <row r="2788">
          <cell r="H2788" t="str">
            <v>Kalewa</v>
          </cell>
        </row>
        <row r="2789">
          <cell r="H2789" t="str">
            <v>Kalewa</v>
          </cell>
        </row>
        <row r="2790">
          <cell r="H2790" t="str">
            <v>Kalewa</v>
          </cell>
        </row>
        <row r="2791">
          <cell r="H2791" t="str">
            <v>Kamaryut</v>
          </cell>
        </row>
        <row r="2792">
          <cell r="H2792" t="str">
            <v>Kamaryut</v>
          </cell>
        </row>
        <row r="2793">
          <cell r="H2793" t="str">
            <v>Kamma</v>
          </cell>
        </row>
        <row r="2794">
          <cell r="H2794" t="str">
            <v>Kamma</v>
          </cell>
        </row>
        <row r="2795">
          <cell r="H2795" t="str">
            <v>Kamma</v>
          </cell>
        </row>
        <row r="2796">
          <cell r="H2796" t="str">
            <v>Kamma</v>
          </cell>
        </row>
        <row r="2797">
          <cell r="H2797" t="str">
            <v>Kamma</v>
          </cell>
        </row>
        <row r="2798">
          <cell r="H2798" t="str">
            <v>Kamma</v>
          </cell>
        </row>
        <row r="2799">
          <cell r="H2799" t="str">
            <v>Kamma</v>
          </cell>
        </row>
        <row r="2800">
          <cell r="H2800" t="str">
            <v>Kamma</v>
          </cell>
        </row>
        <row r="2801">
          <cell r="H2801" t="str">
            <v>Kamma</v>
          </cell>
        </row>
        <row r="2802">
          <cell r="H2802" t="str">
            <v>Kamma</v>
          </cell>
        </row>
        <row r="2803">
          <cell r="H2803" t="str">
            <v>Kamma</v>
          </cell>
        </row>
        <row r="2804">
          <cell r="H2804" t="str">
            <v>Kamma</v>
          </cell>
        </row>
        <row r="2805">
          <cell r="H2805" t="str">
            <v>Kamma</v>
          </cell>
        </row>
        <row r="2806">
          <cell r="H2806" t="str">
            <v>Kamma</v>
          </cell>
        </row>
        <row r="2807">
          <cell r="H2807" t="str">
            <v>Kamma</v>
          </cell>
        </row>
        <row r="2808">
          <cell r="H2808" t="str">
            <v>Kamma</v>
          </cell>
        </row>
        <row r="2809">
          <cell r="H2809" t="str">
            <v>Kamma</v>
          </cell>
        </row>
        <row r="2810">
          <cell r="H2810" t="str">
            <v>Kamma</v>
          </cell>
        </row>
        <row r="2811">
          <cell r="H2811" t="str">
            <v>Kamma</v>
          </cell>
        </row>
        <row r="2812">
          <cell r="H2812" t="str">
            <v>Kamma</v>
          </cell>
        </row>
        <row r="2813">
          <cell r="H2813" t="str">
            <v>Kamma</v>
          </cell>
        </row>
        <row r="2814">
          <cell r="H2814" t="str">
            <v>Kamma</v>
          </cell>
        </row>
        <row r="2815">
          <cell r="H2815" t="str">
            <v>Kamma</v>
          </cell>
        </row>
        <row r="2816">
          <cell r="H2816" t="str">
            <v>Kamma</v>
          </cell>
        </row>
        <row r="2817">
          <cell r="H2817" t="str">
            <v>Kamma</v>
          </cell>
        </row>
        <row r="2818">
          <cell r="H2818" t="str">
            <v>Kamma</v>
          </cell>
        </row>
        <row r="2819">
          <cell r="H2819" t="str">
            <v>Kamma</v>
          </cell>
        </row>
        <row r="2820">
          <cell r="H2820" t="str">
            <v>Kamma</v>
          </cell>
        </row>
        <row r="2821">
          <cell r="H2821" t="str">
            <v>Kamma</v>
          </cell>
        </row>
        <row r="2822">
          <cell r="H2822" t="str">
            <v>Kamma</v>
          </cell>
        </row>
        <row r="2823">
          <cell r="H2823" t="str">
            <v>Kamma</v>
          </cell>
        </row>
        <row r="2824">
          <cell r="H2824" t="str">
            <v>Kamma</v>
          </cell>
        </row>
        <row r="2825">
          <cell r="H2825" t="str">
            <v>Kamma</v>
          </cell>
        </row>
        <row r="2826">
          <cell r="H2826" t="str">
            <v>Kamma</v>
          </cell>
        </row>
        <row r="2827">
          <cell r="H2827" t="str">
            <v>Kamma</v>
          </cell>
        </row>
        <row r="2828">
          <cell r="H2828" t="str">
            <v>Kamma</v>
          </cell>
        </row>
        <row r="2829">
          <cell r="H2829" t="str">
            <v>Kamma</v>
          </cell>
        </row>
        <row r="2830">
          <cell r="H2830" t="str">
            <v>Kamma</v>
          </cell>
        </row>
        <row r="2831">
          <cell r="H2831" t="str">
            <v>Kamma</v>
          </cell>
        </row>
        <row r="2832">
          <cell r="H2832" t="str">
            <v>Kamma</v>
          </cell>
        </row>
        <row r="2833">
          <cell r="H2833" t="str">
            <v>Kamma</v>
          </cell>
        </row>
        <row r="2834">
          <cell r="H2834" t="str">
            <v>Kamma</v>
          </cell>
        </row>
        <row r="2835">
          <cell r="H2835" t="str">
            <v>Kamma</v>
          </cell>
        </row>
        <row r="2836">
          <cell r="H2836" t="str">
            <v>Kamma</v>
          </cell>
        </row>
        <row r="2837">
          <cell r="H2837" t="str">
            <v>Kamma</v>
          </cell>
        </row>
        <row r="2838">
          <cell r="H2838" t="str">
            <v>Kamma</v>
          </cell>
        </row>
        <row r="2839">
          <cell r="H2839" t="str">
            <v>Kamma</v>
          </cell>
        </row>
        <row r="2840">
          <cell r="H2840" t="str">
            <v>Kamma</v>
          </cell>
        </row>
        <row r="2841">
          <cell r="H2841" t="str">
            <v>Kamma</v>
          </cell>
        </row>
        <row r="2842">
          <cell r="H2842" t="str">
            <v>Kamma</v>
          </cell>
        </row>
        <row r="2843">
          <cell r="H2843" t="str">
            <v>Kamma</v>
          </cell>
        </row>
        <row r="2844">
          <cell r="H2844" t="str">
            <v>Kamma</v>
          </cell>
        </row>
        <row r="2845">
          <cell r="H2845" t="str">
            <v>Kamma</v>
          </cell>
        </row>
        <row r="2846">
          <cell r="H2846" t="str">
            <v>Kamma</v>
          </cell>
        </row>
        <row r="2847">
          <cell r="H2847" t="str">
            <v>Kanbalu</v>
          </cell>
        </row>
        <row r="2848">
          <cell r="H2848" t="str">
            <v>Kanbalu</v>
          </cell>
        </row>
        <row r="2849">
          <cell r="H2849" t="str">
            <v>Kanbalu</v>
          </cell>
        </row>
        <row r="2850">
          <cell r="H2850" t="str">
            <v>Kanbalu</v>
          </cell>
        </row>
        <row r="2851">
          <cell r="H2851" t="str">
            <v>Kanbalu</v>
          </cell>
        </row>
        <row r="2852">
          <cell r="H2852" t="str">
            <v>Kanbalu</v>
          </cell>
        </row>
        <row r="2853">
          <cell r="H2853" t="str">
            <v>Kanbalu</v>
          </cell>
        </row>
        <row r="2854">
          <cell r="H2854" t="str">
            <v>Kanbalu</v>
          </cell>
        </row>
        <row r="2855">
          <cell r="H2855" t="str">
            <v>Kanbalu</v>
          </cell>
        </row>
        <row r="2856">
          <cell r="H2856" t="str">
            <v>Kanbalu</v>
          </cell>
        </row>
        <row r="2857">
          <cell r="H2857" t="str">
            <v>Kanbalu</v>
          </cell>
        </row>
        <row r="2858">
          <cell r="H2858" t="str">
            <v>Kanbalu</v>
          </cell>
        </row>
        <row r="2859">
          <cell r="H2859" t="str">
            <v>Kanbalu</v>
          </cell>
        </row>
        <row r="2860">
          <cell r="H2860" t="str">
            <v>Kanbalu</v>
          </cell>
        </row>
        <row r="2861">
          <cell r="H2861" t="str">
            <v>Kanbalu</v>
          </cell>
        </row>
        <row r="2862">
          <cell r="H2862" t="str">
            <v>Kanbalu</v>
          </cell>
        </row>
        <row r="2863">
          <cell r="H2863" t="str">
            <v>Kanbalu</v>
          </cell>
        </row>
        <row r="2864">
          <cell r="H2864" t="str">
            <v>Kanbalu</v>
          </cell>
        </row>
        <row r="2865">
          <cell r="H2865" t="str">
            <v>Kanbalu</v>
          </cell>
        </row>
        <row r="2866">
          <cell r="H2866" t="str">
            <v>Kanbalu</v>
          </cell>
        </row>
        <row r="2867">
          <cell r="H2867" t="str">
            <v>Kanbalu</v>
          </cell>
        </row>
        <row r="2868">
          <cell r="H2868" t="str">
            <v>Kanbalu</v>
          </cell>
        </row>
        <row r="2869">
          <cell r="H2869" t="str">
            <v>Kanbalu</v>
          </cell>
        </row>
        <row r="2870">
          <cell r="H2870" t="str">
            <v>Kanbalu</v>
          </cell>
        </row>
        <row r="2871">
          <cell r="H2871" t="str">
            <v>Kanbalu</v>
          </cell>
        </row>
        <row r="2872">
          <cell r="H2872" t="str">
            <v>Kanbalu</v>
          </cell>
        </row>
        <row r="2873">
          <cell r="H2873" t="str">
            <v>Kanbalu</v>
          </cell>
        </row>
        <row r="2874">
          <cell r="H2874" t="str">
            <v>Kanbalu</v>
          </cell>
        </row>
        <row r="2875">
          <cell r="H2875" t="str">
            <v>Kanbalu</v>
          </cell>
        </row>
        <row r="2876">
          <cell r="H2876" t="str">
            <v>Kanbalu</v>
          </cell>
        </row>
        <row r="2877">
          <cell r="H2877" t="str">
            <v>Kanbalu</v>
          </cell>
        </row>
        <row r="2878">
          <cell r="H2878" t="str">
            <v>Kanbalu</v>
          </cell>
        </row>
        <row r="2879">
          <cell r="H2879" t="str">
            <v>Kanbalu</v>
          </cell>
        </row>
        <row r="2880">
          <cell r="H2880" t="str">
            <v>Kanbalu</v>
          </cell>
        </row>
        <row r="2881">
          <cell r="H2881" t="str">
            <v>Kanbalu</v>
          </cell>
        </row>
        <row r="2882">
          <cell r="H2882" t="str">
            <v>Kanbalu</v>
          </cell>
        </row>
        <row r="2883">
          <cell r="H2883" t="str">
            <v>Kanbalu</v>
          </cell>
        </row>
        <row r="2884">
          <cell r="H2884" t="str">
            <v>Kanbalu</v>
          </cell>
        </row>
        <row r="2885">
          <cell r="H2885" t="str">
            <v>Kanbalu</v>
          </cell>
        </row>
        <row r="2886">
          <cell r="H2886" t="str">
            <v>Kanbalu</v>
          </cell>
        </row>
        <row r="2887">
          <cell r="H2887" t="str">
            <v>Kanbalu</v>
          </cell>
        </row>
        <row r="2888">
          <cell r="H2888" t="str">
            <v>Kanbalu</v>
          </cell>
        </row>
        <row r="2889">
          <cell r="H2889" t="str">
            <v>Kanbalu</v>
          </cell>
        </row>
        <row r="2890">
          <cell r="H2890" t="str">
            <v>Kanbalu</v>
          </cell>
        </row>
        <row r="2891">
          <cell r="H2891" t="str">
            <v>Kanbalu</v>
          </cell>
        </row>
        <row r="2892">
          <cell r="H2892" t="str">
            <v>Kanbalu</v>
          </cell>
        </row>
        <row r="2893">
          <cell r="H2893" t="str">
            <v>Kanbalu</v>
          </cell>
        </row>
        <row r="2894">
          <cell r="H2894" t="str">
            <v>Kanbalu</v>
          </cell>
        </row>
        <row r="2895">
          <cell r="H2895" t="str">
            <v>Kanbalu</v>
          </cell>
        </row>
        <row r="2896">
          <cell r="H2896" t="str">
            <v>Kanbalu</v>
          </cell>
        </row>
        <row r="2897">
          <cell r="H2897" t="str">
            <v>Kanbalu</v>
          </cell>
        </row>
        <row r="2898">
          <cell r="H2898" t="str">
            <v>Kanbalu</v>
          </cell>
        </row>
        <row r="2899">
          <cell r="H2899" t="str">
            <v>Kanbalu</v>
          </cell>
        </row>
        <row r="2900">
          <cell r="H2900" t="str">
            <v>Kanbalu</v>
          </cell>
        </row>
        <row r="2901">
          <cell r="H2901" t="str">
            <v>Kanbalu</v>
          </cell>
        </row>
        <row r="2902">
          <cell r="H2902" t="str">
            <v>Kanbalu</v>
          </cell>
        </row>
        <row r="2903">
          <cell r="H2903" t="str">
            <v>Kanbalu</v>
          </cell>
        </row>
        <row r="2904">
          <cell r="H2904" t="str">
            <v>Kanbalu</v>
          </cell>
        </row>
        <row r="2905">
          <cell r="H2905" t="str">
            <v>Kanbalu</v>
          </cell>
        </row>
        <row r="2906">
          <cell r="H2906" t="str">
            <v>Kanbalu</v>
          </cell>
        </row>
        <row r="2907">
          <cell r="H2907" t="str">
            <v>Kanbalu</v>
          </cell>
        </row>
        <row r="2908">
          <cell r="H2908" t="str">
            <v>Kanbalu</v>
          </cell>
        </row>
        <row r="2909">
          <cell r="H2909" t="str">
            <v>Kanbalu</v>
          </cell>
        </row>
        <row r="2910">
          <cell r="H2910" t="str">
            <v>Kanbalu</v>
          </cell>
        </row>
        <row r="2911">
          <cell r="H2911" t="str">
            <v>Kanbalu</v>
          </cell>
        </row>
        <row r="2912">
          <cell r="H2912" t="str">
            <v>Kanbalu</v>
          </cell>
        </row>
        <row r="2913">
          <cell r="H2913" t="str">
            <v>Kanbalu</v>
          </cell>
        </row>
        <row r="2914">
          <cell r="H2914" t="str">
            <v>Kanbalu</v>
          </cell>
        </row>
        <row r="2915">
          <cell r="H2915" t="str">
            <v>Kanbalu</v>
          </cell>
        </row>
        <row r="2916">
          <cell r="H2916" t="str">
            <v>Kanbalu</v>
          </cell>
        </row>
        <row r="2917">
          <cell r="H2917" t="str">
            <v>Kanbalu</v>
          </cell>
        </row>
        <row r="2918">
          <cell r="H2918" t="str">
            <v>Kanbalu</v>
          </cell>
        </row>
        <row r="2919">
          <cell r="H2919" t="str">
            <v>Kanbalu</v>
          </cell>
        </row>
        <row r="2920">
          <cell r="H2920" t="str">
            <v>Kanbalu</v>
          </cell>
        </row>
        <row r="2921">
          <cell r="H2921" t="str">
            <v>Kanbalu</v>
          </cell>
        </row>
        <row r="2922">
          <cell r="H2922" t="str">
            <v>Kanbalu</v>
          </cell>
        </row>
        <row r="2923">
          <cell r="H2923" t="str">
            <v>Kanbalu</v>
          </cell>
        </row>
        <row r="2924">
          <cell r="H2924" t="str">
            <v>Kanbalu</v>
          </cell>
        </row>
        <row r="2925">
          <cell r="H2925" t="str">
            <v>Kanbalu</v>
          </cell>
        </row>
        <row r="2926">
          <cell r="H2926" t="str">
            <v>Kanbalu</v>
          </cell>
        </row>
        <row r="2927">
          <cell r="H2927" t="str">
            <v>Kanbalu</v>
          </cell>
        </row>
        <row r="2928">
          <cell r="H2928" t="str">
            <v>Kanbalu</v>
          </cell>
        </row>
        <row r="2929">
          <cell r="H2929" t="str">
            <v>Kanbalu</v>
          </cell>
        </row>
        <row r="2930">
          <cell r="H2930" t="str">
            <v>Kanbalu</v>
          </cell>
        </row>
        <row r="2931">
          <cell r="H2931" t="str">
            <v>Kanbalu</v>
          </cell>
        </row>
        <row r="2932">
          <cell r="H2932" t="str">
            <v>Kanbalu</v>
          </cell>
        </row>
        <row r="2933">
          <cell r="H2933" t="str">
            <v>Kanbalu</v>
          </cell>
        </row>
        <row r="2934">
          <cell r="H2934" t="str">
            <v>Kanbalu</v>
          </cell>
        </row>
        <row r="2935">
          <cell r="H2935" t="str">
            <v>Kanbalu</v>
          </cell>
        </row>
        <row r="2936">
          <cell r="H2936" t="str">
            <v>Kangyidaunt</v>
          </cell>
        </row>
        <row r="2937">
          <cell r="H2937" t="str">
            <v>Kangyidaunt</v>
          </cell>
        </row>
        <row r="2938">
          <cell r="H2938" t="str">
            <v>Kangyidaunt</v>
          </cell>
        </row>
        <row r="2939">
          <cell r="H2939" t="str">
            <v>Kangyidaunt</v>
          </cell>
        </row>
        <row r="2940">
          <cell r="H2940" t="str">
            <v>Kangyidaunt</v>
          </cell>
        </row>
        <row r="2941">
          <cell r="H2941" t="str">
            <v>Kangyidaunt</v>
          </cell>
        </row>
        <row r="2942">
          <cell r="H2942" t="str">
            <v>Kangyidaunt</v>
          </cell>
        </row>
        <row r="2943">
          <cell r="H2943" t="str">
            <v>Kangyidaunt</v>
          </cell>
        </row>
        <row r="2944">
          <cell r="H2944" t="str">
            <v>Kangyidaunt</v>
          </cell>
        </row>
        <row r="2945">
          <cell r="H2945" t="str">
            <v>Kangyidaunt</v>
          </cell>
        </row>
        <row r="2946">
          <cell r="H2946" t="str">
            <v>Kangyidaunt</v>
          </cell>
        </row>
        <row r="2947">
          <cell r="H2947" t="str">
            <v>Kangyidaunt</v>
          </cell>
        </row>
        <row r="2948">
          <cell r="H2948" t="str">
            <v>Kangyidaunt</v>
          </cell>
        </row>
        <row r="2949">
          <cell r="H2949" t="str">
            <v>Kangyidaunt</v>
          </cell>
        </row>
        <row r="2950">
          <cell r="H2950" t="str">
            <v>Kangyidaunt</v>
          </cell>
        </row>
        <row r="2951">
          <cell r="H2951" t="str">
            <v>Kangyidaunt</v>
          </cell>
        </row>
        <row r="2952">
          <cell r="H2952" t="str">
            <v>Kangyidaunt</v>
          </cell>
        </row>
        <row r="2953">
          <cell r="H2953" t="str">
            <v>Kangyidaunt</v>
          </cell>
        </row>
        <row r="2954">
          <cell r="H2954" t="str">
            <v>Kangyidaunt</v>
          </cell>
        </row>
        <row r="2955">
          <cell r="H2955" t="str">
            <v>Kangyidaunt</v>
          </cell>
        </row>
        <row r="2956">
          <cell r="H2956" t="str">
            <v>Kangyidaunt</v>
          </cell>
        </row>
        <row r="2957">
          <cell r="H2957" t="str">
            <v>Kangyidaunt</v>
          </cell>
        </row>
        <row r="2958">
          <cell r="H2958" t="str">
            <v>Kangyidaunt</v>
          </cell>
        </row>
        <row r="2959">
          <cell r="H2959" t="str">
            <v>Kangyidaunt</v>
          </cell>
        </row>
        <row r="2960">
          <cell r="H2960" t="str">
            <v>Kangyidaunt</v>
          </cell>
        </row>
        <row r="2961">
          <cell r="H2961" t="str">
            <v>Kangyidaunt</v>
          </cell>
        </row>
        <row r="2962">
          <cell r="H2962" t="str">
            <v>Kangyidaunt</v>
          </cell>
        </row>
        <row r="2963">
          <cell r="H2963" t="str">
            <v>Kangyidaunt</v>
          </cell>
        </row>
        <row r="2964">
          <cell r="H2964" t="str">
            <v>Kangyidaunt</v>
          </cell>
        </row>
        <row r="2965">
          <cell r="H2965" t="str">
            <v>Kangyidaunt</v>
          </cell>
        </row>
        <row r="2966">
          <cell r="H2966" t="str">
            <v>Kangyidaunt</v>
          </cell>
        </row>
        <row r="2967">
          <cell r="H2967" t="str">
            <v>Kangyidaunt</v>
          </cell>
        </row>
        <row r="2968">
          <cell r="H2968" t="str">
            <v>Kangyidaunt</v>
          </cell>
        </row>
        <row r="2969">
          <cell r="H2969" t="str">
            <v>Kangyidaunt</v>
          </cell>
        </row>
        <row r="2970">
          <cell r="H2970" t="str">
            <v>Kangyidaunt</v>
          </cell>
        </row>
        <row r="2971">
          <cell r="H2971" t="str">
            <v>Kangyidaunt</v>
          </cell>
        </row>
        <row r="2972">
          <cell r="H2972" t="str">
            <v>Kangyidaunt</v>
          </cell>
        </row>
        <row r="2973">
          <cell r="H2973" t="str">
            <v>Kangyidaunt</v>
          </cell>
        </row>
        <row r="2974">
          <cell r="H2974" t="str">
            <v>Kangyidaunt</v>
          </cell>
        </row>
        <row r="2975">
          <cell r="H2975" t="str">
            <v>Kangyidaunt</v>
          </cell>
        </row>
        <row r="2976">
          <cell r="H2976" t="str">
            <v>Kangyidaunt</v>
          </cell>
        </row>
        <row r="2977">
          <cell r="H2977" t="str">
            <v>Kangyidaunt</v>
          </cell>
        </row>
        <row r="2978">
          <cell r="H2978" t="str">
            <v>Kangyidaunt</v>
          </cell>
        </row>
        <row r="2979">
          <cell r="H2979" t="str">
            <v>Kangyidaunt</v>
          </cell>
        </row>
        <row r="2980">
          <cell r="H2980" t="str">
            <v>Kangyidaunt</v>
          </cell>
        </row>
        <row r="2981">
          <cell r="H2981" t="str">
            <v>Kangyidaunt</v>
          </cell>
        </row>
        <row r="2982">
          <cell r="H2982" t="str">
            <v>Kangyidaunt</v>
          </cell>
        </row>
        <row r="2983">
          <cell r="H2983" t="str">
            <v>Kangyidaunt</v>
          </cell>
        </row>
        <row r="2984">
          <cell r="H2984" t="str">
            <v>Kangyidaunt</v>
          </cell>
        </row>
        <row r="2985">
          <cell r="H2985" t="str">
            <v>Kangyidaunt</v>
          </cell>
        </row>
        <row r="2986">
          <cell r="H2986" t="str">
            <v>Kangyidaunt</v>
          </cell>
        </row>
        <row r="2987">
          <cell r="H2987" t="str">
            <v>Kangyidaunt</v>
          </cell>
        </row>
        <row r="2988">
          <cell r="H2988" t="str">
            <v>Kangyidaunt</v>
          </cell>
        </row>
        <row r="2989">
          <cell r="H2989" t="str">
            <v>Kangyidaunt</v>
          </cell>
        </row>
        <row r="2990">
          <cell r="H2990" t="str">
            <v>Kangyidaunt</v>
          </cell>
        </row>
        <row r="2991">
          <cell r="H2991" t="str">
            <v>Kangyidaunt</v>
          </cell>
        </row>
        <row r="2992">
          <cell r="H2992" t="str">
            <v>Kangyidaunt</v>
          </cell>
        </row>
        <row r="2993">
          <cell r="H2993" t="str">
            <v>Kangyidaunt</v>
          </cell>
        </row>
        <row r="2994">
          <cell r="H2994" t="str">
            <v>Kangyidaunt</v>
          </cell>
        </row>
        <row r="2995">
          <cell r="H2995" t="str">
            <v>Kangyidaunt</v>
          </cell>
        </row>
        <row r="2996">
          <cell r="H2996" t="str">
            <v>Kangyidaunt</v>
          </cell>
        </row>
        <row r="2997">
          <cell r="H2997" t="str">
            <v>Kangyidaunt</v>
          </cell>
        </row>
        <row r="2998">
          <cell r="H2998" t="str">
            <v>Kangyidaunt</v>
          </cell>
        </row>
        <row r="2999">
          <cell r="H2999" t="str">
            <v>Kangyidaunt</v>
          </cell>
        </row>
        <row r="3000">
          <cell r="H3000" t="str">
            <v>Kangyidaunt</v>
          </cell>
        </row>
        <row r="3001">
          <cell r="H3001" t="str">
            <v>Kangyidaunt</v>
          </cell>
        </row>
        <row r="3002">
          <cell r="H3002" t="str">
            <v>Kangyidaunt</v>
          </cell>
        </row>
        <row r="3003">
          <cell r="H3003" t="str">
            <v>Kangyidaunt</v>
          </cell>
        </row>
        <row r="3004">
          <cell r="H3004" t="str">
            <v>Kangyidaunt</v>
          </cell>
        </row>
        <row r="3005">
          <cell r="H3005" t="str">
            <v>Kangyidaunt</v>
          </cell>
        </row>
        <row r="3006">
          <cell r="H3006" t="str">
            <v>Kangyidaunt</v>
          </cell>
        </row>
        <row r="3007">
          <cell r="H3007" t="str">
            <v>Kangyidaunt</v>
          </cell>
        </row>
        <row r="3008">
          <cell r="H3008" t="str">
            <v>Kangyidaunt</v>
          </cell>
        </row>
        <row r="3009">
          <cell r="H3009" t="str">
            <v>Kangyidaunt</v>
          </cell>
        </row>
        <row r="3010">
          <cell r="H3010" t="str">
            <v>Kangyidaunt</v>
          </cell>
        </row>
        <row r="3011">
          <cell r="H3011" t="str">
            <v>Kani</v>
          </cell>
        </row>
        <row r="3012">
          <cell r="H3012" t="str">
            <v>Kani</v>
          </cell>
        </row>
        <row r="3013">
          <cell r="H3013" t="str">
            <v>Kani</v>
          </cell>
        </row>
        <row r="3014">
          <cell r="H3014" t="str">
            <v>Kani</v>
          </cell>
        </row>
        <row r="3015">
          <cell r="H3015" t="str">
            <v>Kani</v>
          </cell>
        </row>
        <row r="3016">
          <cell r="H3016" t="str">
            <v>Kani</v>
          </cell>
        </row>
        <row r="3017">
          <cell r="H3017" t="str">
            <v>Kani</v>
          </cell>
        </row>
        <row r="3018">
          <cell r="H3018" t="str">
            <v>Kani</v>
          </cell>
        </row>
        <row r="3019">
          <cell r="H3019" t="str">
            <v>Kani</v>
          </cell>
        </row>
        <row r="3020">
          <cell r="H3020" t="str">
            <v>Kani</v>
          </cell>
        </row>
        <row r="3021">
          <cell r="H3021" t="str">
            <v>Kani</v>
          </cell>
        </row>
        <row r="3022">
          <cell r="H3022" t="str">
            <v>Kani</v>
          </cell>
        </row>
        <row r="3023">
          <cell r="H3023" t="str">
            <v>Kani</v>
          </cell>
        </row>
        <row r="3024">
          <cell r="H3024" t="str">
            <v>Kani</v>
          </cell>
        </row>
        <row r="3025">
          <cell r="H3025" t="str">
            <v>Kani</v>
          </cell>
        </row>
        <row r="3026">
          <cell r="H3026" t="str">
            <v>Kani</v>
          </cell>
        </row>
        <row r="3027">
          <cell r="H3027" t="str">
            <v>Kani</v>
          </cell>
        </row>
        <row r="3028">
          <cell r="H3028" t="str">
            <v>Kani</v>
          </cell>
        </row>
        <row r="3029">
          <cell r="H3029" t="str">
            <v>Kani</v>
          </cell>
        </row>
        <row r="3030">
          <cell r="H3030" t="str">
            <v>Kani</v>
          </cell>
        </row>
        <row r="3031">
          <cell r="H3031" t="str">
            <v>Kani</v>
          </cell>
        </row>
        <row r="3032">
          <cell r="H3032" t="str">
            <v>Kani</v>
          </cell>
        </row>
        <row r="3033">
          <cell r="H3033" t="str">
            <v>Kani</v>
          </cell>
        </row>
        <row r="3034">
          <cell r="H3034" t="str">
            <v>Kani</v>
          </cell>
        </row>
        <row r="3035">
          <cell r="H3035" t="str">
            <v>Kani</v>
          </cell>
        </row>
        <row r="3036">
          <cell r="H3036" t="str">
            <v>Kani</v>
          </cell>
        </row>
        <row r="3037">
          <cell r="H3037" t="str">
            <v>Kani</v>
          </cell>
        </row>
        <row r="3038">
          <cell r="H3038" t="str">
            <v>Kani</v>
          </cell>
        </row>
        <row r="3039">
          <cell r="H3039" t="str">
            <v>Kani</v>
          </cell>
        </row>
        <row r="3040">
          <cell r="H3040" t="str">
            <v>Kani</v>
          </cell>
        </row>
        <row r="3041">
          <cell r="H3041" t="str">
            <v>Kani</v>
          </cell>
        </row>
        <row r="3042">
          <cell r="H3042" t="str">
            <v>Kani</v>
          </cell>
        </row>
        <row r="3043">
          <cell r="H3043" t="str">
            <v>Kani</v>
          </cell>
        </row>
        <row r="3044">
          <cell r="H3044" t="str">
            <v>Kani</v>
          </cell>
        </row>
        <row r="3045">
          <cell r="H3045" t="str">
            <v>Kani</v>
          </cell>
        </row>
        <row r="3046">
          <cell r="H3046" t="str">
            <v>Kani</v>
          </cell>
        </row>
        <row r="3047">
          <cell r="H3047" t="str">
            <v>Kani</v>
          </cell>
        </row>
        <row r="3048">
          <cell r="H3048" t="str">
            <v>Kani</v>
          </cell>
        </row>
        <row r="3049">
          <cell r="H3049" t="str">
            <v>Kani</v>
          </cell>
        </row>
        <row r="3050">
          <cell r="H3050" t="str">
            <v>Kani</v>
          </cell>
        </row>
        <row r="3051">
          <cell r="H3051" t="str">
            <v>Kani</v>
          </cell>
        </row>
        <row r="3052">
          <cell r="H3052" t="str">
            <v>Kani</v>
          </cell>
        </row>
        <row r="3053">
          <cell r="H3053" t="str">
            <v>Kani</v>
          </cell>
        </row>
        <row r="3054">
          <cell r="H3054" t="str">
            <v>Kani</v>
          </cell>
        </row>
        <row r="3055">
          <cell r="H3055" t="str">
            <v>Kani</v>
          </cell>
        </row>
        <row r="3056">
          <cell r="H3056" t="str">
            <v>Kani</v>
          </cell>
        </row>
        <row r="3057">
          <cell r="H3057" t="str">
            <v>Kani</v>
          </cell>
        </row>
        <row r="3058">
          <cell r="H3058" t="str">
            <v>Kanpetlet</v>
          </cell>
        </row>
        <row r="3059">
          <cell r="H3059" t="str">
            <v>Kanpetlet</v>
          </cell>
        </row>
        <row r="3060">
          <cell r="H3060" t="str">
            <v>Kanpetlet</v>
          </cell>
        </row>
        <row r="3061">
          <cell r="H3061" t="str">
            <v>Kanpetlet</v>
          </cell>
        </row>
        <row r="3062">
          <cell r="H3062" t="str">
            <v>Kanpetlet</v>
          </cell>
        </row>
        <row r="3063">
          <cell r="H3063" t="str">
            <v>Kanpetlet</v>
          </cell>
        </row>
        <row r="3064">
          <cell r="H3064" t="str">
            <v>Kanpetlet</v>
          </cell>
        </row>
        <row r="3065">
          <cell r="H3065" t="str">
            <v>Kanpetlet</v>
          </cell>
        </row>
        <row r="3066">
          <cell r="H3066" t="str">
            <v>Kanpetlet</v>
          </cell>
        </row>
        <row r="3067">
          <cell r="H3067" t="str">
            <v>Kanpetlet</v>
          </cell>
        </row>
        <row r="3068">
          <cell r="H3068" t="str">
            <v>Kanpetlet</v>
          </cell>
        </row>
        <row r="3069">
          <cell r="H3069" t="str">
            <v>Kanpetlet</v>
          </cell>
        </row>
        <row r="3070">
          <cell r="H3070" t="str">
            <v>Kanpetlet</v>
          </cell>
        </row>
        <row r="3071">
          <cell r="H3071" t="str">
            <v>Kanpetlet</v>
          </cell>
        </row>
        <row r="3072">
          <cell r="H3072" t="str">
            <v>Kanpetlet</v>
          </cell>
        </row>
        <row r="3073">
          <cell r="H3073" t="str">
            <v>Kanpetlet</v>
          </cell>
        </row>
        <row r="3074">
          <cell r="H3074" t="str">
            <v>Kanpetlet</v>
          </cell>
        </row>
        <row r="3075">
          <cell r="H3075" t="str">
            <v>Kanpetlet</v>
          </cell>
        </row>
        <row r="3076">
          <cell r="H3076" t="str">
            <v>Kanpetlet</v>
          </cell>
        </row>
        <row r="3077">
          <cell r="H3077" t="str">
            <v>Kanpetlet</v>
          </cell>
        </row>
        <row r="3078">
          <cell r="H3078" t="str">
            <v>Kanpetlet</v>
          </cell>
        </row>
        <row r="3079">
          <cell r="H3079" t="str">
            <v>Kanpetlet</v>
          </cell>
        </row>
        <row r="3080">
          <cell r="H3080" t="str">
            <v>Kanpetlet</v>
          </cell>
        </row>
        <row r="3081">
          <cell r="H3081" t="str">
            <v>Kanpetlet</v>
          </cell>
        </row>
        <row r="3082">
          <cell r="H3082" t="str">
            <v>Kanpetlet</v>
          </cell>
        </row>
        <row r="3083">
          <cell r="H3083" t="str">
            <v>Kanpetlet</v>
          </cell>
        </row>
        <row r="3084">
          <cell r="H3084" t="str">
            <v>Kanpetlet</v>
          </cell>
        </row>
        <row r="3085">
          <cell r="H3085" t="str">
            <v>Kanpetlet</v>
          </cell>
        </row>
        <row r="3086">
          <cell r="H3086" t="str">
            <v>Kanpetlet</v>
          </cell>
        </row>
        <row r="3087">
          <cell r="H3087" t="str">
            <v>Katha</v>
          </cell>
        </row>
        <row r="3088">
          <cell r="H3088" t="str">
            <v>Katha</v>
          </cell>
        </row>
        <row r="3089">
          <cell r="H3089" t="str">
            <v>Katha</v>
          </cell>
        </row>
        <row r="3090">
          <cell r="H3090" t="str">
            <v>Katha</v>
          </cell>
        </row>
        <row r="3091">
          <cell r="H3091" t="str">
            <v>Katha</v>
          </cell>
        </row>
        <row r="3092">
          <cell r="H3092" t="str">
            <v>Katha</v>
          </cell>
        </row>
        <row r="3093">
          <cell r="H3093" t="str">
            <v>Katha</v>
          </cell>
        </row>
        <row r="3094">
          <cell r="H3094" t="str">
            <v>Katha</v>
          </cell>
        </row>
        <row r="3095">
          <cell r="H3095" t="str">
            <v>Katha</v>
          </cell>
        </row>
        <row r="3096">
          <cell r="H3096" t="str">
            <v>Katha</v>
          </cell>
        </row>
        <row r="3097">
          <cell r="H3097" t="str">
            <v>Katha</v>
          </cell>
        </row>
        <row r="3098">
          <cell r="H3098" t="str">
            <v>Katha</v>
          </cell>
        </row>
        <row r="3099">
          <cell r="H3099" t="str">
            <v>Katha</v>
          </cell>
        </row>
        <row r="3100">
          <cell r="H3100" t="str">
            <v>Katha</v>
          </cell>
        </row>
        <row r="3101">
          <cell r="H3101" t="str">
            <v>Katha</v>
          </cell>
        </row>
        <row r="3102">
          <cell r="H3102" t="str">
            <v>Katha</v>
          </cell>
        </row>
        <row r="3103">
          <cell r="H3103" t="str">
            <v>Katha</v>
          </cell>
        </row>
        <row r="3104">
          <cell r="H3104" t="str">
            <v>Katha</v>
          </cell>
        </row>
        <row r="3105">
          <cell r="H3105" t="str">
            <v>Katha</v>
          </cell>
        </row>
        <row r="3106">
          <cell r="H3106" t="str">
            <v>Katha</v>
          </cell>
        </row>
        <row r="3107">
          <cell r="H3107" t="str">
            <v>Katha</v>
          </cell>
        </row>
        <row r="3108">
          <cell r="H3108" t="str">
            <v>Katha</v>
          </cell>
        </row>
        <row r="3109">
          <cell r="H3109" t="str">
            <v>Katha</v>
          </cell>
        </row>
        <row r="3110">
          <cell r="H3110" t="str">
            <v>Katha</v>
          </cell>
        </row>
        <row r="3111">
          <cell r="H3111" t="str">
            <v>Katha</v>
          </cell>
        </row>
        <row r="3112">
          <cell r="H3112" t="str">
            <v>Katha</v>
          </cell>
        </row>
        <row r="3113">
          <cell r="H3113" t="str">
            <v>Katha</v>
          </cell>
        </row>
        <row r="3114">
          <cell r="H3114" t="str">
            <v>Katha</v>
          </cell>
        </row>
        <row r="3115">
          <cell r="H3115" t="str">
            <v>Katha</v>
          </cell>
        </row>
        <row r="3116">
          <cell r="H3116" t="str">
            <v>Katha</v>
          </cell>
        </row>
        <row r="3117">
          <cell r="H3117" t="str">
            <v>Katha</v>
          </cell>
        </row>
        <row r="3118">
          <cell r="H3118" t="str">
            <v>Katha</v>
          </cell>
        </row>
        <row r="3119">
          <cell r="H3119" t="str">
            <v>Katha</v>
          </cell>
        </row>
        <row r="3120">
          <cell r="H3120" t="str">
            <v>Katha</v>
          </cell>
        </row>
        <row r="3121">
          <cell r="H3121" t="str">
            <v>Kawa</v>
          </cell>
        </row>
        <row r="3122">
          <cell r="H3122" t="str">
            <v>Kawa</v>
          </cell>
        </row>
        <row r="3123">
          <cell r="H3123" t="str">
            <v>Kawa</v>
          </cell>
        </row>
        <row r="3124">
          <cell r="H3124" t="str">
            <v>Kawa</v>
          </cell>
        </row>
        <row r="3125">
          <cell r="H3125" t="str">
            <v>Kawa</v>
          </cell>
        </row>
        <row r="3126">
          <cell r="H3126" t="str">
            <v>Kawa</v>
          </cell>
        </row>
        <row r="3127">
          <cell r="H3127" t="str">
            <v>Kawa</v>
          </cell>
        </row>
        <row r="3128">
          <cell r="H3128" t="str">
            <v>Kawa</v>
          </cell>
        </row>
        <row r="3129">
          <cell r="H3129" t="str">
            <v>Kawa</v>
          </cell>
        </row>
        <row r="3130">
          <cell r="H3130" t="str">
            <v>Kawa</v>
          </cell>
        </row>
        <row r="3131">
          <cell r="H3131" t="str">
            <v>Kawa</v>
          </cell>
        </row>
        <row r="3132">
          <cell r="H3132" t="str">
            <v>Kawa</v>
          </cell>
        </row>
        <row r="3133">
          <cell r="H3133" t="str">
            <v>Kawa</v>
          </cell>
        </row>
        <row r="3134">
          <cell r="H3134" t="str">
            <v>Kawa</v>
          </cell>
        </row>
        <row r="3135">
          <cell r="H3135" t="str">
            <v>Kawa</v>
          </cell>
        </row>
        <row r="3136">
          <cell r="H3136" t="str">
            <v>Kawa</v>
          </cell>
        </row>
        <row r="3137">
          <cell r="H3137" t="str">
            <v>Kawa</v>
          </cell>
        </row>
        <row r="3138">
          <cell r="H3138" t="str">
            <v>Kawa</v>
          </cell>
        </row>
        <row r="3139">
          <cell r="H3139" t="str">
            <v>Kawa</v>
          </cell>
        </row>
        <row r="3140">
          <cell r="H3140" t="str">
            <v>Kawa</v>
          </cell>
        </row>
        <row r="3141">
          <cell r="H3141" t="str">
            <v>Kawa</v>
          </cell>
        </row>
        <row r="3142">
          <cell r="H3142" t="str">
            <v>Kawa</v>
          </cell>
        </row>
        <row r="3143">
          <cell r="H3143" t="str">
            <v>Kawa</v>
          </cell>
        </row>
        <row r="3144">
          <cell r="H3144" t="str">
            <v>Kawa</v>
          </cell>
        </row>
        <row r="3145">
          <cell r="H3145" t="str">
            <v>Kawa</v>
          </cell>
        </row>
        <row r="3146">
          <cell r="H3146" t="str">
            <v>Kawa</v>
          </cell>
        </row>
        <row r="3147">
          <cell r="H3147" t="str">
            <v>Kawa</v>
          </cell>
        </row>
        <row r="3148">
          <cell r="H3148" t="str">
            <v>Kawa</v>
          </cell>
        </row>
        <row r="3149">
          <cell r="H3149" t="str">
            <v>Kawa</v>
          </cell>
        </row>
        <row r="3150">
          <cell r="H3150" t="str">
            <v>Kawa</v>
          </cell>
        </row>
        <row r="3151">
          <cell r="H3151" t="str">
            <v>Kawa</v>
          </cell>
        </row>
        <row r="3152">
          <cell r="H3152" t="str">
            <v>Kawa</v>
          </cell>
        </row>
        <row r="3153">
          <cell r="H3153" t="str">
            <v>Kawa</v>
          </cell>
        </row>
        <row r="3154">
          <cell r="H3154" t="str">
            <v>Kawa</v>
          </cell>
        </row>
        <row r="3155">
          <cell r="H3155" t="str">
            <v>Kawa</v>
          </cell>
        </row>
        <row r="3156">
          <cell r="H3156" t="str">
            <v>Kawa</v>
          </cell>
        </row>
        <row r="3157">
          <cell r="H3157" t="str">
            <v>Kawa</v>
          </cell>
        </row>
        <row r="3158">
          <cell r="H3158" t="str">
            <v>Kawa</v>
          </cell>
        </row>
        <row r="3159">
          <cell r="H3159" t="str">
            <v>Kawa</v>
          </cell>
        </row>
        <row r="3160">
          <cell r="H3160" t="str">
            <v>Kawa</v>
          </cell>
        </row>
        <row r="3161">
          <cell r="H3161" t="str">
            <v>Kawa</v>
          </cell>
        </row>
        <row r="3162">
          <cell r="H3162" t="str">
            <v>Kawa</v>
          </cell>
        </row>
        <row r="3163">
          <cell r="H3163" t="str">
            <v>Kawa</v>
          </cell>
        </row>
        <row r="3164">
          <cell r="H3164" t="str">
            <v>Kawa</v>
          </cell>
        </row>
        <row r="3165">
          <cell r="H3165" t="str">
            <v>Kawa</v>
          </cell>
        </row>
        <row r="3166">
          <cell r="H3166" t="str">
            <v>Kawa</v>
          </cell>
        </row>
        <row r="3167">
          <cell r="H3167" t="str">
            <v>Kawa</v>
          </cell>
        </row>
        <row r="3168">
          <cell r="H3168" t="str">
            <v>Kawa</v>
          </cell>
        </row>
        <row r="3169">
          <cell r="H3169" t="str">
            <v>Kawa</v>
          </cell>
        </row>
        <row r="3170">
          <cell r="H3170" t="str">
            <v>Kawa</v>
          </cell>
        </row>
        <row r="3171">
          <cell r="H3171" t="str">
            <v>Kawa</v>
          </cell>
        </row>
        <row r="3172">
          <cell r="H3172" t="str">
            <v>Kawa</v>
          </cell>
        </row>
        <row r="3173">
          <cell r="H3173" t="str">
            <v>Kawa</v>
          </cell>
        </row>
        <row r="3174">
          <cell r="H3174" t="str">
            <v>Kawa</v>
          </cell>
        </row>
        <row r="3175">
          <cell r="H3175" t="str">
            <v>Kawa</v>
          </cell>
        </row>
        <row r="3176">
          <cell r="H3176" t="str">
            <v>Kawa</v>
          </cell>
        </row>
        <row r="3177">
          <cell r="H3177" t="str">
            <v>Kawa</v>
          </cell>
        </row>
        <row r="3178">
          <cell r="H3178" t="str">
            <v>Kawa</v>
          </cell>
        </row>
        <row r="3179">
          <cell r="H3179" t="str">
            <v>Kawa</v>
          </cell>
        </row>
        <row r="3180">
          <cell r="H3180" t="str">
            <v>Kawa</v>
          </cell>
        </row>
        <row r="3181">
          <cell r="H3181" t="str">
            <v>Kawa</v>
          </cell>
        </row>
        <row r="3182">
          <cell r="H3182" t="str">
            <v>Kawa</v>
          </cell>
        </row>
        <row r="3183">
          <cell r="H3183" t="str">
            <v>Kawa</v>
          </cell>
        </row>
        <row r="3184">
          <cell r="H3184" t="str">
            <v>Kawa</v>
          </cell>
        </row>
        <row r="3185">
          <cell r="H3185" t="str">
            <v>Kawa</v>
          </cell>
        </row>
        <row r="3186">
          <cell r="H3186" t="str">
            <v>Kawa</v>
          </cell>
        </row>
        <row r="3187">
          <cell r="H3187" t="str">
            <v>Kawa</v>
          </cell>
        </row>
        <row r="3188">
          <cell r="H3188" t="str">
            <v>Kawa</v>
          </cell>
        </row>
        <row r="3189">
          <cell r="H3189" t="str">
            <v>Kawa</v>
          </cell>
        </row>
        <row r="3190">
          <cell r="H3190" t="str">
            <v>Kawa</v>
          </cell>
        </row>
        <row r="3191">
          <cell r="H3191" t="str">
            <v>Kawa</v>
          </cell>
        </row>
        <row r="3192">
          <cell r="H3192" t="str">
            <v>Kawa</v>
          </cell>
        </row>
        <row r="3193">
          <cell r="H3193" t="str">
            <v>Kawa</v>
          </cell>
        </row>
        <row r="3194">
          <cell r="H3194" t="str">
            <v>Kawa</v>
          </cell>
        </row>
        <row r="3195">
          <cell r="H3195" t="str">
            <v>Kawa</v>
          </cell>
        </row>
        <row r="3196">
          <cell r="H3196" t="str">
            <v>Kawa</v>
          </cell>
        </row>
        <row r="3197">
          <cell r="H3197" t="str">
            <v>Kawa</v>
          </cell>
        </row>
        <row r="3198">
          <cell r="H3198" t="str">
            <v>Kawa</v>
          </cell>
        </row>
        <row r="3199">
          <cell r="H3199" t="str">
            <v>Kawa</v>
          </cell>
        </row>
        <row r="3200">
          <cell r="H3200" t="str">
            <v>Kawa</v>
          </cell>
        </row>
        <row r="3201">
          <cell r="H3201" t="str">
            <v>Kawa</v>
          </cell>
        </row>
        <row r="3202">
          <cell r="H3202" t="str">
            <v>Kawa</v>
          </cell>
        </row>
        <row r="3203">
          <cell r="H3203" t="str">
            <v>Kawa</v>
          </cell>
        </row>
        <row r="3204">
          <cell r="H3204" t="str">
            <v>Kawa</v>
          </cell>
        </row>
        <row r="3205">
          <cell r="H3205" t="str">
            <v>Kawa</v>
          </cell>
        </row>
        <row r="3206">
          <cell r="H3206" t="str">
            <v>Kawa</v>
          </cell>
        </row>
        <row r="3207">
          <cell r="H3207" t="str">
            <v>Kawa</v>
          </cell>
        </row>
        <row r="3208">
          <cell r="H3208" t="str">
            <v>Kawa</v>
          </cell>
        </row>
        <row r="3209">
          <cell r="H3209" t="str">
            <v>Kawa</v>
          </cell>
        </row>
        <row r="3210">
          <cell r="H3210" t="str">
            <v>Kawa</v>
          </cell>
        </row>
        <row r="3211">
          <cell r="H3211" t="str">
            <v>Kawa</v>
          </cell>
        </row>
        <row r="3212">
          <cell r="H3212" t="str">
            <v>Kawa</v>
          </cell>
        </row>
        <row r="3213">
          <cell r="H3213" t="str">
            <v>Kawa</v>
          </cell>
        </row>
        <row r="3214">
          <cell r="H3214" t="str">
            <v>Kawa</v>
          </cell>
        </row>
        <row r="3215">
          <cell r="H3215" t="str">
            <v>Kawa</v>
          </cell>
        </row>
        <row r="3216">
          <cell r="H3216" t="str">
            <v>Kawhmu</v>
          </cell>
        </row>
        <row r="3217">
          <cell r="H3217" t="str">
            <v>Kawhmu</v>
          </cell>
        </row>
        <row r="3218">
          <cell r="H3218" t="str">
            <v>Kawhmu</v>
          </cell>
        </row>
        <row r="3219">
          <cell r="H3219" t="str">
            <v>Kawhmu</v>
          </cell>
        </row>
        <row r="3220">
          <cell r="H3220" t="str">
            <v>Kawhmu</v>
          </cell>
        </row>
        <row r="3221">
          <cell r="H3221" t="str">
            <v>Kawhmu</v>
          </cell>
        </row>
        <row r="3222">
          <cell r="H3222" t="str">
            <v>Kawhmu</v>
          </cell>
        </row>
        <row r="3223">
          <cell r="H3223" t="str">
            <v>Kawhmu</v>
          </cell>
        </row>
        <row r="3224">
          <cell r="H3224" t="str">
            <v>Kawhmu</v>
          </cell>
        </row>
        <row r="3225">
          <cell r="H3225" t="str">
            <v>Kawhmu</v>
          </cell>
        </row>
        <row r="3226">
          <cell r="H3226" t="str">
            <v>Kawhmu</v>
          </cell>
        </row>
        <row r="3227">
          <cell r="H3227" t="str">
            <v>Kawhmu</v>
          </cell>
        </row>
        <row r="3228">
          <cell r="H3228" t="str">
            <v>Kawhmu</v>
          </cell>
        </row>
        <row r="3229">
          <cell r="H3229" t="str">
            <v>Kawhmu</v>
          </cell>
        </row>
        <row r="3230">
          <cell r="H3230" t="str">
            <v>Kawhmu</v>
          </cell>
        </row>
        <row r="3231">
          <cell r="H3231" t="str">
            <v>Kawhmu</v>
          </cell>
        </row>
        <row r="3232">
          <cell r="H3232" t="str">
            <v>Kawhmu</v>
          </cell>
        </row>
        <row r="3233">
          <cell r="H3233" t="str">
            <v>Kawhmu</v>
          </cell>
        </row>
        <row r="3234">
          <cell r="H3234" t="str">
            <v>Kawhmu</v>
          </cell>
        </row>
        <row r="3235">
          <cell r="H3235" t="str">
            <v>Kawhmu</v>
          </cell>
        </row>
        <row r="3236">
          <cell r="H3236" t="str">
            <v>Kawhmu</v>
          </cell>
        </row>
        <row r="3237">
          <cell r="H3237" t="str">
            <v>Kawhmu</v>
          </cell>
        </row>
        <row r="3238">
          <cell r="H3238" t="str">
            <v>Kawhmu</v>
          </cell>
        </row>
        <row r="3239">
          <cell r="H3239" t="str">
            <v>Kawhmu</v>
          </cell>
        </row>
        <row r="3240">
          <cell r="H3240" t="str">
            <v>Kawhmu</v>
          </cell>
        </row>
        <row r="3241">
          <cell r="H3241" t="str">
            <v>Kawhmu</v>
          </cell>
        </row>
        <row r="3242">
          <cell r="H3242" t="str">
            <v>Kawhmu</v>
          </cell>
        </row>
        <row r="3243">
          <cell r="H3243" t="str">
            <v>Kawhmu</v>
          </cell>
        </row>
        <row r="3244">
          <cell r="H3244" t="str">
            <v>Kawhmu</v>
          </cell>
        </row>
        <row r="3245">
          <cell r="H3245" t="str">
            <v>Kawhmu</v>
          </cell>
        </row>
        <row r="3246">
          <cell r="H3246" t="str">
            <v>Kawhmu</v>
          </cell>
        </row>
        <row r="3247">
          <cell r="H3247" t="str">
            <v>Kawhmu</v>
          </cell>
        </row>
        <row r="3248">
          <cell r="H3248" t="str">
            <v>Kawhmu</v>
          </cell>
        </row>
        <row r="3249">
          <cell r="H3249" t="str">
            <v>Kawhmu</v>
          </cell>
        </row>
        <row r="3250">
          <cell r="H3250" t="str">
            <v>Kawhmu</v>
          </cell>
        </row>
        <row r="3251">
          <cell r="H3251" t="str">
            <v>Kawhmu</v>
          </cell>
        </row>
        <row r="3252">
          <cell r="H3252" t="str">
            <v>Kawhmu</v>
          </cell>
        </row>
        <row r="3253">
          <cell r="H3253" t="str">
            <v>Kawhmu</v>
          </cell>
        </row>
        <row r="3254">
          <cell r="H3254" t="str">
            <v>Kawhmu</v>
          </cell>
        </row>
        <row r="3255">
          <cell r="H3255" t="str">
            <v>Kawhmu</v>
          </cell>
        </row>
        <row r="3256">
          <cell r="H3256" t="str">
            <v>Kawhmu</v>
          </cell>
        </row>
        <row r="3257">
          <cell r="H3257" t="str">
            <v>Kawhmu</v>
          </cell>
        </row>
        <row r="3258">
          <cell r="H3258" t="str">
            <v>Kawhmu</v>
          </cell>
        </row>
        <row r="3259">
          <cell r="H3259" t="str">
            <v>Kawhmu</v>
          </cell>
        </row>
        <row r="3260">
          <cell r="H3260" t="str">
            <v>Kawhmu</v>
          </cell>
        </row>
        <row r="3261">
          <cell r="H3261" t="str">
            <v>Kawhmu</v>
          </cell>
        </row>
        <row r="3262">
          <cell r="H3262" t="str">
            <v>Kawhmu</v>
          </cell>
        </row>
        <row r="3263">
          <cell r="H3263" t="str">
            <v>Kawhmu</v>
          </cell>
        </row>
        <row r="3264">
          <cell r="H3264" t="str">
            <v>Kawhmu</v>
          </cell>
        </row>
        <row r="3265">
          <cell r="H3265" t="str">
            <v>Kawhmu</v>
          </cell>
        </row>
        <row r="3266">
          <cell r="H3266" t="str">
            <v>Kawhmu</v>
          </cell>
        </row>
        <row r="3267">
          <cell r="H3267" t="str">
            <v>Kawhmu</v>
          </cell>
        </row>
        <row r="3268">
          <cell r="H3268" t="str">
            <v>Kawhmu</v>
          </cell>
        </row>
        <row r="3269">
          <cell r="H3269" t="str">
            <v>Kawhmu</v>
          </cell>
        </row>
        <row r="3270">
          <cell r="H3270" t="str">
            <v>Kawhmu</v>
          </cell>
        </row>
        <row r="3271">
          <cell r="H3271" t="str">
            <v>Kawhmu</v>
          </cell>
        </row>
        <row r="3272">
          <cell r="H3272" t="str">
            <v>Kawhmu</v>
          </cell>
        </row>
        <row r="3273">
          <cell r="H3273" t="str">
            <v>Kawkareik</v>
          </cell>
        </row>
        <row r="3274">
          <cell r="H3274" t="str">
            <v>Kawkareik</v>
          </cell>
        </row>
        <row r="3275">
          <cell r="H3275" t="str">
            <v>Kawkareik</v>
          </cell>
        </row>
        <row r="3276">
          <cell r="H3276" t="str">
            <v>Kawkareik</v>
          </cell>
        </row>
        <row r="3277">
          <cell r="H3277" t="str">
            <v>Kawkareik</v>
          </cell>
        </row>
        <row r="3278">
          <cell r="H3278" t="str">
            <v>Kawkareik</v>
          </cell>
        </row>
        <row r="3279">
          <cell r="H3279" t="str">
            <v>Kawkareik</v>
          </cell>
        </row>
        <row r="3280">
          <cell r="H3280" t="str">
            <v>Kawkareik</v>
          </cell>
        </row>
        <row r="3281">
          <cell r="H3281" t="str">
            <v>Kawkareik</v>
          </cell>
        </row>
        <row r="3282">
          <cell r="H3282" t="str">
            <v>Kawkareik</v>
          </cell>
        </row>
        <row r="3283">
          <cell r="H3283" t="str">
            <v>Kawkareik</v>
          </cell>
        </row>
        <row r="3284">
          <cell r="H3284" t="str">
            <v>Kawkareik</v>
          </cell>
        </row>
        <row r="3285">
          <cell r="H3285" t="str">
            <v>Kawkareik</v>
          </cell>
        </row>
        <row r="3286">
          <cell r="H3286" t="str">
            <v>Kawkareik</v>
          </cell>
        </row>
        <row r="3287">
          <cell r="H3287" t="str">
            <v>Kawkareik</v>
          </cell>
        </row>
        <row r="3288">
          <cell r="H3288" t="str">
            <v>Kawkareik</v>
          </cell>
        </row>
        <row r="3289">
          <cell r="H3289" t="str">
            <v>Kawkareik</v>
          </cell>
        </row>
        <row r="3290">
          <cell r="H3290" t="str">
            <v>Kawkareik</v>
          </cell>
        </row>
        <row r="3291">
          <cell r="H3291" t="str">
            <v>Kawkareik</v>
          </cell>
        </row>
        <row r="3292">
          <cell r="H3292" t="str">
            <v>Kawkareik</v>
          </cell>
        </row>
        <row r="3293">
          <cell r="H3293" t="str">
            <v>Kawkareik</v>
          </cell>
        </row>
        <row r="3294">
          <cell r="H3294" t="str">
            <v>Kawkareik</v>
          </cell>
        </row>
        <row r="3295">
          <cell r="H3295" t="str">
            <v>Kawkareik</v>
          </cell>
        </row>
        <row r="3296">
          <cell r="H3296" t="str">
            <v>Kawkareik</v>
          </cell>
        </row>
        <row r="3297">
          <cell r="H3297" t="str">
            <v>Kawkareik</v>
          </cell>
        </row>
        <row r="3298">
          <cell r="H3298" t="str">
            <v>Kawkareik</v>
          </cell>
        </row>
        <row r="3299">
          <cell r="H3299" t="str">
            <v>Kawkareik</v>
          </cell>
        </row>
        <row r="3300">
          <cell r="H3300" t="str">
            <v>Kawkareik</v>
          </cell>
        </row>
        <row r="3301">
          <cell r="H3301" t="str">
            <v>Kawkareik</v>
          </cell>
        </row>
        <row r="3302">
          <cell r="H3302" t="str">
            <v>Kawkareik</v>
          </cell>
        </row>
        <row r="3303">
          <cell r="H3303" t="str">
            <v>Kawkareik</v>
          </cell>
        </row>
        <row r="3304">
          <cell r="H3304" t="str">
            <v>Kawkareik</v>
          </cell>
        </row>
        <row r="3305">
          <cell r="H3305" t="str">
            <v>Kawkareik</v>
          </cell>
        </row>
        <row r="3306">
          <cell r="H3306" t="str">
            <v>Kawkareik</v>
          </cell>
        </row>
        <row r="3307">
          <cell r="H3307" t="str">
            <v>Kawkareik</v>
          </cell>
        </row>
        <row r="3308">
          <cell r="H3308" t="str">
            <v>Kawkareik</v>
          </cell>
        </row>
        <row r="3309">
          <cell r="H3309" t="str">
            <v>Kawkareik</v>
          </cell>
        </row>
        <row r="3310">
          <cell r="H3310" t="str">
            <v>Kawkareik</v>
          </cell>
        </row>
        <row r="3311">
          <cell r="H3311" t="str">
            <v>Kawkareik</v>
          </cell>
        </row>
        <row r="3312">
          <cell r="H3312" t="str">
            <v>Kawkareik</v>
          </cell>
        </row>
        <row r="3313">
          <cell r="H3313" t="str">
            <v>Kawkareik</v>
          </cell>
        </row>
        <row r="3314">
          <cell r="H3314" t="str">
            <v>Kawkareik</v>
          </cell>
        </row>
        <row r="3315">
          <cell r="H3315" t="str">
            <v>Kawkareik</v>
          </cell>
        </row>
        <row r="3316">
          <cell r="H3316" t="str">
            <v>Kawkareik</v>
          </cell>
        </row>
        <row r="3317">
          <cell r="H3317" t="str">
            <v>Kawkareik</v>
          </cell>
        </row>
        <row r="3318">
          <cell r="H3318" t="str">
            <v>Kawkareik</v>
          </cell>
        </row>
        <row r="3319">
          <cell r="H3319" t="str">
            <v>Kawkareik</v>
          </cell>
        </row>
        <row r="3320">
          <cell r="H3320" t="str">
            <v>Kawkareik</v>
          </cell>
        </row>
        <row r="3321">
          <cell r="H3321" t="str">
            <v>Kawkareik</v>
          </cell>
        </row>
        <row r="3322">
          <cell r="H3322" t="str">
            <v>Kawkareik</v>
          </cell>
        </row>
        <row r="3323">
          <cell r="H3323" t="str">
            <v>Kawkareik</v>
          </cell>
        </row>
        <row r="3324">
          <cell r="H3324" t="str">
            <v>Kawkareik</v>
          </cell>
        </row>
        <row r="3325">
          <cell r="H3325" t="str">
            <v>Kawkareik</v>
          </cell>
        </row>
        <row r="3326">
          <cell r="H3326" t="str">
            <v>Kawkareik</v>
          </cell>
        </row>
        <row r="3327">
          <cell r="H3327" t="str">
            <v>Kawkareik</v>
          </cell>
        </row>
        <row r="3328">
          <cell r="H3328" t="str">
            <v>Kawkareik</v>
          </cell>
        </row>
        <row r="3329">
          <cell r="H3329" t="str">
            <v>Kawlin</v>
          </cell>
        </row>
        <row r="3330">
          <cell r="H3330" t="str">
            <v>Kawlin</v>
          </cell>
        </row>
        <row r="3331">
          <cell r="H3331" t="str">
            <v>Kawlin</v>
          </cell>
        </row>
        <row r="3332">
          <cell r="H3332" t="str">
            <v>Kawlin</v>
          </cell>
        </row>
        <row r="3333">
          <cell r="H3333" t="str">
            <v>Kawlin</v>
          </cell>
        </row>
        <row r="3334">
          <cell r="H3334" t="str">
            <v>Kawlin</v>
          </cell>
        </row>
        <row r="3335">
          <cell r="H3335" t="str">
            <v>Kawlin</v>
          </cell>
        </row>
        <row r="3336">
          <cell r="H3336" t="str">
            <v>Kawlin</v>
          </cell>
        </row>
        <row r="3337">
          <cell r="H3337" t="str">
            <v>Kawlin</v>
          </cell>
        </row>
        <row r="3338">
          <cell r="H3338" t="str">
            <v>Kawlin</v>
          </cell>
        </row>
        <row r="3339">
          <cell r="H3339" t="str">
            <v>Kawlin</v>
          </cell>
        </row>
        <row r="3340">
          <cell r="H3340" t="str">
            <v>Kawlin</v>
          </cell>
        </row>
        <row r="3341">
          <cell r="H3341" t="str">
            <v>Kawlin</v>
          </cell>
        </row>
        <row r="3342">
          <cell r="H3342" t="str">
            <v>Kawlin</v>
          </cell>
        </row>
        <row r="3343">
          <cell r="H3343" t="str">
            <v>Kawlin</v>
          </cell>
        </row>
        <row r="3344">
          <cell r="H3344" t="str">
            <v>Kawlin</v>
          </cell>
        </row>
        <row r="3345">
          <cell r="H3345" t="str">
            <v>Kawlin</v>
          </cell>
        </row>
        <row r="3346">
          <cell r="H3346" t="str">
            <v>Kawlin</v>
          </cell>
        </row>
        <row r="3347">
          <cell r="H3347" t="str">
            <v>Kawlin</v>
          </cell>
        </row>
        <row r="3348">
          <cell r="H3348" t="str">
            <v>Kawlin</v>
          </cell>
        </row>
        <row r="3349">
          <cell r="H3349" t="str">
            <v>Kawlin</v>
          </cell>
        </row>
        <row r="3350">
          <cell r="H3350" t="str">
            <v>Kawlin</v>
          </cell>
        </row>
        <row r="3351">
          <cell r="H3351" t="str">
            <v>Kawlin</v>
          </cell>
        </row>
        <row r="3352">
          <cell r="H3352" t="str">
            <v>Kawlin</v>
          </cell>
        </row>
        <row r="3353">
          <cell r="H3353" t="str">
            <v>Kawlin</v>
          </cell>
        </row>
        <row r="3354">
          <cell r="H3354" t="str">
            <v>Kawlin</v>
          </cell>
        </row>
        <row r="3355">
          <cell r="H3355" t="str">
            <v>Kawlin</v>
          </cell>
        </row>
        <row r="3356">
          <cell r="H3356" t="str">
            <v>Kawlin</v>
          </cell>
        </row>
        <row r="3357">
          <cell r="H3357" t="str">
            <v>Kawlin</v>
          </cell>
        </row>
        <row r="3358">
          <cell r="H3358" t="str">
            <v>Kawlin</v>
          </cell>
        </row>
        <row r="3359">
          <cell r="H3359" t="str">
            <v>Kawlin</v>
          </cell>
        </row>
        <row r="3360">
          <cell r="H3360" t="str">
            <v>Kawlin</v>
          </cell>
        </row>
        <row r="3361">
          <cell r="H3361" t="str">
            <v>Kawlin</v>
          </cell>
        </row>
        <row r="3362">
          <cell r="H3362" t="str">
            <v>Kawlin</v>
          </cell>
        </row>
        <row r="3363">
          <cell r="H3363" t="str">
            <v>Kawlin</v>
          </cell>
        </row>
        <row r="3364">
          <cell r="H3364" t="str">
            <v>Kawlin</v>
          </cell>
        </row>
        <row r="3365">
          <cell r="H3365" t="str">
            <v>Kawlin</v>
          </cell>
        </row>
        <row r="3366">
          <cell r="H3366" t="str">
            <v>Kawlin</v>
          </cell>
        </row>
        <row r="3367">
          <cell r="H3367" t="str">
            <v>Kawlin</v>
          </cell>
        </row>
        <row r="3368">
          <cell r="H3368" t="str">
            <v>Kawlin</v>
          </cell>
        </row>
        <row r="3369">
          <cell r="H3369" t="str">
            <v>Kawlin</v>
          </cell>
        </row>
        <row r="3370">
          <cell r="H3370" t="str">
            <v>Kawlin</v>
          </cell>
        </row>
        <row r="3371">
          <cell r="H3371" t="str">
            <v>Kawlin</v>
          </cell>
        </row>
        <row r="3372">
          <cell r="H3372" t="str">
            <v>Kawlin</v>
          </cell>
        </row>
        <row r="3373">
          <cell r="H3373" t="str">
            <v>Kawlin</v>
          </cell>
        </row>
        <row r="3374">
          <cell r="H3374" t="str">
            <v>Kawlin</v>
          </cell>
        </row>
        <row r="3375">
          <cell r="H3375" t="str">
            <v>Kawlin</v>
          </cell>
        </row>
        <row r="3376">
          <cell r="H3376" t="str">
            <v>Kawlin</v>
          </cell>
        </row>
        <row r="3377">
          <cell r="H3377" t="str">
            <v>Kawlin</v>
          </cell>
        </row>
        <row r="3378">
          <cell r="H3378" t="str">
            <v>Kawng Min Hsang</v>
          </cell>
        </row>
        <row r="3379">
          <cell r="H3379" t="str">
            <v>Kawng Min Hsang</v>
          </cell>
        </row>
        <row r="3380">
          <cell r="H3380" t="str">
            <v>Kawng Min Hsang</v>
          </cell>
        </row>
        <row r="3381">
          <cell r="H3381" t="str">
            <v>Kawng Min Hsang</v>
          </cell>
        </row>
        <row r="3382">
          <cell r="H3382" t="str">
            <v>Kawng Min Hsang</v>
          </cell>
        </row>
        <row r="3383">
          <cell r="H3383" t="str">
            <v>Kawng Min Hsang</v>
          </cell>
        </row>
        <row r="3384">
          <cell r="H3384" t="str">
            <v>Kawng Min Hsang</v>
          </cell>
        </row>
        <row r="3385">
          <cell r="H3385" t="str">
            <v>Kawng Min Hsang</v>
          </cell>
        </row>
        <row r="3386">
          <cell r="H3386" t="str">
            <v>Kawng Min Hsang</v>
          </cell>
        </row>
        <row r="3387">
          <cell r="H3387" t="str">
            <v>Kawng Min Hsang</v>
          </cell>
        </row>
        <row r="3388">
          <cell r="H3388" t="str">
            <v>Kawng Min Hsang</v>
          </cell>
        </row>
        <row r="3389">
          <cell r="H3389" t="str">
            <v>Kawng Min Hsang</v>
          </cell>
        </row>
        <row r="3390">
          <cell r="H3390" t="str">
            <v>Kawng Min Hsang</v>
          </cell>
        </row>
        <row r="3391">
          <cell r="H3391" t="str">
            <v>Kawthoung</v>
          </cell>
        </row>
        <row r="3392">
          <cell r="H3392" t="str">
            <v>Kawthoung</v>
          </cell>
        </row>
        <row r="3393">
          <cell r="H3393" t="str">
            <v>Kawthoung</v>
          </cell>
        </row>
        <row r="3394">
          <cell r="H3394" t="str">
            <v>Kawthoung</v>
          </cell>
        </row>
        <row r="3395">
          <cell r="H3395" t="str">
            <v>Kawthoung</v>
          </cell>
        </row>
        <row r="3396">
          <cell r="H3396" t="str">
            <v>Kawthoung</v>
          </cell>
        </row>
        <row r="3397">
          <cell r="H3397" t="str">
            <v>Kawthoung</v>
          </cell>
        </row>
        <row r="3398">
          <cell r="H3398" t="str">
            <v>Kawthoung</v>
          </cell>
        </row>
        <row r="3399">
          <cell r="H3399" t="str">
            <v>Kawthoung</v>
          </cell>
        </row>
        <row r="3400">
          <cell r="H3400" t="str">
            <v>Kawthoung</v>
          </cell>
        </row>
        <row r="3401">
          <cell r="H3401" t="str">
            <v>Kawthoung</v>
          </cell>
        </row>
        <row r="3402">
          <cell r="H3402" t="str">
            <v>Kawthoung</v>
          </cell>
        </row>
        <row r="3403">
          <cell r="H3403" t="str">
            <v>Kawthoung</v>
          </cell>
        </row>
        <row r="3404">
          <cell r="H3404" t="str">
            <v>Kawthoung</v>
          </cell>
        </row>
        <row r="3405">
          <cell r="H3405" t="str">
            <v>Kawthoung</v>
          </cell>
        </row>
        <row r="3406">
          <cell r="H3406" t="str">
            <v>Kawthoung</v>
          </cell>
        </row>
        <row r="3407">
          <cell r="H3407" t="str">
            <v>Kawthoung</v>
          </cell>
        </row>
        <row r="3408">
          <cell r="H3408" t="str">
            <v>Kawthoung</v>
          </cell>
        </row>
        <row r="3409">
          <cell r="H3409" t="str">
            <v>Kawthoung</v>
          </cell>
        </row>
        <row r="3410">
          <cell r="H3410" t="str">
            <v>Kawthoung</v>
          </cell>
        </row>
        <row r="3411">
          <cell r="H3411" t="str">
            <v>Kawthoung</v>
          </cell>
        </row>
        <row r="3412">
          <cell r="H3412" t="str">
            <v>Kayan</v>
          </cell>
        </row>
        <row r="3413">
          <cell r="H3413" t="str">
            <v>Kayan</v>
          </cell>
        </row>
        <row r="3414">
          <cell r="H3414" t="str">
            <v>Kayan</v>
          </cell>
        </row>
        <row r="3415">
          <cell r="H3415" t="str">
            <v>Kayan</v>
          </cell>
        </row>
        <row r="3416">
          <cell r="H3416" t="str">
            <v>Kayan</v>
          </cell>
        </row>
        <row r="3417">
          <cell r="H3417" t="str">
            <v>Kayan</v>
          </cell>
        </row>
        <row r="3418">
          <cell r="H3418" t="str">
            <v>Kayan</v>
          </cell>
        </row>
        <row r="3419">
          <cell r="H3419" t="str">
            <v>Kayan</v>
          </cell>
        </row>
        <row r="3420">
          <cell r="H3420" t="str">
            <v>Kayan</v>
          </cell>
        </row>
        <row r="3421">
          <cell r="H3421" t="str">
            <v>Kayan</v>
          </cell>
        </row>
        <row r="3422">
          <cell r="H3422" t="str">
            <v>Kayan</v>
          </cell>
        </row>
        <row r="3423">
          <cell r="H3423" t="str">
            <v>Kayan</v>
          </cell>
        </row>
        <row r="3424">
          <cell r="H3424" t="str">
            <v>Kayan</v>
          </cell>
        </row>
        <row r="3425">
          <cell r="H3425" t="str">
            <v>Kayan</v>
          </cell>
        </row>
        <row r="3426">
          <cell r="H3426" t="str">
            <v>Kayan</v>
          </cell>
        </row>
        <row r="3427">
          <cell r="H3427" t="str">
            <v>Kayan</v>
          </cell>
        </row>
        <row r="3428">
          <cell r="H3428" t="str">
            <v>Kayan</v>
          </cell>
        </row>
        <row r="3429">
          <cell r="H3429" t="str">
            <v>Kayan</v>
          </cell>
        </row>
        <row r="3430">
          <cell r="H3430" t="str">
            <v>Kayan</v>
          </cell>
        </row>
        <row r="3431">
          <cell r="H3431" t="str">
            <v>Kayan</v>
          </cell>
        </row>
        <row r="3432">
          <cell r="H3432" t="str">
            <v>Kayan</v>
          </cell>
        </row>
        <row r="3433">
          <cell r="H3433" t="str">
            <v>Kayan</v>
          </cell>
        </row>
        <row r="3434">
          <cell r="H3434" t="str">
            <v>Kayan</v>
          </cell>
        </row>
        <row r="3435">
          <cell r="H3435" t="str">
            <v>Kayan</v>
          </cell>
        </row>
        <row r="3436">
          <cell r="H3436" t="str">
            <v>Kayan</v>
          </cell>
        </row>
        <row r="3437">
          <cell r="H3437" t="str">
            <v>Kayan</v>
          </cell>
        </row>
        <row r="3438">
          <cell r="H3438" t="str">
            <v>Kayan</v>
          </cell>
        </row>
        <row r="3439">
          <cell r="H3439" t="str">
            <v>Kayan</v>
          </cell>
        </row>
        <row r="3440">
          <cell r="H3440" t="str">
            <v>Kayan</v>
          </cell>
        </row>
        <row r="3441">
          <cell r="H3441" t="str">
            <v>Kayan</v>
          </cell>
        </row>
        <row r="3442">
          <cell r="H3442" t="str">
            <v>Kayan</v>
          </cell>
        </row>
        <row r="3443">
          <cell r="H3443" t="str">
            <v>Kayan</v>
          </cell>
        </row>
        <row r="3444">
          <cell r="H3444" t="str">
            <v>Kayan</v>
          </cell>
        </row>
        <row r="3445">
          <cell r="H3445" t="str">
            <v>Kayan</v>
          </cell>
        </row>
        <row r="3446">
          <cell r="H3446" t="str">
            <v>Kayan</v>
          </cell>
        </row>
        <row r="3447">
          <cell r="H3447" t="str">
            <v>Kayan</v>
          </cell>
        </row>
        <row r="3448">
          <cell r="H3448" t="str">
            <v>Kayan</v>
          </cell>
        </row>
        <row r="3449">
          <cell r="H3449" t="str">
            <v>Kayan</v>
          </cell>
        </row>
        <row r="3450">
          <cell r="H3450" t="str">
            <v>Kayan</v>
          </cell>
        </row>
        <row r="3451">
          <cell r="H3451" t="str">
            <v>Kayan</v>
          </cell>
        </row>
        <row r="3452">
          <cell r="H3452" t="str">
            <v>Kayan</v>
          </cell>
        </row>
        <row r="3453">
          <cell r="H3453" t="str">
            <v>Kayan</v>
          </cell>
        </row>
        <row r="3454">
          <cell r="H3454" t="str">
            <v>Kayan</v>
          </cell>
        </row>
        <row r="3455">
          <cell r="H3455" t="str">
            <v>Kayan</v>
          </cell>
        </row>
        <row r="3456">
          <cell r="H3456" t="str">
            <v>Kayan</v>
          </cell>
        </row>
        <row r="3457">
          <cell r="H3457" t="str">
            <v>Kayan</v>
          </cell>
        </row>
        <row r="3458">
          <cell r="H3458" t="str">
            <v>Kayan</v>
          </cell>
        </row>
        <row r="3459">
          <cell r="H3459" t="str">
            <v>Kayan</v>
          </cell>
        </row>
        <row r="3460">
          <cell r="H3460" t="str">
            <v>Kayan</v>
          </cell>
        </row>
        <row r="3461">
          <cell r="H3461" t="str">
            <v>Kayan</v>
          </cell>
        </row>
        <row r="3462">
          <cell r="H3462" t="str">
            <v>Kayan</v>
          </cell>
        </row>
        <row r="3463">
          <cell r="H3463" t="str">
            <v>Kayan</v>
          </cell>
        </row>
        <row r="3464">
          <cell r="H3464" t="str">
            <v>Kayan</v>
          </cell>
        </row>
        <row r="3465">
          <cell r="H3465" t="str">
            <v>Kayan</v>
          </cell>
        </row>
        <row r="3466">
          <cell r="H3466" t="str">
            <v>Kayan</v>
          </cell>
        </row>
        <row r="3467">
          <cell r="H3467" t="str">
            <v>Kengtung</v>
          </cell>
        </row>
        <row r="3468">
          <cell r="H3468" t="str">
            <v>Kengtung</v>
          </cell>
        </row>
        <row r="3469">
          <cell r="H3469" t="str">
            <v>Kengtung</v>
          </cell>
        </row>
        <row r="3470">
          <cell r="H3470" t="str">
            <v>Kengtung</v>
          </cell>
        </row>
        <row r="3471">
          <cell r="H3471" t="str">
            <v>Kengtung</v>
          </cell>
        </row>
        <row r="3472">
          <cell r="H3472" t="str">
            <v>Kengtung</v>
          </cell>
        </row>
        <row r="3473">
          <cell r="H3473" t="str">
            <v>Kengtung</v>
          </cell>
        </row>
        <row r="3474">
          <cell r="H3474" t="str">
            <v>Kengtung</v>
          </cell>
        </row>
        <row r="3475">
          <cell r="H3475" t="str">
            <v>Kengtung</v>
          </cell>
        </row>
        <row r="3476">
          <cell r="H3476" t="str">
            <v>Kengtung</v>
          </cell>
        </row>
        <row r="3477">
          <cell r="H3477" t="str">
            <v>Kengtung</v>
          </cell>
        </row>
        <row r="3478">
          <cell r="H3478" t="str">
            <v>Kengtung</v>
          </cell>
        </row>
        <row r="3479">
          <cell r="H3479" t="str">
            <v>Kengtung</v>
          </cell>
        </row>
        <row r="3480">
          <cell r="H3480" t="str">
            <v>Kengtung</v>
          </cell>
        </row>
        <row r="3481">
          <cell r="H3481" t="str">
            <v>Kengtung</v>
          </cell>
        </row>
        <row r="3482">
          <cell r="H3482" t="str">
            <v>Kengtung</v>
          </cell>
        </row>
        <row r="3483">
          <cell r="H3483" t="str">
            <v>Kengtung</v>
          </cell>
        </row>
        <row r="3484">
          <cell r="H3484" t="str">
            <v>Kengtung</v>
          </cell>
        </row>
        <row r="3485">
          <cell r="H3485" t="str">
            <v>Kengtung</v>
          </cell>
        </row>
        <row r="3486">
          <cell r="H3486" t="str">
            <v>Kengtung</v>
          </cell>
        </row>
        <row r="3487">
          <cell r="H3487" t="str">
            <v>Kengtung</v>
          </cell>
        </row>
        <row r="3488">
          <cell r="H3488" t="str">
            <v>Kengtung</v>
          </cell>
        </row>
        <row r="3489">
          <cell r="H3489" t="str">
            <v>Kengtung</v>
          </cell>
        </row>
        <row r="3490">
          <cell r="H3490" t="str">
            <v>Kengtung</v>
          </cell>
        </row>
        <row r="3491">
          <cell r="H3491" t="str">
            <v>Kengtung</v>
          </cell>
        </row>
        <row r="3492">
          <cell r="H3492" t="str">
            <v>Kengtung</v>
          </cell>
        </row>
        <row r="3493">
          <cell r="H3493" t="str">
            <v>Kengtung</v>
          </cell>
        </row>
        <row r="3494">
          <cell r="H3494" t="str">
            <v>Kengtung</v>
          </cell>
        </row>
        <row r="3495">
          <cell r="H3495" t="str">
            <v>Kengtung</v>
          </cell>
        </row>
        <row r="3496">
          <cell r="H3496" t="str">
            <v>Kengtung</v>
          </cell>
        </row>
        <row r="3497">
          <cell r="H3497" t="str">
            <v>Kengtung</v>
          </cell>
        </row>
        <row r="3498">
          <cell r="H3498" t="str">
            <v>Kengtung</v>
          </cell>
        </row>
        <row r="3499">
          <cell r="H3499" t="str">
            <v>Kengtung</v>
          </cell>
        </row>
        <row r="3500">
          <cell r="H3500" t="str">
            <v>Khaunglanhpu</v>
          </cell>
        </row>
        <row r="3501">
          <cell r="H3501" t="str">
            <v>Khaunglanhpu</v>
          </cell>
        </row>
        <row r="3502">
          <cell r="H3502" t="str">
            <v>Khaunglanhpu</v>
          </cell>
        </row>
        <row r="3503">
          <cell r="H3503" t="str">
            <v>Khaunglanhpu</v>
          </cell>
        </row>
        <row r="3504">
          <cell r="H3504" t="str">
            <v>Khaunglanhpu</v>
          </cell>
        </row>
        <row r="3505">
          <cell r="H3505" t="str">
            <v>Khaunglanhpu</v>
          </cell>
        </row>
        <row r="3506">
          <cell r="H3506" t="str">
            <v>Khaunglanhpu</v>
          </cell>
        </row>
        <row r="3507">
          <cell r="H3507" t="str">
            <v>Khaunglanhpu</v>
          </cell>
        </row>
        <row r="3508">
          <cell r="H3508" t="str">
            <v>Khaunglanhpu</v>
          </cell>
        </row>
        <row r="3509">
          <cell r="H3509" t="str">
            <v>Khaunglanhpu</v>
          </cell>
        </row>
        <row r="3510">
          <cell r="H3510" t="str">
            <v>Khaunglanhpu</v>
          </cell>
        </row>
        <row r="3511">
          <cell r="H3511" t="str">
            <v>Khaunglanhpu</v>
          </cell>
        </row>
        <row r="3512">
          <cell r="H3512" t="str">
            <v>Khaunglanhpu</v>
          </cell>
        </row>
        <row r="3513">
          <cell r="H3513" t="str">
            <v>Khaunglanhpu</v>
          </cell>
        </row>
        <row r="3514">
          <cell r="H3514" t="str">
            <v>Khaunglanhpu</v>
          </cell>
        </row>
        <row r="3515">
          <cell r="H3515" t="str">
            <v>Khaunglanhpu</v>
          </cell>
        </row>
        <row r="3516">
          <cell r="H3516" t="str">
            <v>Khaunglanhpu</v>
          </cell>
        </row>
        <row r="3517">
          <cell r="H3517" t="str">
            <v>Khaunglanhpu</v>
          </cell>
        </row>
        <row r="3518">
          <cell r="H3518" t="str">
            <v>Khaunglanhpu</v>
          </cell>
        </row>
        <row r="3519">
          <cell r="H3519" t="str">
            <v>Khaunglanhpu</v>
          </cell>
        </row>
        <row r="3520">
          <cell r="H3520" t="str">
            <v>Khaunglanhpu</v>
          </cell>
        </row>
        <row r="3521">
          <cell r="H3521" t="str">
            <v>Khaunglanhpu</v>
          </cell>
        </row>
        <row r="3522">
          <cell r="H3522" t="str">
            <v>Khaunglanhpu</v>
          </cell>
        </row>
        <row r="3523">
          <cell r="H3523" t="str">
            <v>Khaunglanhpu</v>
          </cell>
        </row>
        <row r="3524">
          <cell r="H3524" t="str">
            <v>Khaunglanhpu</v>
          </cell>
        </row>
        <row r="3525">
          <cell r="H3525" t="str">
            <v>Khaunglanhpu</v>
          </cell>
        </row>
        <row r="3526">
          <cell r="H3526" t="str">
            <v>Khin-U</v>
          </cell>
        </row>
        <row r="3527">
          <cell r="H3527" t="str">
            <v>Khin-U</v>
          </cell>
        </row>
        <row r="3528">
          <cell r="H3528" t="str">
            <v>Khin-U</v>
          </cell>
        </row>
        <row r="3529">
          <cell r="H3529" t="str">
            <v>Khin-U</v>
          </cell>
        </row>
        <row r="3530">
          <cell r="H3530" t="str">
            <v>Khin-U</v>
          </cell>
        </row>
        <row r="3531">
          <cell r="H3531" t="str">
            <v>Khin-U</v>
          </cell>
        </row>
        <row r="3532">
          <cell r="H3532" t="str">
            <v>Khin-U</v>
          </cell>
        </row>
        <row r="3533">
          <cell r="H3533" t="str">
            <v>Khin-U</v>
          </cell>
        </row>
        <row r="3534">
          <cell r="H3534" t="str">
            <v>Khin-U</v>
          </cell>
        </row>
        <row r="3535">
          <cell r="H3535" t="str">
            <v>Khin-U</v>
          </cell>
        </row>
        <row r="3536">
          <cell r="H3536" t="str">
            <v>Khin-U</v>
          </cell>
        </row>
        <row r="3537">
          <cell r="H3537" t="str">
            <v>Khin-U</v>
          </cell>
        </row>
        <row r="3538">
          <cell r="H3538" t="str">
            <v>Khin-U</v>
          </cell>
        </row>
        <row r="3539">
          <cell r="H3539" t="str">
            <v>Khin-U</v>
          </cell>
        </row>
        <row r="3540">
          <cell r="H3540" t="str">
            <v>Khin-U</v>
          </cell>
        </row>
        <row r="3541">
          <cell r="H3541" t="str">
            <v>Khin-U</v>
          </cell>
        </row>
        <row r="3542">
          <cell r="H3542" t="str">
            <v>Khin-U</v>
          </cell>
        </row>
        <row r="3543">
          <cell r="H3543" t="str">
            <v>Khin-U</v>
          </cell>
        </row>
        <row r="3544">
          <cell r="H3544" t="str">
            <v>Khin-U</v>
          </cell>
        </row>
        <row r="3545">
          <cell r="H3545" t="str">
            <v>Khin-U</v>
          </cell>
        </row>
        <row r="3546">
          <cell r="H3546" t="str">
            <v>Khin-U</v>
          </cell>
        </row>
        <row r="3547">
          <cell r="H3547" t="str">
            <v>Khin-U</v>
          </cell>
        </row>
        <row r="3548">
          <cell r="H3548" t="str">
            <v>Khin-U</v>
          </cell>
        </row>
        <row r="3549">
          <cell r="H3549" t="str">
            <v>Khin-U</v>
          </cell>
        </row>
        <row r="3550">
          <cell r="H3550" t="str">
            <v>Khin-U</v>
          </cell>
        </row>
        <row r="3551">
          <cell r="H3551" t="str">
            <v>Khin-U</v>
          </cell>
        </row>
        <row r="3552">
          <cell r="H3552" t="str">
            <v>Khin-U</v>
          </cell>
        </row>
        <row r="3553">
          <cell r="H3553" t="str">
            <v>Khin-U</v>
          </cell>
        </row>
        <row r="3554">
          <cell r="H3554" t="str">
            <v>Khin-U</v>
          </cell>
        </row>
        <row r="3555">
          <cell r="H3555" t="str">
            <v>Khin-U</v>
          </cell>
        </row>
        <row r="3556">
          <cell r="H3556" t="str">
            <v>Khin-U</v>
          </cell>
        </row>
        <row r="3557">
          <cell r="H3557" t="str">
            <v>Khin-U</v>
          </cell>
        </row>
        <row r="3558">
          <cell r="H3558" t="str">
            <v>Khin-U</v>
          </cell>
        </row>
        <row r="3559">
          <cell r="H3559" t="str">
            <v>Khin-U</v>
          </cell>
        </row>
        <row r="3560">
          <cell r="H3560" t="str">
            <v>Khin-U</v>
          </cell>
        </row>
        <row r="3561">
          <cell r="H3561" t="str">
            <v>Khin-U</v>
          </cell>
        </row>
        <row r="3562">
          <cell r="H3562" t="str">
            <v>Khin-U</v>
          </cell>
        </row>
        <row r="3563">
          <cell r="H3563" t="str">
            <v>Khin-U</v>
          </cell>
        </row>
        <row r="3564">
          <cell r="H3564" t="str">
            <v>Khin-U</v>
          </cell>
        </row>
        <row r="3565">
          <cell r="H3565" t="str">
            <v>Khin-U</v>
          </cell>
        </row>
        <row r="3566">
          <cell r="H3566" t="str">
            <v>Khin-U</v>
          </cell>
        </row>
        <row r="3567">
          <cell r="H3567" t="str">
            <v>Khin-U</v>
          </cell>
        </row>
        <row r="3568">
          <cell r="H3568" t="str">
            <v>Khin-U</v>
          </cell>
        </row>
        <row r="3569">
          <cell r="H3569" t="str">
            <v>Khin-U</v>
          </cell>
        </row>
        <row r="3570">
          <cell r="H3570" t="str">
            <v>Khin-U</v>
          </cell>
        </row>
        <row r="3571">
          <cell r="H3571" t="str">
            <v>Khin-U</v>
          </cell>
        </row>
        <row r="3572">
          <cell r="H3572" t="str">
            <v>Khin-U</v>
          </cell>
        </row>
        <row r="3573">
          <cell r="H3573" t="str">
            <v>Khin-U</v>
          </cell>
        </row>
        <row r="3574">
          <cell r="H3574" t="str">
            <v>Khin-U</v>
          </cell>
        </row>
        <row r="3575">
          <cell r="H3575" t="str">
            <v>Khin-U</v>
          </cell>
        </row>
        <row r="3576">
          <cell r="H3576" t="str">
            <v>Khin-U</v>
          </cell>
        </row>
        <row r="3577">
          <cell r="H3577" t="str">
            <v>Khin-U</v>
          </cell>
        </row>
        <row r="3578">
          <cell r="H3578" t="str">
            <v>Khin-U</v>
          </cell>
        </row>
        <row r="3579">
          <cell r="H3579" t="str">
            <v>Khin-U</v>
          </cell>
        </row>
        <row r="3580">
          <cell r="H3580" t="str">
            <v>Khin-U</v>
          </cell>
        </row>
        <row r="3581">
          <cell r="H3581" t="str">
            <v>Khin-U</v>
          </cell>
        </row>
        <row r="3582">
          <cell r="H3582" t="str">
            <v>Khin-U</v>
          </cell>
        </row>
        <row r="3583">
          <cell r="H3583" t="str">
            <v>Khin-U</v>
          </cell>
        </row>
        <row r="3584">
          <cell r="H3584" t="str">
            <v>Khin-U</v>
          </cell>
        </row>
        <row r="3585">
          <cell r="H3585" t="str">
            <v>Khin-U</v>
          </cell>
        </row>
        <row r="3586">
          <cell r="H3586" t="str">
            <v>Khin-U</v>
          </cell>
        </row>
        <row r="3587">
          <cell r="H3587" t="str">
            <v>Konkyan</v>
          </cell>
        </row>
        <row r="3588">
          <cell r="H3588" t="str">
            <v>Konkyan</v>
          </cell>
        </row>
        <row r="3589">
          <cell r="H3589" t="str">
            <v>Konkyan</v>
          </cell>
        </row>
        <row r="3590">
          <cell r="H3590" t="str">
            <v>Konkyan</v>
          </cell>
        </row>
        <row r="3591">
          <cell r="H3591" t="str">
            <v>Konkyan</v>
          </cell>
        </row>
        <row r="3592">
          <cell r="H3592" t="str">
            <v>Konkyan</v>
          </cell>
        </row>
        <row r="3593">
          <cell r="H3593" t="str">
            <v>Konkyan</v>
          </cell>
        </row>
        <row r="3594">
          <cell r="H3594" t="str">
            <v>Konkyan</v>
          </cell>
        </row>
        <row r="3595">
          <cell r="H3595" t="str">
            <v>Konkyan</v>
          </cell>
        </row>
        <row r="3596">
          <cell r="H3596" t="str">
            <v>Konkyan</v>
          </cell>
        </row>
        <row r="3597">
          <cell r="H3597" t="str">
            <v>Konkyan</v>
          </cell>
        </row>
        <row r="3598">
          <cell r="H3598" t="str">
            <v>Konkyan</v>
          </cell>
        </row>
        <row r="3599">
          <cell r="H3599" t="str">
            <v>Konkyan</v>
          </cell>
        </row>
        <row r="3600">
          <cell r="H3600" t="str">
            <v>Konkyan</v>
          </cell>
        </row>
        <row r="3601">
          <cell r="H3601" t="str">
            <v>Konkyan</v>
          </cell>
        </row>
        <row r="3602">
          <cell r="H3602" t="str">
            <v>Konkyan</v>
          </cell>
        </row>
        <row r="3603">
          <cell r="H3603" t="str">
            <v>Konkyan</v>
          </cell>
        </row>
        <row r="3604">
          <cell r="H3604" t="str">
            <v>Konkyan</v>
          </cell>
        </row>
        <row r="3605">
          <cell r="H3605" t="str">
            <v>Konkyan</v>
          </cell>
        </row>
        <row r="3606">
          <cell r="H3606" t="str">
            <v>Konkyan</v>
          </cell>
        </row>
        <row r="3607">
          <cell r="H3607" t="str">
            <v>Konkyan</v>
          </cell>
        </row>
        <row r="3608">
          <cell r="H3608" t="str">
            <v>Konkyan</v>
          </cell>
        </row>
        <row r="3609">
          <cell r="H3609" t="str">
            <v>Konkyan</v>
          </cell>
        </row>
        <row r="3610">
          <cell r="H3610" t="str">
            <v>Konkyan</v>
          </cell>
        </row>
        <row r="3611">
          <cell r="H3611" t="str">
            <v>Konkyan</v>
          </cell>
        </row>
        <row r="3612">
          <cell r="H3612" t="str">
            <v>Konkyan</v>
          </cell>
        </row>
        <row r="3613">
          <cell r="H3613" t="str">
            <v>Konkyan</v>
          </cell>
        </row>
        <row r="3614">
          <cell r="H3614" t="str">
            <v>Konkyan</v>
          </cell>
        </row>
        <row r="3615">
          <cell r="H3615" t="str">
            <v>Konkyan (Kokang SAZ)</v>
          </cell>
        </row>
        <row r="3616">
          <cell r="H3616" t="str">
            <v>Konkyan (Kokang SAZ)</v>
          </cell>
        </row>
        <row r="3617">
          <cell r="H3617" t="str">
            <v>Konkyan (Kokang SAZ)</v>
          </cell>
        </row>
        <row r="3618">
          <cell r="H3618" t="str">
            <v>Konkyan (Kokang SAZ)</v>
          </cell>
        </row>
        <row r="3619">
          <cell r="H3619" t="str">
            <v>Konkyan (Kokang SAZ)</v>
          </cell>
        </row>
        <row r="3620">
          <cell r="H3620" t="str">
            <v>Konkyan (Kokang SAZ)</v>
          </cell>
        </row>
        <row r="3621">
          <cell r="H3621" t="str">
            <v>Konkyan (Kokang SAZ)</v>
          </cell>
        </row>
        <row r="3622">
          <cell r="H3622" t="str">
            <v>Konkyan (Kokang SAZ)</v>
          </cell>
        </row>
        <row r="3623">
          <cell r="H3623" t="str">
            <v>Konkyan (Kokang SAZ)</v>
          </cell>
        </row>
        <row r="3624">
          <cell r="H3624" t="str">
            <v>Kungyangon</v>
          </cell>
        </row>
        <row r="3625">
          <cell r="H3625" t="str">
            <v>Kungyangon</v>
          </cell>
        </row>
        <row r="3626">
          <cell r="H3626" t="str">
            <v>Kungyangon</v>
          </cell>
        </row>
        <row r="3627">
          <cell r="H3627" t="str">
            <v>Kungyangon</v>
          </cell>
        </row>
        <row r="3628">
          <cell r="H3628" t="str">
            <v>Kungyangon</v>
          </cell>
        </row>
        <row r="3629">
          <cell r="H3629" t="str">
            <v>Kungyangon</v>
          </cell>
        </row>
        <row r="3630">
          <cell r="H3630" t="str">
            <v>Kungyangon</v>
          </cell>
        </row>
        <row r="3631">
          <cell r="H3631" t="str">
            <v>Kungyangon</v>
          </cell>
        </row>
        <row r="3632">
          <cell r="H3632" t="str">
            <v>Kungyangon</v>
          </cell>
        </row>
        <row r="3633">
          <cell r="H3633" t="str">
            <v>Kungyangon</v>
          </cell>
        </row>
        <row r="3634">
          <cell r="H3634" t="str">
            <v>Kungyangon</v>
          </cell>
        </row>
        <row r="3635">
          <cell r="H3635" t="str">
            <v>Kungyangon</v>
          </cell>
        </row>
        <row r="3636">
          <cell r="H3636" t="str">
            <v>Kungyangon</v>
          </cell>
        </row>
        <row r="3637">
          <cell r="H3637" t="str">
            <v>Kungyangon</v>
          </cell>
        </row>
        <row r="3638">
          <cell r="H3638" t="str">
            <v>Kungyangon</v>
          </cell>
        </row>
        <row r="3639">
          <cell r="H3639" t="str">
            <v>Kungyangon</v>
          </cell>
        </row>
        <row r="3640">
          <cell r="H3640" t="str">
            <v>Kungyangon</v>
          </cell>
        </row>
        <row r="3641">
          <cell r="H3641" t="str">
            <v>Kungyangon</v>
          </cell>
        </row>
        <row r="3642">
          <cell r="H3642" t="str">
            <v>Kungyangon</v>
          </cell>
        </row>
        <row r="3643">
          <cell r="H3643" t="str">
            <v>Kungyangon</v>
          </cell>
        </row>
        <row r="3644">
          <cell r="H3644" t="str">
            <v>Kungyangon</v>
          </cell>
        </row>
        <row r="3645">
          <cell r="H3645" t="str">
            <v>Kungyangon</v>
          </cell>
        </row>
        <row r="3646">
          <cell r="H3646" t="str">
            <v>Kungyangon</v>
          </cell>
        </row>
        <row r="3647">
          <cell r="H3647" t="str">
            <v>Kungyangon</v>
          </cell>
        </row>
        <row r="3648">
          <cell r="H3648" t="str">
            <v>Kungyangon</v>
          </cell>
        </row>
        <row r="3649">
          <cell r="H3649" t="str">
            <v>Kungyangon</v>
          </cell>
        </row>
        <row r="3650">
          <cell r="H3650" t="str">
            <v>Kungyangon</v>
          </cell>
        </row>
        <row r="3651">
          <cell r="H3651" t="str">
            <v>Kungyangon</v>
          </cell>
        </row>
        <row r="3652">
          <cell r="H3652" t="str">
            <v>Kungyangon</v>
          </cell>
        </row>
        <row r="3653">
          <cell r="H3653" t="str">
            <v>Kungyangon</v>
          </cell>
        </row>
        <row r="3654">
          <cell r="H3654" t="str">
            <v>Kungyangon</v>
          </cell>
        </row>
        <row r="3655">
          <cell r="H3655" t="str">
            <v>Kungyangon</v>
          </cell>
        </row>
        <row r="3656">
          <cell r="H3656" t="str">
            <v>Kungyangon</v>
          </cell>
        </row>
        <row r="3657">
          <cell r="H3657" t="str">
            <v>Kungyangon</v>
          </cell>
        </row>
        <row r="3658">
          <cell r="H3658" t="str">
            <v>Kungyangon</v>
          </cell>
        </row>
        <row r="3659">
          <cell r="H3659" t="str">
            <v>Kungyangon</v>
          </cell>
        </row>
        <row r="3660">
          <cell r="H3660" t="str">
            <v>Kungyangon</v>
          </cell>
        </row>
        <row r="3661">
          <cell r="H3661" t="str">
            <v>Kungyangon</v>
          </cell>
        </row>
        <row r="3662">
          <cell r="H3662" t="str">
            <v>Kungyangon</v>
          </cell>
        </row>
        <row r="3663">
          <cell r="H3663" t="str">
            <v>Kungyangon</v>
          </cell>
        </row>
        <row r="3664">
          <cell r="H3664" t="str">
            <v>Kungyangon</v>
          </cell>
        </row>
        <row r="3665">
          <cell r="H3665" t="str">
            <v>Kungyangon</v>
          </cell>
        </row>
        <row r="3666">
          <cell r="H3666" t="str">
            <v>Kungyangon</v>
          </cell>
        </row>
        <row r="3667">
          <cell r="H3667" t="str">
            <v>Kungyangon</v>
          </cell>
        </row>
        <row r="3668">
          <cell r="H3668" t="str">
            <v>Kungyangon</v>
          </cell>
        </row>
        <row r="3669">
          <cell r="H3669" t="str">
            <v>Kunhing</v>
          </cell>
        </row>
        <row r="3670">
          <cell r="H3670" t="str">
            <v>Kunhing</v>
          </cell>
        </row>
        <row r="3671">
          <cell r="H3671" t="str">
            <v>Kunhing</v>
          </cell>
        </row>
        <row r="3672">
          <cell r="H3672" t="str">
            <v>Kunhing</v>
          </cell>
        </row>
        <row r="3673">
          <cell r="H3673" t="str">
            <v>Kunhing</v>
          </cell>
        </row>
        <row r="3674">
          <cell r="H3674" t="str">
            <v>Kunhing</v>
          </cell>
        </row>
        <row r="3675">
          <cell r="H3675" t="str">
            <v>Kunhing</v>
          </cell>
        </row>
        <row r="3676">
          <cell r="H3676" t="str">
            <v>Kunhing</v>
          </cell>
        </row>
        <row r="3677">
          <cell r="H3677" t="str">
            <v>Kunhing</v>
          </cell>
        </row>
        <row r="3678">
          <cell r="H3678" t="str">
            <v>Kunhing</v>
          </cell>
        </row>
        <row r="3679">
          <cell r="H3679" t="str">
            <v>Kunhing</v>
          </cell>
        </row>
        <row r="3680">
          <cell r="H3680" t="str">
            <v>Kunhing</v>
          </cell>
        </row>
        <row r="3681">
          <cell r="H3681" t="str">
            <v>Kunhing</v>
          </cell>
        </row>
        <row r="3682">
          <cell r="H3682" t="str">
            <v>Kunhing</v>
          </cell>
        </row>
        <row r="3683">
          <cell r="H3683" t="str">
            <v>Kunhing</v>
          </cell>
        </row>
        <row r="3684">
          <cell r="H3684" t="str">
            <v>Kunhing</v>
          </cell>
        </row>
        <row r="3685">
          <cell r="H3685" t="str">
            <v>Kunhing</v>
          </cell>
        </row>
        <row r="3686">
          <cell r="H3686" t="str">
            <v>Kunlong</v>
          </cell>
        </row>
        <row r="3687">
          <cell r="H3687" t="str">
            <v>Kunlong</v>
          </cell>
        </row>
        <row r="3688">
          <cell r="H3688" t="str">
            <v>Kunlong</v>
          </cell>
        </row>
        <row r="3689">
          <cell r="H3689" t="str">
            <v>Kunlong</v>
          </cell>
        </row>
        <row r="3690">
          <cell r="H3690" t="str">
            <v>Kunlong</v>
          </cell>
        </row>
        <row r="3691">
          <cell r="H3691" t="str">
            <v>Kunlong</v>
          </cell>
        </row>
        <row r="3692">
          <cell r="H3692" t="str">
            <v>Kunlong</v>
          </cell>
        </row>
        <row r="3693">
          <cell r="H3693" t="str">
            <v>Kunlong</v>
          </cell>
        </row>
        <row r="3694">
          <cell r="H3694" t="str">
            <v>Kunlong</v>
          </cell>
        </row>
        <row r="3695">
          <cell r="H3695" t="str">
            <v>Kunlong</v>
          </cell>
        </row>
        <row r="3696">
          <cell r="H3696" t="str">
            <v>Kunlong</v>
          </cell>
        </row>
        <row r="3697">
          <cell r="H3697" t="str">
            <v>Kunlong</v>
          </cell>
        </row>
        <row r="3698">
          <cell r="H3698" t="str">
            <v>Kunlong</v>
          </cell>
        </row>
        <row r="3699">
          <cell r="H3699" t="str">
            <v>Kunlong</v>
          </cell>
        </row>
        <row r="3700">
          <cell r="H3700" t="str">
            <v>Kunlong</v>
          </cell>
        </row>
        <row r="3701">
          <cell r="H3701" t="str">
            <v>Kunlong</v>
          </cell>
        </row>
        <row r="3702">
          <cell r="H3702" t="str">
            <v>Kunlong</v>
          </cell>
        </row>
        <row r="3703">
          <cell r="H3703" t="str">
            <v>Kunlong</v>
          </cell>
        </row>
        <row r="3704">
          <cell r="H3704" t="str">
            <v>Kunlong</v>
          </cell>
        </row>
        <row r="3705">
          <cell r="H3705" t="str">
            <v>Kunlong</v>
          </cell>
        </row>
        <row r="3706">
          <cell r="H3706" t="str">
            <v>Kunlong</v>
          </cell>
        </row>
        <row r="3707">
          <cell r="H3707" t="str">
            <v>Kunlong</v>
          </cell>
        </row>
        <row r="3708">
          <cell r="H3708" t="str">
            <v>Kunlong</v>
          </cell>
        </row>
        <row r="3709">
          <cell r="H3709" t="str">
            <v>Kunlong</v>
          </cell>
        </row>
        <row r="3710">
          <cell r="H3710" t="str">
            <v>Kunlong</v>
          </cell>
        </row>
        <row r="3711">
          <cell r="H3711" t="str">
            <v>Kunlong</v>
          </cell>
        </row>
        <row r="3712">
          <cell r="H3712" t="str">
            <v>Kunlong</v>
          </cell>
        </row>
        <row r="3713">
          <cell r="H3713" t="str">
            <v>Kutkai</v>
          </cell>
        </row>
        <row r="3714">
          <cell r="H3714" t="str">
            <v>Kutkai</v>
          </cell>
        </row>
        <row r="3715">
          <cell r="H3715" t="str">
            <v>Kutkai</v>
          </cell>
        </row>
        <row r="3716">
          <cell r="H3716" t="str">
            <v>Kutkai</v>
          </cell>
        </row>
        <row r="3717">
          <cell r="H3717" t="str">
            <v>Kutkai</v>
          </cell>
        </row>
        <row r="3718">
          <cell r="H3718" t="str">
            <v>Kutkai</v>
          </cell>
        </row>
        <row r="3719">
          <cell r="H3719" t="str">
            <v>Kutkai</v>
          </cell>
        </row>
        <row r="3720">
          <cell r="H3720" t="str">
            <v>Kutkai</v>
          </cell>
        </row>
        <row r="3721">
          <cell r="H3721" t="str">
            <v>Kutkai</v>
          </cell>
        </row>
        <row r="3722">
          <cell r="H3722" t="str">
            <v>Kutkai</v>
          </cell>
        </row>
        <row r="3723">
          <cell r="H3723" t="str">
            <v>Kutkai</v>
          </cell>
        </row>
        <row r="3724">
          <cell r="H3724" t="str">
            <v>Kutkai</v>
          </cell>
        </row>
        <row r="3725">
          <cell r="H3725" t="str">
            <v>Kutkai</v>
          </cell>
        </row>
        <row r="3726">
          <cell r="H3726" t="str">
            <v>Kutkai</v>
          </cell>
        </row>
        <row r="3727">
          <cell r="H3727" t="str">
            <v>Kutkai</v>
          </cell>
        </row>
        <row r="3728">
          <cell r="H3728" t="str">
            <v>Kutkai</v>
          </cell>
        </row>
        <row r="3729">
          <cell r="H3729" t="str">
            <v>Kutkai</v>
          </cell>
        </row>
        <row r="3730">
          <cell r="H3730" t="str">
            <v>Kutkai</v>
          </cell>
        </row>
        <row r="3731">
          <cell r="H3731" t="str">
            <v>Kutkai</v>
          </cell>
        </row>
        <row r="3732">
          <cell r="H3732" t="str">
            <v>Kutkai</v>
          </cell>
        </row>
        <row r="3733">
          <cell r="H3733" t="str">
            <v>Kutkai</v>
          </cell>
        </row>
        <row r="3734">
          <cell r="H3734" t="str">
            <v>Kutkai</v>
          </cell>
        </row>
        <row r="3735">
          <cell r="H3735" t="str">
            <v>Kutkai</v>
          </cell>
        </row>
        <row r="3736">
          <cell r="H3736" t="str">
            <v>Kutkai</v>
          </cell>
        </row>
        <row r="3737">
          <cell r="H3737" t="str">
            <v>Kutkai</v>
          </cell>
        </row>
        <row r="3738">
          <cell r="H3738" t="str">
            <v>Kutkai</v>
          </cell>
        </row>
        <row r="3739">
          <cell r="H3739" t="str">
            <v>Kutkai</v>
          </cell>
        </row>
        <row r="3740">
          <cell r="H3740" t="str">
            <v>Kutkai</v>
          </cell>
        </row>
        <row r="3741">
          <cell r="H3741" t="str">
            <v>Kutkai</v>
          </cell>
        </row>
        <row r="3742">
          <cell r="H3742" t="str">
            <v>Kutkai</v>
          </cell>
        </row>
        <row r="3743">
          <cell r="H3743" t="str">
            <v>Kutkai</v>
          </cell>
        </row>
        <row r="3744">
          <cell r="H3744" t="str">
            <v>Kutkai</v>
          </cell>
        </row>
        <row r="3745">
          <cell r="H3745" t="str">
            <v>Kutkai</v>
          </cell>
        </row>
        <row r="3746">
          <cell r="H3746" t="str">
            <v>Kutkai</v>
          </cell>
        </row>
        <row r="3747">
          <cell r="H3747" t="str">
            <v>Kutkai</v>
          </cell>
        </row>
        <row r="3748">
          <cell r="H3748" t="str">
            <v>Kutkai</v>
          </cell>
        </row>
        <row r="3749">
          <cell r="H3749" t="str">
            <v>Kutkai</v>
          </cell>
        </row>
        <row r="3750">
          <cell r="H3750" t="str">
            <v>Kutkai</v>
          </cell>
        </row>
        <row r="3751">
          <cell r="H3751" t="str">
            <v>Kutkai</v>
          </cell>
        </row>
        <row r="3752">
          <cell r="H3752" t="str">
            <v>Kutkai</v>
          </cell>
        </row>
        <row r="3753">
          <cell r="H3753" t="str">
            <v>Kutkai</v>
          </cell>
        </row>
        <row r="3754">
          <cell r="H3754" t="str">
            <v>Kutkai</v>
          </cell>
        </row>
        <row r="3755">
          <cell r="H3755" t="str">
            <v>Kutkai</v>
          </cell>
        </row>
        <row r="3756">
          <cell r="H3756" t="str">
            <v>Kutkai</v>
          </cell>
        </row>
        <row r="3757">
          <cell r="H3757" t="str">
            <v>Kutkai</v>
          </cell>
        </row>
        <row r="3758">
          <cell r="H3758" t="str">
            <v>Kutkai</v>
          </cell>
        </row>
        <row r="3759">
          <cell r="H3759" t="str">
            <v>Kutkai</v>
          </cell>
        </row>
        <row r="3760">
          <cell r="H3760" t="str">
            <v>Kutkai</v>
          </cell>
        </row>
        <row r="3761">
          <cell r="H3761" t="str">
            <v>Kutkai</v>
          </cell>
        </row>
        <row r="3762">
          <cell r="H3762" t="str">
            <v>Kutkai</v>
          </cell>
        </row>
        <row r="3763">
          <cell r="H3763" t="str">
            <v>Kutkai</v>
          </cell>
        </row>
        <row r="3764">
          <cell r="H3764" t="str">
            <v>Kutkai</v>
          </cell>
        </row>
        <row r="3765">
          <cell r="H3765" t="str">
            <v>Kutkai</v>
          </cell>
        </row>
        <row r="3766">
          <cell r="H3766" t="str">
            <v>Kutkai</v>
          </cell>
        </row>
        <row r="3767">
          <cell r="H3767" t="str">
            <v>Kutkai</v>
          </cell>
        </row>
        <row r="3768">
          <cell r="H3768" t="str">
            <v>Kutkai</v>
          </cell>
        </row>
        <row r="3769">
          <cell r="H3769" t="str">
            <v>Kutkai</v>
          </cell>
        </row>
        <row r="3770">
          <cell r="H3770" t="str">
            <v>Kutkai</v>
          </cell>
        </row>
        <row r="3771">
          <cell r="H3771" t="str">
            <v>Kutkai</v>
          </cell>
        </row>
        <row r="3772">
          <cell r="H3772" t="str">
            <v>Kutkai</v>
          </cell>
        </row>
        <row r="3773">
          <cell r="H3773" t="str">
            <v>Kutkai</v>
          </cell>
        </row>
        <row r="3774">
          <cell r="H3774" t="str">
            <v>Kutkai</v>
          </cell>
        </row>
        <row r="3775">
          <cell r="H3775" t="str">
            <v>Kutkai</v>
          </cell>
        </row>
        <row r="3776">
          <cell r="H3776" t="str">
            <v>Kutkai</v>
          </cell>
        </row>
        <row r="3777">
          <cell r="H3777" t="str">
            <v>Kutkai</v>
          </cell>
        </row>
        <row r="3778">
          <cell r="H3778" t="str">
            <v>Kutkai</v>
          </cell>
        </row>
        <row r="3779">
          <cell r="H3779" t="str">
            <v>Kutkai</v>
          </cell>
        </row>
        <row r="3780">
          <cell r="H3780" t="str">
            <v>Kutkai</v>
          </cell>
        </row>
        <row r="3781">
          <cell r="H3781" t="str">
            <v>Kutkai</v>
          </cell>
        </row>
        <row r="3782">
          <cell r="H3782" t="str">
            <v>Kutkai</v>
          </cell>
        </row>
        <row r="3783">
          <cell r="H3783" t="str">
            <v>Kutkai</v>
          </cell>
        </row>
        <row r="3784">
          <cell r="H3784" t="str">
            <v>Kutkai</v>
          </cell>
        </row>
        <row r="3785">
          <cell r="H3785" t="str">
            <v>Kutkai</v>
          </cell>
        </row>
        <row r="3786">
          <cell r="H3786" t="str">
            <v>Kutkai</v>
          </cell>
        </row>
        <row r="3787">
          <cell r="H3787" t="str">
            <v>Kutkai</v>
          </cell>
        </row>
        <row r="3788">
          <cell r="H3788" t="str">
            <v>Kutkai</v>
          </cell>
        </row>
        <row r="3789">
          <cell r="H3789" t="str">
            <v>Kyaiklat</v>
          </cell>
        </row>
        <row r="3790">
          <cell r="H3790" t="str">
            <v>Kyaiklat</v>
          </cell>
        </row>
        <row r="3791">
          <cell r="H3791" t="str">
            <v>Kyaiklat</v>
          </cell>
        </row>
        <row r="3792">
          <cell r="H3792" t="str">
            <v>Kyaiklat</v>
          </cell>
        </row>
        <row r="3793">
          <cell r="H3793" t="str">
            <v>Kyaiklat</v>
          </cell>
        </row>
        <row r="3794">
          <cell r="H3794" t="str">
            <v>Kyaiklat</v>
          </cell>
        </row>
        <row r="3795">
          <cell r="H3795" t="str">
            <v>Kyaiklat</v>
          </cell>
        </row>
        <row r="3796">
          <cell r="H3796" t="str">
            <v>Kyaiklat</v>
          </cell>
        </row>
        <row r="3797">
          <cell r="H3797" t="str">
            <v>Kyaiklat</v>
          </cell>
        </row>
        <row r="3798">
          <cell r="H3798" t="str">
            <v>Kyaiklat</v>
          </cell>
        </row>
        <row r="3799">
          <cell r="H3799" t="str">
            <v>Kyaiklat</v>
          </cell>
        </row>
        <row r="3800">
          <cell r="H3800" t="str">
            <v>Kyaiklat</v>
          </cell>
        </row>
        <row r="3801">
          <cell r="H3801" t="str">
            <v>Kyaiklat</v>
          </cell>
        </row>
        <row r="3802">
          <cell r="H3802" t="str">
            <v>Kyaiklat</v>
          </cell>
        </row>
        <row r="3803">
          <cell r="H3803" t="str">
            <v>Kyaiklat</v>
          </cell>
        </row>
        <row r="3804">
          <cell r="H3804" t="str">
            <v>Kyaiklat</v>
          </cell>
        </row>
        <row r="3805">
          <cell r="H3805" t="str">
            <v>Kyaiklat</v>
          </cell>
        </row>
        <row r="3806">
          <cell r="H3806" t="str">
            <v>Kyaiklat</v>
          </cell>
        </row>
        <row r="3807">
          <cell r="H3807" t="str">
            <v>Kyaiklat</v>
          </cell>
        </row>
        <row r="3808">
          <cell r="H3808" t="str">
            <v>Kyaiklat</v>
          </cell>
        </row>
        <row r="3809">
          <cell r="H3809" t="str">
            <v>Kyaiklat</v>
          </cell>
        </row>
        <row r="3810">
          <cell r="H3810" t="str">
            <v>Kyaiklat</v>
          </cell>
        </row>
        <row r="3811">
          <cell r="H3811" t="str">
            <v>Kyaiklat</v>
          </cell>
        </row>
        <row r="3812">
          <cell r="H3812" t="str">
            <v>Kyaiklat</v>
          </cell>
        </row>
        <row r="3813">
          <cell r="H3813" t="str">
            <v>Kyaiklat</v>
          </cell>
        </row>
        <row r="3814">
          <cell r="H3814" t="str">
            <v>Kyaiklat</v>
          </cell>
        </row>
        <row r="3815">
          <cell r="H3815" t="str">
            <v>Kyaiklat</v>
          </cell>
        </row>
        <row r="3816">
          <cell r="H3816" t="str">
            <v>Kyaiklat</v>
          </cell>
        </row>
        <row r="3817">
          <cell r="H3817" t="str">
            <v>Kyaiklat</v>
          </cell>
        </row>
        <row r="3818">
          <cell r="H3818" t="str">
            <v>Kyaiklat</v>
          </cell>
        </row>
        <row r="3819">
          <cell r="H3819" t="str">
            <v>Kyaiklat</v>
          </cell>
        </row>
        <row r="3820">
          <cell r="H3820" t="str">
            <v>Kyaiklat</v>
          </cell>
        </row>
        <row r="3821">
          <cell r="H3821" t="str">
            <v>Kyaiklat</v>
          </cell>
        </row>
        <row r="3822">
          <cell r="H3822" t="str">
            <v>Kyaiklat</v>
          </cell>
        </row>
        <row r="3823">
          <cell r="H3823" t="str">
            <v>Kyaiklat</v>
          </cell>
        </row>
        <row r="3824">
          <cell r="H3824" t="str">
            <v>Kyaiklat</v>
          </cell>
        </row>
        <row r="3825">
          <cell r="H3825" t="str">
            <v>Kyaiklat</v>
          </cell>
        </row>
        <row r="3826">
          <cell r="H3826" t="str">
            <v>Kyaiklat</v>
          </cell>
        </row>
        <row r="3827">
          <cell r="H3827" t="str">
            <v>Kyaiklat</v>
          </cell>
        </row>
        <row r="3828">
          <cell r="H3828" t="str">
            <v>Kyaiklat</v>
          </cell>
        </row>
        <row r="3829">
          <cell r="H3829" t="str">
            <v>Kyaiklat</v>
          </cell>
        </row>
        <row r="3830">
          <cell r="H3830" t="str">
            <v>Kyaiklat</v>
          </cell>
        </row>
        <row r="3831">
          <cell r="H3831" t="str">
            <v>Kyaiklat</v>
          </cell>
        </row>
        <row r="3832">
          <cell r="H3832" t="str">
            <v>Kyaiklat</v>
          </cell>
        </row>
        <row r="3833">
          <cell r="H3833" t="str">
            <v>Kyaiklat</v>
          </cell>
        </row>
        <row r="3834">
          <cell r="H3834" t="str">
            <v>Kyaiklat</v>
          </cell>
        </row>
        <row r="3835">
          <cell r="H3835" t="str">
            <v>Kyaiklat</v>
          </cell>
        </row>
        <row r="3836">
          <cell r="H3836" t="str">
            <v>Kyaiklat</v>
          </cell>
        </row>
        <row r="3837">
          <cell r="H3837" t="str">
            <v>Kyaiklat</v>
          </cell>
        </row>
        <row r="3838">
          <cell r="H3838" t="str">
            <v>Kyaiklat</v>
          </cell>
        </row>
        <row r="3839">
          <cell r="H3839" t="str">
            <v>Kyaiklat</v>
          </cell>
        </row>
        <row r="3840">
          <cell r="H3840" t="str">
            <v>Kyaiklat</v>
          </cell>
        </row>
        <row r="3841">
          <cell r="H3841" t="str">
            <v>Kyaiklat</v>
          </cell>
        </row>
        <row r="3842">
          <cell r="H3842" t="str">
            <v>Kyaiklat</v>
          </cell>
        </row>
        <row r="3843">
          <cell r="H3843" t="str">
            <v>Kyaiklat</v>
          </cell>
        </row>
        <row r="3844">
          <cell r="H3844" t="str">
            <v>Kyaiklat</v>
          </cell>
        </row>
        <row r="3845">
          <cell r="H3845" t="str">
            <v>Kyaiklat</v>
          </cell>
        </row>
        <row r="3846">
          <cell r="H3846" t="str">
            <v>Kyaiklat</v>
          </cell>
        </row>
        <row r="3847">
          <cell r="H3847" t="str">
            <v>Kyaiklat</v>
          </cell>
        </row>
        <row r="3848">
          <cell r="H3848" t="str">
            <v>Kyaiklat</v>
          </cell>
        </row>
        <row r="3849">
          <cell r="H3849" t="str">
            <v>Kyaiklat</v>
          </cell>
        </row>
        <row r="3850">
          <cell r="H3850" t="str">
            <v>Kyaiklat</v>
          </cell>
        </row>
        <row r="3851">
          <cell r="H3851" t="str">
            <v>Kyaiklat</v>
          </cell>
        </row>
        <row r="3852">
          <cell r="H3852" t="str">
            <v>Kyaiklat</v>
          </cell>
        </row>
        <row r="3853">
          <cell r="H3853" t="str">
            <v>Kyaiklat</v>
          </cell>
        </row>
        <row r="3854">
          <cell r="H3854" t="str">
            <v>Kyaiklat</v>
          </cell>
        </row>
        <row r="3855">
          <cell r="H3855" t="str">
            <v>Kyaiklat</v>
          </cell>
        </row>
        <row r="3856">
          <cell r="H3856" t="str">
            <v>Kyaiklat</v>
          </cell>
        </row>
        <row r="3857">
          <cell r="H3857" t="str">
            <v>Kyaiklat</v>
          </cell>
        </row>
        <row r="3858">
          <cell r="H3858" t="str">
            <v>Kyaiklat</v>
          </cell>
        </row>
        <row r="3859">
          <cell r="H3859" t="str">
            <v>Kyaiklat</v>
          </cell>
        </row>
        <row r="3860">
          <cell r="H3860" t="str">
            <v>Kyaiklat</v>
          </cell>
        </row>
        <row r="3861">
          <cell r="H3861" t="str">
            <v>Kyaiklat</v>
          </cell>
        </row>
        <row r="3862">
          <cell r="H3862" t="str">
            <v>Kyaiklat</v>
          </cell>
        </row>
        <row r="3863">
          <cell r="H3863" t="str">
            <v>Kyaiklat</v>
          </cell>
        </row>
        <row r="3864">
          <cell r="H3864" t="str">
            <v>Kyaiklat</v>
          </cell>
        </row>
        <row r="3865">
          <cell r="H3865" t="str">
            <v>Kyaiklat</v>
          </cell>
        </row>
        <row r="3866">
          <cell r="H3866" t="str">
            <v>Kyaiklat</v>
          </cell>
        </row>
        <row r="3867">
          <cell r="H3867" t="str">
            <v>Kyaiklat</v>
          </cell>
        </row>
        <row r="3868">
          <cell r="H3868" t="str">
            <v>Kyaiklat</v>
          </cell>
        </row>
        <row r="3869">
          <cell r="H3869" t="str">
            <v>Kyaiklat</v>
          </cell>
        </row>
        <row r="3870">
          <cell r="H3870" t="str">
            <v>Kyaiklat</v>
          </cell>
        </row>
        <row r="3871">
          <cell r="H3871" t="str">
            <v>Kyaiklat</v>
          </cell>
        </row>
        <row r="3872">
          <cell r="H3872" t="str">
            <v>Kyaiklat</v>
          </cell>
        </row>
        <row r="3873">
          <cell r="H3873" t="str">
            <v>Kyaiklat</v>
          </cell>
        </row>
        <row r="3874">
          <cell r="H3874" t="str">
            <v>Kyaiklat</v>
          </cell>
        </row>
        <row r="3875">
          <cell r="H3875" t="str">
            <v>Kyaiklat</v>
          </cell>
        </row>
        <row r="3876">
          <cell r="H3876" t="str">
            <v>Kyaiklat</v>
          </cell>
        </row>
        <row r="3877">
          <cell r="H3877" t="str">
            <v>Kyaiklat</v>
          </cell>
        </row>
        <row r="3878">
          <cell r="H3878" t="str">
            <v>Kyaikmaraw</v>
          </cell>
        </row>
        <row r="3879">
          <cell r="H3879" t="str">
            <v>Kyaikmaraw</v>
          </cell>
        </row>
        <row r="3880">
          <cell r="H3880" t="str">
            <v>Kyaikmaraw</v>
          </cell>
        </row>
        <row r="3881">
          <cell r="H3881" t="str">
            <v>Kyaikmaraw</v>
          </cell>
        </row>
        <row r="3882">
          <cell r="H3882" t="str">
            <v>Kyaikmaraw</v>
          </cell>
        </row>
        <row r="3883">
          <cell r="H3883" t="str">
            <v>Kyaikmaraw</v>
          </cell>
        </row>
        <row r="3884">
          <cell r="H3884" t="str">
            <v>Kyaikmaraw</v>
          </cell>
        </row>
        <row r="3885">
          <cell r="H3885" t="str">
            <v>Kyaikmaraw</v>
          </cell>
        </row>
        <row r="3886">
          <cell r="H3886" t="str">
            <v>Kyaikmaraw</v>
          </cell>
        </row>
        <row r="3887">
          <cell r="H3887" t="str">
            <v>Kyaikmaraw</v>
          </cell>
        </row>
        <row r="3888">
          <cell r="H3888" t="str">
            <v>Kyaikmaraw</v>
          </cell>
        </row>
        <row r="3889">
          <cell r="H3889" t="str">
            <v>Kyaikmaraw</v>
          </cell>
        </row>
        <row r="3890">
          <cell r="H3890" t="str">
            <v>Kyaikmaraw</v>
          </cell>
        </row>
        <row r="3891">
          <cell r="H3891" t="str">
            <v>Kyaikmaraw</v>
          </cell>
        </row>
        <row r="3892">
          <cell r="H3892" t="str">
            <v>Kyaikmaraw</v>
          </cell>
        </row>
        <row r="3893">
          <cell r="H3893" t="str">
            <v>Kyaikmaraw</v>
          </cell>
        </row>
        <row r="3894">
          <cell r="H3894" t="str">
            <v>Kyaikmaraw</v>
          </cell>
        </row>
        <row r="3895">
          <cell r="H3895" t="str">
            <v>Kyaikmaraw</v>
          </cell>
        </row>
        <row r="3896">
          <cell r="H3896" t="str">
            <v>Kyaikmaraw</v>
          </cell>
        </row>
        <row r="3897">
          <cell r="H3897" t="str">
            <v>Kyaikmaraw</v>
          </cell>
        </row>
        <row r="3898">
          <cell r="H3898" t="str">
            <v>Kyaikmaraw</v>
          </cell>
        </row>
        <row r="3899">
          <cell r="H3899" t="str">
            <v>Kyaikmaraw</v>
          </cell>
        </row>
        <row r="3900">
          <cell r="H3900" t="str">
            <v>Kyaikmaraw</v>
          </cell>
        </row>
        <row r="3901">
          <cell r="H3901" t="str">
            <v>Kyaikmaraw</v>
          </cell>
        </row>
        <row r="3902">
          <cell r="H3902" t="str">
            <v>Kyaikmaraw</v>
          </cell>
        </row>
        <row r="3903">
          <cell r="H3903" t="str">
            <v>Kyaikmaraw</v>
          </cell>
        </row>
        <row r="3904">
          <cell r="H3904" t="str">
            <v>Kyaikmaraw</v>
          </cell>
        </row>
        <row r="3905">
          <cell r="H3905" t="str">
            <v>Kyaikmaraw</v>
          </cell>
        </row>
        <row r="3906">
          <cell r="H3906" t="str">
            <v>Kyaikmaraw</v>
          </cell>
        </row>
        <row r="3907">
          <cell r="H3907" t="str">
            <v>Kyaikmaraw</v>
          </cell>
        </row>
        <row r="3908">
          <cell r="H3908" t="str">
            <v>Kyaikmaraw</v>
          </cell>
        </row>
        <row r="3909">
          <cell r="H3909" t="str">
            <v>Kyaikmaraw</v>
          </cell>
        </row>
        <row r="3910">
          <cell r="H3910" t="str">
            <v>Kyaikmaraw</v>
          </cell>
        </row>
        <row r="3911">
          <cell r="H3911" t="str">
            <v>Kyaikmaraw</v>
          </cell>
        </row>
        <row r="3912">
          <cell r="H3912" t="str">
            <v>Kyaikmaraw</v>
          </cell>
        </row>
        <row r="3913">
          <cell r="H3913" t="str">
            <v>Kyaikmaraw</v>
          </cell>
        </row>
        <row r="3914">
          <cell r="H3914" t="str">
            <v>Kyaikmaraw</v>
          </cell>
        </row>
        <row r="3915">
          <cell r="H3915" t="str">
            <v>Kyaikmaraw</v>
          </cell>
        </row>
        <row r="3916">
          <cell r="H3916" t="str">
            <v>Kyaikmaraw</v>
          </cell>
        </row>
        <row r="3917">
          <cell r="H3917" t="str">
            <v>Kyaikmaraw</v>
          </cell>
        </row>
        <row r="3918">
          <cell r="H3918" t="str">
            <v>Kyaikmaraw</v>
          </cell>
        </row>
        <row r="3919">
          <cell r="H3919" t="str">
            <v>Kyaikmaraw</v>
          </cell>
        </row>
        <row r="3920">
          <cell r="H3920" t="str">
            <v>Kyaikmaraw</v>
          </cell>
        </row>
        <row r="3921">
          <cell r="H3921" t="str">
            <v>Kyaikmaraw</v>
          </cell>
        </row>
        <row r="3922">
          <cell r="H3922" t="str">
            <v>Kyaikmaraw</v>
          </cell>
        </row>
        <row r="3923">
          <cell r="H3923" t="str">
            <v>Kyaikmaraw</v>
          </cell>
        </row>
        <row r="3924">
          <cell r="H3924" t="str">
            <v>Kyaikto</v>
          </cell>
        </row>
        <row r="3925">
          <cell r="H3925" t="str">
            <v>Kyaikto</v>
          </cell>
        </row>
        <row r="3926">
          <cell r="H3926" t="str">
            <v>Kyaikto</v>
          </cell>
        </row>
        <row r="3927">
          <cell r="H3927" t="str">
            <v>Kyaikto</v>
          </cell>
        </row>
        <row r="3928">
          <cell r="H3928" t="str">
            <v>Kyaikto</v>
          </cell>
        </row>
        <row r="3929">
          <cell r="H3929" t="str">
            <v>Kyaikto</v>
          </cell>
        </row>
        <row r="3930">
          <cell r="H3930" t="str">
            <v>Kyaikto</v>
          </cell>
        </row>
        <row r="3931">
          <cell r="H3931" t="str">
            <v>Kyaikto</v>
          </cell>
        </row>
        <row r="3932">
          <cell r="H3932" t="str">
            <v>Kyaikto</v>
          </cell>
        </row>
        <row r="3933">
          <cell r="H3933" t="str">
            <v>Kyaikto</v>
          </cell>
        </row>
        <row r="3934">
          <cell r="H3934" t="str">
            <v>Kyaikto</v>
          </cell>
        </row>
        <row r="3935">
          <cell r="H3935" t="str">
            <v>Kyaikto</v>
          </cell>
        </row>
        <row r="3936">
          <cell r="H3936" t="str">
            <v>Kyaikto</v>
          </cell>
        </row>
        <row r="3937">
          <cell r="H3937" t="str">
            <v>Kyaikto</v>
          </cell>
        </row>
        <row r="3938">
          <cell r="H3938" t="str">
            <v>Kyaikto</v>
          </cell>
        </row>
        <row r="3939">
          <cell r="H3939" t="str">
            <v>Kyaikto</v>
          </cell>
        </row>
        <row r="3940">
          <cell r="H3940" t="str">
            <v>Kyaikto</v>
          </cell>
        </row>
        <row r="3941">
          <cell r="H3941" t="str">
            <v>Kyaikto</v>
          </cell>
        </row>
        <row r="3942">
          <cell r="H3942" t="str">
            <v>Kyaikto</v>
          </cell>
        </row>
        <row r="3943">
          <cell r="H3943" t="str">
            <v>Kyaikto</v>
          </cell>
        </row>
        <row r="3944">
          <cell r="H3944" t="str">
            <v>Kyaikto</v>
          </cell>
        </row>
        <row r="3945">
          <cell r="H3945" t="str">
            <v>Kyaikto</v>
          </cell>
        </row>
        <row r="3946">
          <cell r="H3946" t="str">
            <v>Kyaikto</v>
          </cell>
        </row>
        <row r="3947">
          <cell r="H3947" t="str">
            <v>Kyaikto</v>
          </cell>
        </row>
        <row r="3948">
          <cell r="H3948" t="str">
            <v>Kyaikto</v>
          </cell>
        </row>
        <row r="3949">
          <cell r="H3949" t="str">
            <v>Kyaikto</v>
          </cell>
        </row>
        <row r="3950">
          <cell r="H3950" t="str">
            <v>Kyaikto</v>
          </cell>
        </row>
        <row r="3951">
          <cell r="H3951" t="str">
            <v>Kyaikto</v>
          </cell>
        </row>
        <row r="3952">
          <cell r="H3952" t="str">
            <v>Kyaikto</v>
          </cell>
        </row>
        <row r="3953">
          <cell r="H3953" t="str">
            <v>Kyaikto</v>
          </cell>
        </row>
        <row r="3954">
          <cell r="H3954" t="str">
            <v>Kyaikto</v>
          </cell>
        </row>
        <row r="3955">
          <cell r="H3955" t="str">
            <v>Kyaikto</v>
          </cell>
        </row>
        <row r="3956">
          <cell r="H3956" t="str">
            <v>Kyaikto</v>
          </cell>
        </row>
        <row r="3957">
          <cell r="H3957" t="str">
            <v>Kyaikto</v>
          </cell>
        </row>
        <row r="3958">
          <cell r="H3958" t="str">
            <v>Kyaikto</v>
          </cell>
        </row>
        <row r="3959">
          <cell r="H3959" t="str">
            <v>Kyaikto</v>
          </cell>
        </row>
        <row r="3960">
          <cell r="H3960" t="str">
            <v>Kyaikto</v>
          </cell>
        </row>
        <row r="3961">
          <cell r="H3961" t="str">
            <v>Kyaikto</v>
          </cell>
        </row>
        <row r="3962">
          <cell r="H3962" t="str">
            <v>Kyainseikgyi</v>
          </cell>
        </row>
        <row r="3963">
          <cell r="H3963" t="str">
            <v>Kyainseikgyi</v>
          </cell>
        </row>
        <row r="3964">
          <cell r="H3964" t="str">
            <v>Kyainseikgyi</v>
          </cell>
        </row>
        <row r="3965">
          <cell r="H3965" t="str">
            <v>Kyainseikgyi</v>
          </cell>
        </row>
        <row r="3966">
          <cell r="H3966" t="str">
            <v>Kyainseikgyi</v>
          </cell>
        </row>
        <row r="3967">
          <cell r="H3967" t="str">
            <v>Kyainseikgyi</v>
          </cell>
        </row>
        <row r="3968">
          <cell r="H3968" t="str">
            <v>Kyainseikgyi</v>
          </cell>
        </row>
        <row r="3969">
          <cell r="H3969" t="str">
            <v>Kyainseikgyi</v>
          </cell>
        </row>
        <row r="3970">
          <cell r="H3970" t="str">
            <v>Kyainseikgyi</v>
          </cell>
        </row>
        <row r="3971">
          <cell r="H3971" t="str">
            <v>Kyainseikgyi</v>
          </cell>
        </row>
        <row r="3972">
          <cell r="H3972" t="str">
            <v>Kyainseikgyi</v>
          </cell>
        </row>
        <row r="3973">
          <cell r="H3973" t="str">
            <v>Kyainseikgyi</v>
          </cell>
        </row>
        <row r="3974">
          <cell r="H3974" t="str">
            <v>Kyainseikgyi</v>
          </cell>
        </row>
        <row r="3975">
          <cell r="H3975" t="str">
            <v>Kyainseikgyi</v>
          </cell>
        </row>
        <row r="3976">
          <cell r="H3976" t="str">
            <v>Kyainseikgyi</v>
          </cell>
        </row>
        <row r="3977">
          <cell r="H3977" t="str">
            <v>Kyainseikgyi</v>
          </cell>
        </row>
        <row r="3978">
          <cell r="H3978" t="str">
            <v>Kyainseikgyi</v>
          </cell>
        </row>
        <row r="3979">
          <cell r="H3979" t="str">
            <v>Kyainseikgyi</v>
          </cell>
        </row>
        <row r="3980">
          <cell r="H3980" t="str">
            <v>Kyainseikgyi</v>
          </cell>
        </row>
        <row r="3981">
          <cell r="H3981" t="str">
            <v>Kyainseikgyi</v>
          </cell>
        </row>
        <row r="3982">
          <cell r="H3982" t="str">
            <v>Kyainseikgyi</v>
          </cell>
        </row>
        <row r="3983">
          <cell r="H3983" t="str">
            <v>Kyainseikgyi</v>
          </cell>
        </row>
        <row r="3984">
          <cell r="H3984" t="str">
            <v>Kyainseikgyi</v>
          </cell>
        </row>
        <row r="3985">
          <cell r="H3985" t="str">
            <v>Kyainseikgyi</v>
          </cell>
        </row>
        <row r="3986">
          <cell r="H3986" t="str">
            <v>Kyainseikgyi</v>
          </cell>
        </row>
        <row r="3987">
          <cell r="H3987" t="str">
            <v>Kyainseikgyi</v>
          </cell>
        </row>
        <row r="3988">
          <cell r="H3988" t="str">
            <v>Kyainseikgyi</v>
          </cell>
        </row>
        <row r="3989">
          <cell r="H3989" t="str">
            <v>Kyainseikgyi</v>
          </cell>
        </row>
        <row r="3990">
          <cell r="H3990" t="str">
            <v>Kyainseikgyi</v>
          </cell>
        </row>
        <row r="3991">
          <cell r="H3991" t="str">
            <v>Kyainseikgyi</v>
          </cell>
        </row>
        <row r="3992">
          <cell r="H3992" t="str">
            <v>Kyainseikgyi</v>
          </cell>
        </row>
        <row r="3993">
          <cell r="H3993" t="str">
            <v>Kyainseikgyi</v>
          </cell>
        </row>
        <row r="3994">
          <cell r="H3994" t="str">
            <v>Kyainseikgyi</v>
          </cell>
        </row>
        <row r="3995">
          <cell r="H3995" t="str">
            <v>Kyainseikgyi</v>
          </cell>
        </row>
        <row r="3996">
          <cell r="H3996" t="str">
            <v>Kyainseikgyi</v>
          </cell>
        </row>
        <row r="3997">
          <cell r="H3997" t="str">
            <v>Kyainseikgyi</v>
          </cell>
        </row>
        <row r="3998">
          <cell r="H3998" t="str">
            <v>Kyainseikgyi</v>
          </cell>
        </row>
        <row r="3999">
          <cell r="H3999" t="str">
            <v>Kyainseikgyi</v>
          </cell>
        </row>
        <row r="4000">
          <cell r="H4000" t="str">
            <v>Kyainseikgyi</v>
          </cell>
        </row>
        <row r="4001">
          <cell r="H4001" t="str">
            <v>Kyainseikgyi</v>
          </cell>
        </row>
        <row r="4002">
          <cell r="H4002" t="str">
            <v>Kyainseikgyi</v>
          </cell>
        </row>
        <row r="4003">
          <cell r="H4003" t="str">
            <v>Kyainseikgyi</v>
          </cell>
        </row>
        <row r="4004">
          <cell r="H4004" t="str">
            <v>Kyainseikgyi</v>
          </cell>
        </row>
        <row r="4005">
          <cell r="H4005" t="str">
            <v>Kyainseikgyi</v>
          </cell>
        </row>
        <row r="4006">
          <cell r="H4006" t="str">
            <v>Kyainseikgyi</v>
          </cell>
        </row>
        <row r="4007">
          <cell r="H4007" t="str">
            <v>Kyainseikgyi</v>
          </cell>
        </row>
        <row r="4008">
          <cell r="H4008" t="str">
            <v>Kyainseikgyi</v>
          </cell>
        </row>
        <row r="4009">
          <cell r="H4009" t="str">
            <v>Kyainseikgyi</v>
          </cell>
        </row>
        <row r="4010">
          <cell r="H4010" t="str">
            <v>Kyainseikgyi</v>
          </cell>
        </row>
        <row r="4011">
          <cell r="H4011" t="str">
            <v>Kyainseikgyi</v>
          </cell>
        </row>
        <row r="4012">
          <cell r="H4012" t="str">
            <v>Kyainseikgyi</v>
          </cell>
        </row>
        <row r="4013">
          <cell r="H4013" t="str">
            <v>Kyainseikgyi</v>
          </cell>
        </row>
        <row r="4014">
          <cell r="H4014" t="str">
            <v>Kyainseikgyi</v>
          </cell>
        </row>
        <row r="4015">
          <cell r="H4015" t="str">
            <v>Kyainseikgyi</v>
          </cell>
        </row>
        <row r="4016">
          <cell r="H4016" t="str">
            <v>Kyainseikgyi</v>
          </cell>
        </row>
        <row r="4017">
          <cell r="H4017" t="str">
            <v>Kyangin</v>
          </cell>
        </row>
        <row r="4018">
          <cell r="H4018" t="str">
            <v>Kyangin</v>
          </cell>
        </row>
        <row r="4019">
          <cell r="H4019" t="str">
            <v>Kyangin</v>
          </cell>
        </row>
        <row r="4020">
          <cell r="H4020" t="str">
            <v>Kyangin</v>
          </cell>
        </row>
        <row r="4021">
          <cell r="H4021" t="str">
            <v>Kyangin</v>
          </cell>
        </row>
        <row r="4022">
          <cell r="H4022" t="str">
            <v>Kyangin</v>
          </cell>
        </row>
        <row r="4023">
          <cell r="H4023" t="str">
            <v>Kyangin</v>
          </cell>
        </row>
        <row r="4024">
          <cell r="H4024" t="str">
            <v>Kyangin</v>
          </cell>
        </row>
        <row r="4025">
          <cell r="H4025" t="str">
            <v>Kyangin</v>
          </cell>
        </row>
        <row r="4026">
          <cell r="H4026" t="str">
            <v>Kyangin</v>
          </cell>
        </row>
        <row r="4027">
          <cell r="H4027" t="str">
            <v>Kyangin</v>
          </cell>
        </row>
        <row r="4028">
          <cell r="H4028" t="str">
            <v>Kyangin</v>
          </cell>
        </row>
        <row r="4029">
          <cell r="H4029" t="str">
            <v>Kyangin</v>
          </cell>
        </row>
        <row r="4030">
          <cell r="H4030" t="str">
            <v>Kyangin</v>
          </cell>
        </row>
        <row r="4031">
          <cell r="H4031" t="str">
            <v>Kyangin</v>
          </cell>
        </row>
        <row r="4032">
          <cell r="H4032" t="str">
            <v>Kyangin</v>
          </cell>
        </row>
        <row r="4033">
          <cell r="H4033" t="str">
            <v>Kyangin</v>
          </cell>
        </row>
        <row r="4034">
          <cell r="H4034" t="str">
            <v>Kyangin</v>
          </cell>
        </row>
        <row r="4035">
          <cell r="H4035" t="str">
            <v>Kyangin</v>
          </cell>
        </row>
        <row r="4036">
          <cell r="H4036" t="str">
            <v>Kyangin</v>
          </cell>
        </row>
        <row r="4037">
          <cell r="H4037" t="str">
            <v>Kyangin</v>
          </cell>
        </row>
        <row r="4038">
          <cell r="H4038" t="str">
            <v>Kyangin</v>
          </cell>
        </row>
        <row r="4039">
          <cell r="H4039" t="str">
            <v>Kyangin</v>
          </cell>
        </row>
        <row r="4040">
          <cell r="H4040" t="str">
            <v>Kyangin</v>
          </cell>
        </row>
        <row r="4041">
          <cell r="H4041" t="str">
            <v>Kyangin</v>
          </cell>
        </row>
        <row r="4042">
          <cell r="H4042" t="str">
            <v>Kyangin</v>
          </cell>
        </row>
        <row r="4043">
          <cell r="H4043" t="str">
            <v>Kyangin</v>
          </cell>
        </row>
        <row r="4044">
          <cell r="H4044" t="str">
            <v>Kyangin</v>
          </cell>
        </row>
        <row r="4045">
          <cell r="H4045" t="str">
            <v>Kyangin</v>
          </cell>
        </row>
        <row r="4046">
          <cell r="H4046" t="str">
            <v>Kyangin</v>
          </cell>
        </row>
        <row r="4047">
          <cell r="H4047" t="str">
            <v>Kyangin</v>
          </cell>
        </row>
        <row r="4048">
          <cell r="H4048" t="str">
            <v>Kyangin</v>
          </cell>
        </row>
        <row r="4049">
          <cell r="H4049" t="str">
            <v>Kyangin</v>
          </cell>
        </row>
        <row r="4050">
          <cell r="H4050" t="str">
            <v>Kyaukkyi</v>
          </cell>
        </row>
        <row r="4051">
          <cell r="H4051" t="str">
            <v>Kyaukkyi</v>
          </cell>
        </row>
        <row r="4052">
          <cell r="H4052" t="str">
            <v>Kyaukkyi</v>
          </cell>
        </row>
        <row r="4053">
          <cell r="H4053" t="str">
            <v>Kyaukkyi</v>
          </cell>
        </row>
        <row r="4054">
          <cell r="H4054" t="str">
            <v>Kyaukkyi</v>
          </cell>
        </row>
        <row r="4055">
          <cell r="H4055" t="str">
            <v>Kyaukkyi</v>
          </cell>
        </row>
        <row r="4056">
          <cell r="H4056" t="str">
            <v>Kyaukkyi</v>
          </cell>
        </row>
        <row r="4057">
          <cell r="H4057" t="str">
            <v>Kyaukkyi</v>
          </cell>
        </row>
        <row r="4058">
          <cell r="H4058" t="str">
            <v>Kyaukkyi</v>
          </cell>
        </row>
        <row r="4059">
          <cell r="H4059" t="str">
            <v>Kyaukkyi</v>
          </cell>
        </row>
        <row r="4060">
          <cell r="H4060" t="str">
            <v>Kyaukkyi</v>
          </cell>
        </row>
        <row r="4061">
          <cell r="H4061" t="str">
            <v>Kyaukkyi</v>
          </cell>
        </row>
        <row r="4062">
          <cell r="H4062" t="str">
            <v>Kyaukkyi</v>
          </cell>
        </row>
        <row r="4063">
          <cell r="H4063" t="str">
            <v>Kyaukkyi</v>
          </cell>
        </row>
        <row r="4064">
          <cell r="H4064" t="str">
            <v>Kyaukkyi</v>
          </cell>
        </row>
        <row r="4065">
          <cell r="H4065" t="str">
            <v>Kyaukkyi</v>
          </cell>
        </row>
        <row r="4066">
          <cell r="H4066" t="str">
            <v>Kyaukkyi</v>
          </cell>
        </row>
        <row r="4067">
          <cell r="H4067" t="str">
            <v>Kyaukkyi</v>
          </cell>
        </row>
        <row r="4068">
          <cell r="H4068" t="str">
            <v>Kyaukkyi</v>
          </cell>
        </row>
        <row r="4069">
          <cell r="H4069" t="str">
            <v>Kyaukkyi</v>
          </cell>
        </row>
        <row r="4070">
          <cell r="H4070" t="str">
            <v>Kyaukkyi</v>
          </cell>
        </row>
        <row r="4071">
          <cell r="H4071" t="str">
            <v>Kyaukkyi</v>
          </cell>
        </row>
        <row r="4072">
          <cell r="H4072" t="str">
            <v>Kyaukkyi</v>
          </cell>
        </row>
        <row r="4073">
          <cell r="H4073" t="str">
            <v>Kyaukkyi</v>
          </cell>
        </row>
        <row r="4074">
          <cell r="H4074" t="str">
            <v>Kyaukkyi</v>
          </cell>
        </row>
        <row r="4075">
          <cell r="H4075" t="str">
            <v>Kyaukkyi</v>
          </cell>
        </row>
        <row r="4076">
          <cell r="H4076" t="str">
            <v>Kyaukkyi</v>
          </cell>
        </row>
        <row r="4077">
          <cell r="H4077" t="str">
            <v>Kyaukkyi</v>
          </cell>
        </row>
        <row r="4078">
          <cell r="H4078" t="str">
            <v>Kyaukkyi</v>
          </cell>
        </row>
        <row r="4079">
          <cell r="H4079" t="str">
            <v>Kyaukkyi</v>
          </cell>
        </row>
        <row r="4080">
          <cell r="H4080" t="str">
            <v>Kyaukkyi</v>
          </cell>
        </row>
        <row r="4081">
          <cell r="H4081" t="str">
            <v>Kyaukkyi</v>
          </cell>
        </row>
        <row r="4082">
          <cell r="H4082" t="str">
            <v>Kyaukkyi</v>
          </cell>
        </row>
        <row r="4083">
          <cell r="H4083" t="str">
            <v>Kyaukkyi</v>
          </cell>
        </row>
        <row r="4084">
          <cell r="H4084" t="str">
            <v>Kyaukkyi</v>
          </cell>
        </row>
        <row r="4085">
          <cell r="H4085" t="str">
            <v>Kyaukkyi</v>
          </cell>
        </row>
        <row r="4086">
          <cell r="H4086" t="str">
            <v>Kyaukkyi</v>
          </cell>
        </row>
        <row r="4087">
          <cell r="H4087" t="str">
            <v>Kyaukkyi</v>
          </cell>
        </row>
        <row r="4088">
          <cell r="H4088" t="str">
            <v>Kyaukkyi</v>
          </cell>
        </row>
        <row r="4089">
          <cell r="H4089" t="str">
            <v>Kyaukkyi</v>
          </cell>
        </row>
        <row r="4090">
          <cell r="H4090" t="str">
            <v>Kyaukkyi</v>
          </cell>
        </row>
        <row r="4091">
          <cell r="H4091" t="str">
            <v>Kyaukkyi</v>
          </cell>
        </row>
        <row r="4092">
          <cell r="H4092" t="str">
            <v>Kyaukkyi</v>
          </cell>
        </row>
        <row r="4093">
          <cell r="H4093" t="str">
            <v>Kyaukkyi</v>
          </cell>
        </row>
        <row r="4094">
          <cell r="H4094" t="str">
            <v>Kyaukkyi</v>
          </cell>
        </row>
        <row r="4095">
          <cell r="H4095" t="str">
            <v>Kyaukkyi</v>
          </cell>
        </row>
        <row r="4096">
          <cell r="H4096" t="str">
            <v>Kyaukkyi</v>
          </cell>
        </row>
        <row r="4097">
          <cell r="H4097" t="str">
            <v>Kyaukkyi</v>
          </cell>
        </row>
        <row r="4098">
          <cell r="H4098" t="str">
            <v>Kyaukme</v>
          </cell>
        </row>
        <row r="4099">
          <cell r="H4099" t="str">
            <v>Kyaukme</v>
          </cell>
        </row>
        <row r="4100">
          <cell r="H4100" t="str">
            <v>Kyaukme</v>
          </cell>
        </row>
        <row r="4101">
          <cell r="H4101" t="str">
            <v>Kyaukme</v>
          </cell>
        </row>
        <row r="4102">
          <cell r="H4102" t="str">
            <v>Kyaukme</v>
          </cell>
        </row>
        <row r="4103">
          <cell r="H4103" t="str">
            <v>Kyaukme</v>
          </cell>
        </row>
        <row r="4104">
          <cell r="H4104" t="str">
            <v>Kyaukme</v>
          </cell>
        </row>
        <row r="4105">
          <cell r="H4105" t="str">
            <v>Kyaukme</v>
          </cell>
        </row>
        <row r="4106">
          <cell r="H4106" t="str">
            <v>Kyaukme</v>
          </cell>
        </row>
        <row r="4107">
          <cell r="H4107" t="str">
            <v>Kyaukme</v>
          </cell>
        </row>
        <row r="4108">
          <cell r="H4108" t="str">
            <v>Kyaukme</v>
          </cell>
        </row>
        <row r="4109">
          <cell r="H4109" t="str">
            <v>Kyaukme</v>
          </cell>
        </row>
        <row r="4110">
          <cell r="H4110" t="str">
            <v>Kyaukme</v>
          </cell>
        </row>
        <row r="4111">
          <cell r="H4111" t="str">
            <v>Kyaukme</v>
          </cell>
        </row>
        <row r="4112">
          <cell r="H4112" t="str">
            <v>Kyaukme</v>
          </cell>
        </row>
        <row r="4113">
          <cell r="H4113" t="str">
            <v>Kyaukme</v>
          </cell>
        </row>
        <row r="4114">
          <cell r="H4114" t="str">
            <v>Kyaukme</v>
          </cell>
        </row>
        <row r="4115">
          <cell r="H4115" t="str">
            <v>Kyaukme</v>
          </cell>
        </row>
        <row r="4116">
          <cell r="H4116" t="str">
            <v>Kyaukme</v>
          </cell>
        </row>
        <row r="4117">
          <cell r="H4117" t="str">
            <v>Kyaukme</v>
          </cell>
        </row>
        <row r="4118">
          <cell r="H4118" t="str">
            <v>Kyaukme</v>
          </cell>
        </row>
        <row r="4119">
          <cell r="H4119" t="str">
            <v>Kyaukme</v>
          </cell>
        </row>
        <row r="4120">
          <cell r="H4120" t="str">
            <v>Kyaukme</v>
          </cell>
        </row>
        <row r="4121">
          <cell r="H4121" t="str">
            <v>Kyaukme</v>
          </cell>
        </row>
        <row r="4122">
          <cell r="H4122" t="str">
            <v>Kyaukme</v>
          </cell>
        </row>
        <row r="4123">
          <cell r="H4123" t="str">
            <v>Kyaukme</v>
          </cell>
        </row>
        <row r="4124">
          <cell r="H4124" t="str">
            <v>Kyaukme</v>
          </cell>
        </row>
        <row r="4125">
          <cell r="H4125" t="str">
            <v>Kyaukme</v>
          </cell>
        </row>
        <row r="4126">
          <cell r="H4126" t="str">
            <v>Kyaukme</v>
          </cell>
        </row>
        <row r="4127">
          <cell r="H4127" t="str">
            <v>Kyaukme</v>
          </cell>
        </row>
        <row r="4128">
          <cell r="H4128" t="str">
            <v>Kyaukme</v>
          </cell>
        </row>
        <row r="4129">
          <cell r="H4129" t="str">
            <v>Kyaukme</v>
          </cell>
        </row>
        <row r="4130">
          <cell r="H4130" t="str">
            <v>Kyaukme</v>
          </cell>
        </row>
        <row r="4131">
          <cell r="H4131" t="str">
            <v>Kyaukme</v>
          </cell>
        </row>
        <row r="4132">
          <cell r="H4132" t="str">
            <v>Kyaukme</v>
          </cell>
        </row>
        <row r="4133">
          <cell r="H4133" t="str">
            <v>Kyaukme</v>
          </cell>
        </row>
        <row r="4134">
          <cell r="H4134" t="str">
            <v>Kyaukme</v>
          </cell>
        </row>
        <row r="4135">
          <cell r="H4135" t="str">
            <v>Kyaukme</v>
          </cell>
        </row>
        <row r="4136">
          <cell r="H4136" t="str">
            <v>Kyaukme</v>
          </cell>
        </row>
        <row r="4137">
          <cell r="H4137" t="str">
            <v>Kyaukme</v>
          </cell>
        </row>
        <row r="4138">
          <cell r="H4138" t="str">
            <v>Kyaukme</v>
          </cell>
        </row>
        <row r="4139">
          <cell r="H4139" t="str">
            <v>Kyaukme</v>
          </cell>
        </row>
        <row r="4140">
          <cell r="H4140" t="str">
            <v>Kyaukme</v>
          </cell>
        </row>
        <row r="4141">
          <cell r="H4141" t="str">
            <v>Kyaukme</v>
          </cell>
        </row>
        <row r="4142">
          <cell r="H4142" t="str">
            <v>Kyaukme</v>
          </cell>
        </row>
        <row r="4143">
          <cell r="H4143" t="str">
            <v>Kyaukme</v>
          </cell>
        </row>
        <row r="4144">
          <cell r="H4144" t="str">
            <v>Kyaukme</v>
          </cell>
        </row>
        <row r="4145">
          <cell r="H4145" t="str">
            <v>Kyaukme</v>
          </cell>
        </row>
        <row r="4146">
          <cell r="H4146" t="str">
            <v>Kyaukme</v>
          </cell>
        </row>
        <row r="4147">
          <cell r="H4147" t="str">
            <v>Kyaukme</v>
          </cell>
        </row>
        <row r="4148">
          <cell r="H4148" t="str">
            <v>Kyaukme</v>
          </cell>
        </row>
        <row r="4149">
          <cell r="H4149" t="str">
            <v>Kyaukme</v>
          </cell>
        </row>
        <row r="4150">
          <cell r="H4150" t="str">
            <v>Kyaukme</v>
          </cell>
        </row>
        <row r="4151">
          <cell r="H4151" t="str">
            <v>Kyaukme</v>
          </cell>
        </row>
        <row r="4152">
          <cell r="H4152" t="str">
            <v>Kyaukme</v>
          </cell>
        </row>
        <row r="4153">
          <cell r="H4153" t="str">
            <v>Kyaukme</v>
          </cell>
        </row>
        <row r="4154">
          <cell r="H4154" t="str">
            <v>Kyaukme</v>
          </cell>
        </row>
        <row r="4155">
          <cell r="H4155" t="str">
            <v>Kyaukme</v>
          </cell>
        </row>
        <row r="4156">
          <cell r="H4156" t="str">
            <v>Kyaukme</v>
          </cell>
        </row>
        <row r="4157">
          <cell r="H4157" t="str">
            <v>Kyaukme</v>
          </cell>
        </row>
        <row r="4158">
          <cell r="H4158" t="str">
            <v>Kyaukme</v>
          </cell>
        </row>
        <row r="4159">
          <cell r="H4159" t="str">
            <v>Kyaukme</v>
          </cell>
        </row>
        <row r="4160">
          <cell r="H4160" t="str">
            <v>Kyaukme</v>
          </cell>
        </row>
        <row r="4161">
          <cell r="H4161" t="str">
            <v>Kyaukme</v>
          </cell>
        </row>
        <row r="4162">
          <cell r="H4162" t="str">
            <v>Kyaukme</v>
          </cell>
        </row>
        <row r="4163">
          <cell r="H4163" t="str">
            <v>Kyaukme</v>
          </cell>
        </row>
        <row r="4164">
          <cell r="H4164" t="str">
            <v>Kyaukme</v>
          </cell>
        </row>
        <row r="4165">
          <cell r="H4165" t="str">
            <v>Kyaukme</v>
          </cell>
        </row>
        <row r="4166">
          <cell r="H4166" t="str">
            <v>Kyaukme</v>
          </cell>
        </row>
        <row r="4167">
          <cell r="H4167" t="str">
            <v>Kyaukme</v>
          </cell>
        </row>
        <row r="4168">
          <cell r="H4168" t="str">
            <v>Kyaukme</v>
          </cell>
        </row>
        <row r="4169">
          <cell r="H4169" t="str">
            <v>Kyaukme</v>
          </cell>
        </row>
        <row r="4170">
          <cell r="H4170" t="str">
            <v>Kyaukme</v>
          </cell>
        </row>
        <row r="4171">
          <cell r="H4171" t="str">
            <v>Kyaukme</v>
          </cell>
        </row>
        <row r="4172">
          <cell r="H4172" t="str">
            <v>Kyaukme</v>
          </cell>
        </row>
        <row r="4173">
          <cell r="H4173" t="str">
            <v>Kyaukme</v>
          </cell>
        </row>
        <row r="4174">
          <cell r="H4174" t="str">
            <v>Kyaukme</v>
          </cell>
        </row>
        <row r="4175">
          <cell r="H4175" t="str">
            <v>Kyaukme</v>
          </cell>
        </row>
        <row r="4176">
          <cell r="H4176" t="str">
            <v>Kyaukme</v>
          </cell>
        </row>
        <row r="4177">
          <cell r="H4177" t="str">
            <v>Kyaukme</v>
          </cell>
        </row>
        <row r="4178">
          <cell r="H4178" t="str">
            <v>Kyaukpadaung</v>
          </cell>
        </row>
        <row r="4179">
          <cell r="H4179" t="str">
            <v>Kyaukpadaung</v>
          </cell>
        </row>
        <row r="4180">
          <cell r="H4180" t="str">
            <v>Kyaukpadaung</v>
          </cell>
        </row>
        <row r="4181">
          <cell r="H4181" t="str">
            <v>Kyaukpadaung</v>
          </cell>
        </row>
        <row r="4182">
          <cell r="H4182" t="str">
            <v>Kyaukpadaung</v>
          </cell>
        </row>
        <row r="4183">
          <cell r="H4183" t="str">
            <v>Kyaukpadaung</v>
          </cell>
        </row>
        <row r="4184">
          <cell r="H4184" t="str">
            <v>Kyaukpadaung</v>
          </cell>
        </row>
        <row r="4185">
          <cell r="H4185" t="str">
            <v>Kyaukpadaung</v>
          </cell>
        </row>
        <row r="4186">
          <cell r="H4186" t="str">
            <v>Kyaukpadaung</v>
          </cell>
        </row>
        <row r="4187">
          <cell r="H4187" t="str">
            <v>Kyaukpadaung</v>
          </cell>
        </row>
        <row r="4188">
          <cell r="H4188" t="str">
            <v>Kyaukpadaung</v>
          </cell>
        </row>
        <row r="4189">
          <cell r="H4189" t="str">
            <v>Kyaukpadaung</v>
          </cell>
        </row>
        <row r="4190">
          <cell r="H4190" t="str">
            <v>Kyaukpadaung</v>
          </cell>
        </row>
        <row r="4191">
          <cell r="H4191" t="str">
            <v>Kyaukpadaung</v>
          </cell>
        </row>
        <row r="4192">
          <cell r="H4192" t="str">
            <v>Kyaukpadaung</v>
          </cell>
        </row>
        <row r="4193">
          <cell r="H4193" t="str">
            <v>Kyaukpadaung</v>
          </cell>
        </row>
        <row r="4194">
          <cell r="H4194" t="str">
            <v>Kyaukpadaung</v>
          </cell>
        </row>
        <row r="4195">
          <cell r="H4195" t="str">
            <v>Kyaukpadaung</v>
          </cell>
        </row>
        <row r="4196">
          <cell r="H4196" t="str">
            <v>Kyaukpadaung</v>
          </cell>
        </row>
        <row r="4197">
          <cell r="H4197" t="str">
            <v>Kyaukpadaung</v>
          </cell>
        </row>
        <row r="4198">
          <cell r="H4198" t="str">
            <v>Kyaukpadaung</v>
          </cell>
        </row>
        <row r="4199">
          <cell r="H4199" t="str">
            <v>Kyaukpadaung</v>
          </cell>
        </row>
        <row r="4200">
          <cell r="H4200" t="str">
            <v>Kyaukpadaung</v>
          </cell>
        </row>
        <row r="4201">
          <cell r="H4201" t="str">
            <v>Kyaukpadaung</v>
          </cell>
        </row>
        <row r="4202">
          <cell r="H4202" t="str">
            <v>Kyaukpadaung</v>
          </cell>
        </row>
        <row r="4203">
          <cell r="H4203" t="str">
            <v>Kyaukpadaung</v>
          </cell>
        </row>
        <row r="4204">
          <cell r="H4204" t="str">
            <v>Kyaukpadaung</v>
          </cell>
        </row>
        <row r="4205">
          <cell r="H4205" t="str">
            <v>Kyaukpadaung</v>
          </cell>
        </row>
        <row r="4206">
          <cell r="H4206" t="str">
            <v>Kyaukpadaung</v>
          </cell>
        </row>
        <row r="4207">
          <cell r="H4207" t="str">
            <v>Kyaukpadaung</v>
          </cell>
        </row>
        <row r="4208">
          <cell r="H4208" t="str">
            <v>Kyaukpadaung</v>
          </cell>
        </row>
        <row r="4209">
          <cell r="H4209" t="str">
            <v>Kyaukpadaung</v>
          </cell>
        </row>
        <row r="4210">
          <cell r="H4210" t="str">
            <v>Kyaukpadaung</v>
          </cell>
        </row>
        <row r="4211">
          <cell r="H4211" t="str">
            <v>Kyaukpadaung</v>
          </cell>
        </row>
        <row r="4212">
          <cell r="H4212" t="str">
            <v>Kyaukpadaung</v>
          </cell>
        </row>
        <row r="4213">
          <cell r="H4213" t="str">
            <v>Kyaukpadaung</v>
          </cell>
        </row>
        <row r="4214">
          <cell r="H4214" t="str">
            <v>Kyaukpadaung</v>
          </cell>
        </row>
        <row r="4215">
          <cell r="H4215" t="str">
            <v>Kyaukpadaung</v>
          </cell>
        </row>
        <row r="4216">
          <cell r="H4216" t="str">
            <v>Kyaukpadaung</v>
          </cell>
        </row>
        <row r="4217">
          <cell r="H4217" t="str">
            <v>Kyaukpadaung</v>
          </cell>
        </row>
        <row r="4218">
          <cell r="H4218" t="str">
            <v>Kyaukpadaung</v>
          </cell>
        </row>
        <row r="4219">
          <cell r="H4219" t="str">
            <v>Kyaukpadaung</v>
          </cell>
        </row>
        <row r="4220">
          <cell r="H4220" t="str">
            <v>Kyaukpadaung</v>
          </cell>
        </row>
        <row r="4221">
          <cell r="H4221" t="str">
            <v>Kyaukpadaung</v>
          </cell>
        </row>
        <row r="4222">
          <cell r="H4222" t="str">
            <v>Kyaukpadaung</v>
          </cell>
        </row>
        <row r="4223">
          <cell r="H4223" t="str">
            <v>Kyaukpadaung</v>
          </cell>
        </row>
        <row r="4224">
          <cell r="H4224" t="str">
            <v>Kyaukpadaung</v>
          </cell>
        </row>
        <row r="4225">
          <cell r="H4225" t="str">
            <v>Kyaukpadaung</v>
          </cell>
        </row>
        <row r="4226">
          <cell r="H4226" t="str">
            <v>Kyaukpadaung</v>
          </cell>
        </row>
        <row r="4227">
          <cell r="H4227" t="str">
            <v>Kyaukpadaung</v>
          </cell>
        </row>
        <row r="4228">
          <cell r="H4228" t="str">
            <v>Kyaukpadaung</v>
          </cell>
        </row>
        <row r="4229">
          <cell r="H4229" t="str">
            <v>Kyaukpadaung</v>
          </cell>
        </row>
        <row r="4230">
          <cell r="H4230" t="str">
            <v>Kyaukpadaung</v>
          </cell>
        </row>
        <row r="4231">
          <cell r="H4231" t="str">
            <v>Kyaukpadaung</v>
          </cell>
        </row>
        <row r="4232">
          <cell r="H4232" t="str">
            <v>Kyaukpadaung</v>
          </cell>
        </row>
        <row r="4233">
          <cell r="H4233" t="str">
            <v>Kyaukpadaung</v>
          </cell>
        </row>
        <row r="4234">
          <cell r="H4234" t="str">
            <v>Kyaukpadaung</v>
          </cell>
        </row>
        <row r="4235">
          <cell r="H4235" t="str">
            <v>Kyaukpadaung</v>
          </cell>
        </row>
        <row r="4236">
          <cell r="H4236" t="str">
            <v>Kyaukpadaung</v>
          </cell>
        </row>
        <row r="4237">
          <cell r="H4237" t="str">
            <v>Kyaukpadaung</v>
          </cell>
        </row>
        <row r="4238">
          <cell r="H4238" t="str">
            <v>Kyaukpadaung</v>
          </cell>
        </row>
        <row r="4239">
          <cell r="H4239" t="str">
            <v>Kyaukpadaung</v>
          </cell>
        </row>
        <row r="4240">
          <cell r="H4240" t="str">
            <v>Kyaukpadaung</v>
          </cell>
        </row>
        <row r="4241">
          <cell r="H4241" t="str">
            <v>Kyaukpadaung</v>
          </cell>
        </row>
        <row r="4242">
          <cell r="H4242" t="str">
            <v>Kyaukpadaung</v>
          </cell>
        </row>
        <row r="4243">
          <cell r="H4243" t="str">
            <v>Kyaukpadaung</v>
          </cell>
        </row>
        <row r="4244">
          <cell r="H4244" t="str">
            <v>Kyaukpadaung</v>
          </cell>
        </row>
        <row r="4245">
          <cell r="H4245" t="str">
            <v>Kyaukpadaung</v>
          </cell>
        </row>
        <row r="4246">
          <cell r="H4246" t="str">
            <v>Kyaukpadaung</v>
          </cell>
        </row>
        <row r="4247">
          <cell r="H4247" t="str">
            <v>Kyaukpadaung</v>
          </cell>
        </row>
        <row r="4248">
          <cell r="H4248" t="str">
            <v>Kyaukpadaung</v>
          </cell>
        </row>
        <row r="4249">
          <cell r="H4249" t="str">
            <v>Kyaukpadaung</v>
          </cell>
        </row>
        <row r="4250">
          <cell r="H4250" t="str">
            <v>Kyaukpadaung</v>
          </cell>
        </row>
        <row r="4251">
          <cell r="H4251" t="str">
            <v>Kyaukpadaung</v>
          </cell>
        </row>
        <row r="4252">
          <cell r="H4252" t="str">
            <v>Kyaukpadaung</v>
          </cell>
        </row>
        <row r="4253">
          <cell r="H4253" t="str">
            <v>Kyaukpadaung</v>
          </cell>
        </row>
        <row r="4254">
          <cell r="H4254" t="str">
            <v>Kyaukpadaung</v>
          </cell>
        </row>
        <row r="4255">
          <cell r="H4255" t="str">
            <v>Kyaukpadaung</v>
          </cell>
        </row>
        <row r="4256">
          <cell r="H4256" t="str">
            <v>Kyaukpadaung</v>
          </cell>
        </row>
        <row r="4257">
          <cell r="H4257" t="str">
            <v>Kyaukpadaung</v>
          </cell>
        </row>
        <row r="4258">
          <cell r="H4258" t="str">
            <v>Kyaukpadaung</v>
          </cell>
        </row>
        <row r="4259">
          <cell r="H4259" t="str">
            <v>Kyaukpadaung</v>
          </cell>
        </row>
        <row r="4260">
          <cell r="H4260" t="str">
            <v>Kyaukpadaung</v>
          </cell>
        </row>
        <row r="4261">
          <cell r="H4261" t="str">
            <v>Kyaukpadaung</v>
          </cell>
        </row>
        <row r="4262">
          <cell r="H4262" t="str">
            <v>Kyaukpadaung</v>
          </cell>
        </row>
        <row r="4263">
          <cell r="H4263" t="str">
            <v>Kyaukpadaung</v>
          </cell>
        </row>
        <row r="4264">
          <cell r="H4264" t="str">
            <v>Kyaukpadaung</v>
          </cell>
        </row>
        <row r="4265">
          <cell r="H4265" t="str">
            <v>Kyaukpadaung</v>
          </cell>
        </row>
        <row r="4266">
          <cell r="H4266" t="str">
            <v>Kyaukpadaung</v>
          </cell>
        </row>
        <row r="4267">
          <cell r="H4267" t="str">
            <v>Kyaukpadaung</v>
          </cell>
        </row>
        <row r="4268">
          <cell r="H4268" t="str">
            <v>Kyaukpadaung</v>
          </cell>
        </row>
        <row r="4269">
          <cell r="H4269" t="str">
            <v>Kyaukpadaung</v>
          </cell>
        </row>
        <row r="4270">
          <cell r="H4270" t="str">
            <v>Kyaukpadaung</v>
          </cell>
        </row>
        <row r="4271">
          <cell r="H4271" t="str">
            <v>Kyaukpadaung</v>
          </cell>
        </row>
        <row r="4272">
          <cell r="H4272" t="str">
            <v>Kyaukpadaung</v>
          </cell>
        </row>
        <row r="4273">
          <cell r="H4273" t="str">
            <v>Kyaukpadaung</v>
          </cell>
        </row>
        <row r="4274">
          <cell r="H4274" t="str">
            <v>Kyaukpadaung</v>
          </cell>
        </row>
        <row r="4275">
          <cell r="H4275" t="str">
            <v>Kyaukpadaung</v>
          </cell>
        </row>
        <row r="4276">
          <cell r="H4276" t="str">
            <v>Kyaukpadaung</v>
          </cell>
        </row>
        <row r="4277">
          <cell r="H4277" t="str">
            <v>Kyaukpadaung</v>
          </cell>
        </row>
        <row r="4278">
          <cell r="H4278" t="str">
            <v>Kyaukpadaung</v>
          </cell>
        </row>
        <row r="4279">
          <cell r="H4279" t="str">
            <v>Kyaukpadaung</v>
          </cell>
        </row>
        <row r="4280">
          <cell r="H4280" t="str">
            <v>Kyaukpadaung</v>
          </cell>
        </row>
        <row r="4281">
          <cell r="H4281" t="str">
            <v>Kyaukpadaung</v>
          </cell>
        </row>
        <row r="4282">
          <cell r="H4282" t="str">
            <v>Kyaukpadaung</v>
          </cell>
        </row>
        <row r="4283">
          <cell r="H4283" t="str">
            <v>Kyaukpadaung</v>
          </cell>
        </row>
        <row r="4284">
          <cell r="H4284" t="str">
            <v>Kyaukpadaung</v>
          </cell>
        </row>
        <row r="4285">
          <cell r="H4285" t="str">
            <v>Kyaukpadaung</v>
          </cell>
        </row>
        <row r="4286">
          <cell r="H4286" t="str">
            <v>Kyaukpadaung</v>
          </cell>
        </row>
        <row r="4287">
          <cell r="H4287" t="str">
            <v>Kyaukpadaung</v>
          </cell>
        </row>
        <row r="4288">
          <cell r="H4288" t="str">
            <v>Kyaukpadaung</v>
          </cell>
        </row>
        <row r="4289">
          <cell r="H4289" t="str">
            <v>Kyaukpyu</v>
          </cell>
        </row>
        <row r="4290">
          <cell r="H4290" t="str">
            <v>Kyaukpyu</v>
          </cell>
        </row>
        <row r="4291">
          <cell r="H4291" t="str">
            <v>Kyaukpyu</v>
          </cell>
        </row>
        <row r="4292">
          <cell r="H4292" t="str">
            <v>Kyaukpyu</v>
          </cell>
        </row>
        <row r="4293">
          <cell r="H4293" t="str">
            <v>Kyaukpyu</v>
          </cell>
        </row>
        <row r="4294">
          <cell r="H4294" t="str">
            <v>Kyaukpyu</v>
          </cell>
        </row>
        <row r="4295">
          <cell r="H4295" t="str">
            <v>Kyaukpyu</v>
          </cell>
        </row>
        <row r="4296">
          <cell r="H4296" t="str">
            <v>Kyaukpyu</v>
          </cell>
        </row>
        <row r="4297">
          <cell r="H4297" t="str">
            <v>Kyaukpyu</v>
          </cell>
        </row>
        <row r="4298">
          <cell r="H4298" t="str">
            <v>Kyaukpyu</v>
          </cell>
        </row>
        <row r="4299">
          <cell r="H4299" t="str">
            <v>Kyaukpyu</v>
          </cell>
        </row>
        <row r="4300">
          <cell r="H4300" t="str">
            <v>Kyaukpyu</v>
          </cell>
        </row>
        <row r="4301">
          <cell r="H4301" t="str">
            <v>Kyaukpyu</v>
          </cell>
        </row>
        <row r="4302">
          <cell r="H4302" t="str">
            <v>Kyaukpyu</v>
          </cell>
        </row>
        <row r="4303">
          <cell r="H4303" t="str">
            <v>Kyaukpyu</v>
          </cell>
        </row>
        <row r="4304">
          <cell r="H4304" t="str">
            <v>Kyaukpyu</v>
          </cell>
        </row>
        <row r="4305">
          <cell r="H4305" t="str">
            <v>Kyaukpyu</v>
          </cell>
        </row>
        <row r="4306">
          <cell r="H4306" t="str">
            <v>Kyaukpyu</v>
          </cell>
        </row>
        <row r="4307">
          <cell r="H4307" t="str">
            <v>Kyaukpyu</v>
          </cell>
        </row>
        <row r="4308">
          <cell r="H4308" t="str">
            <v>Kyaukpyu</v>
          </cell>
        </row>
        <row r="4309">
          <cell r="H4309" t="str">
            <v>Kyaukpyu</v>
          </cell>
        </row>
        <row r="4310">
          <cell r="H4310" t="str">
            <v>Kyaukpyu</v>
          </cell>
        </row>
        <row r="4311">
          <cell r="H4311" t="str">
            <v>Kyaukpyu</v>
          </cell>
        </row>
        <row r="4312">
          <cell r="H4312" t="str">
            <v>Kyaukpyu</v>
          </cell>
        </row>
        <row r="4313">
          <cell r="H4313" t="str">
            <v>Kyaukpyu</v>
          </cell>
        </row>
        <row r="4314">
          <cell r="H4314" t="str">
            <v>Kyaukpyu</v>
          </cell>
        </row>
        <row r="4315">
          <cell r="H4315" t="str">
            <v>Kyaukpyu</v>
          </cell>
        </row>
        <row r="4316">
          <cell r="H4316" t="str">
            <v>Kyaukpyu</v>
          </cell>
        </row>
        <row r="4317">
          <cell r="H4317" t="str">
            <v>Kyaukpyu</v>
          </cell>
        </row>
        <row r="4318">
          <cell r="H4318" t="str">
            <v>Kyaukpyu</v>
          </cell>
        </row>
        <row r="4319">
          <cell r="H4319" t="str">
            <v>Kyaukpyu</v>
          </cell>
        </row>
        <row r="4320">
          <cell r="H4320" t="str">
            <v>Kyaukpyu</v>
          </cell>
        </row>
        <row r="4321">
          <cell r="H4321" t="str">
            <v>Kyaukpyu</v>
          </cell>
        </row>
        <row r="4322">
          <cell r="H4322" t="str">
            <v>Kyaukpyu</v>
          </cell>
        </row>
        <row r="4323">
          <cell r="H4323" t="str">
            <v>Kyaukpyu</v>
          </cell>
        </row>
        <row r="4324">
          <cell r="H4324" t="str">
            <v>Kyaukpyu</v>
          </cell>
        </row>
        <row r="4325">
          <cell r="H4325" t="str">
            <v>Kyaukpyu</v>
          </cell>
        </row>
        <row r="4326">
          <cell r="H4326" t="str">
            <v>Kyaukpyu</v>
          </cell>
        </row>
        <row r="4327">
          <cell r="H4327" t="str">
            <v>Kyaukpyu</v>
          </cell>
        </row>
        <row r="4328">
          <cell r="H4328" t="str">
            <v>Kyaukpyu</v>
          </cell>
        </row>
        <row r="4329">
          <cell r="H4329" t="str">
            <v>Kyaukpyu</v>
          </cell>
        </row>
        <row r="4330">
          <cell r="H4330" t="str">
            <v>Kyaukpyu</v>
          </cell>
        </row>
        <row r="4331">
          <cell r="H4331" t="str">
            <v>Kyaukpyu</v>
          </cell>
        </row>
        <row r="4332">
          <cell r="H4332" t="str">
            <v>Kyaukpyu</v>
          </cell>
        </row>
        <row r="4333">
          <cell r="H4333" t="str">
            <v>Kyaukpyu</v>
          </cell>
        </row>
        <row r="4334">
          <cell r="H4334" t="str">
            <v>Kyaukpyu</v>
          </cell>
        </row>
        <row r="4335">
          <cell r="H4335" t="str">
            <v>Kyaukpyu</v>
          </cell>
        </row>
        <row r="4336">
          <cell r="H4336" t="str">
            <v>Kyaukpyu</v>
          </cell>
        </row>
        <row r="4337">
          <cell r="H4337" t="str">
            <v>Kyaukpyu</v>
          </cell>
        </row>
        <row r="4338">
          <cell r="H4338" t="str">
            <v>Kyaukpyu</v>
          </cell>
        </row>
        <row r="4339">
          <cell r="H4339" t="str">
            <v>Kyaukpyu</v>
          </cell>
        </row>
        <row r="4340">
          <cell r="H4340" t="str">
            <v>Kyaukpyu</v>
          </cell>
        </row>
        <row r="4341">
          <cell r="H4341" t="str">
            <v>Kyaukpyu</v>
          </cell>
        </row>
        <row r="4342">
          <cell r="H4342" t="str">
            <v>Kyaukpyu</v>
          </cell>
        </row>
        <row r="4343">
          <cell r="H4343" t="str">
            <v>Kyaukpyu</v>
          </cell>
        </row>
        <row r="4344">
          <cell r="H4344" t="str">
            <v>Kyaukpyu</v>
          </cell>
        </row>
        <row r="4345">
          <cell r="H4345" t="str">
            <v>Kyaukpyu</v>
          </cell>
        </row>
        <row r="4346">
          <cell r="H4346" t="str">
            <v>Kyaukse</v>
          </cell>
        </row>
        <row r="4347">
          <cell r="H4347" t="str">
            <v>Kyaukse</v>
          </cell>
        </row>
        <row r="4348">
          <cell r="H4348" t="str">
            <v>Kyaukse</v>
          </cell>
        </row>
        <row r="4349">
          <cell r="H4349" t="str">
            <v>Kyaukse</v>
          </cell>
        </row>
        <row r="4350">
          <cell r="H4350" t="str">
            <v>Kyaukse</v>
          </cell>
        </row>
        <row r="4351">
          <cell r="H4351" t="str">
            <v>Kyaukse</v>
          </cell>
        </row>
        <row r="4352">
          <cell r="H4352" t="str">
            <v>Kyaukse</v>
          </cell>
        </row>
        <row r="4353">
          <cell r="H4353" t="str">
            <v>Kyaukse</v>
          </cell>
        </row>
        <row r="4354">
          <cell r="H4354" t="str">
            <v>Kyaukse</v>
          </cell>
        </row>
        <row r="4355">
          <cell r="H4355" t="str">
            <v>Kyaukse</v>
          </cell>
        </row>
        <row r="4356">
          <cell r="H4356" t="str">
            <v>Kyaukse</v>
          </cell>
        </row>
        <row r="4357">
          <cell r="H4357" t="str">
            <v>Kyaukse</v>
          </cell>
        </row>
        <row r="4358">
          <cell r="H4358" t="str">
            <v>Kyaukse</v>
          </cell>
        </row>
        <row r="4359">
          <cell r="H4359" t="str">
            <v>Kyaukse</v>
          </cell>
        </row>
        <row r="4360">
          <cell r="H4360" t="str">
            <v>Kyaukse</v>
          </cell>
        </row>
        <row r="4361">
          <cell r="H4361" t="str">
            <v>Kyaukse</v>
          </cell>
        </row>
        <row r="4362">
          <cell r="H4362" t="str">
            <v>Kyaukse</v>
          </cell>
        </row>
        <row r="4363">
          <cell r="H4363" t="str">
            <v>Kyaukse</v>
          </cell>
        </row>
        <row r="4364">
          <cell r="H4364" t="str">
            <v>Kyaukse</v>
          </cell>
        </row>
        <row r="4365">
          <cell r="H4365" t="str">
            <v>Kyaukse</v>
          </cell>
        </row>
        <row r="4366">
          <cell r="H4366" t="str">
            <v>Kyaukse</v>
          </cell>
        </row>
        <row r="4367">
          <cell r="H4367" t="str">
            <v>Kyaukse</v>
          </cell>
        </row>
        <row r="4368">
          <cell r="H4368" t="str">
            <v>Kyaukse</v>
          </cell>
        </row>
        <row r="4369">
          <cell r="H4369" t="str">
            <v>Kyaukse</v>
          </cell>
        </row>
        <row r="4370">
          <cell r="H4370" t="str">
            <v>Kyaukse</v>
          </cell>
        </row>
        <row r="4371">
          <cell r="H4371" t="str">
            <v>Kyaukse</v>
          </cell>
        </row>
        <row r="4372">
          <cell r="H4372" t="str">
            <v>Kyaukse</v>
          </cell>
        </row>
        <row r="4373">
          <cell r="H4373" t="str">
            <v>Kyaukse</v>
          </cell>
        </row>
        <row r="4374">
          <cell r="H4374" t="str">
            <v>Kyaukse</v>
          </cell>
        </row>
        <row r="4375">
          <cell r="H4375" t="str">
            <v>Kyaukse</v>
          </cell>
        </row>
        <row r="4376">
          <cell r="H4376" t="str">
            <v>Kyaukse</v>
          </cell>
        </row>
        <row r="4377">
          <cell r="H4377" t="str">
            <v>Kyaukse</v>
          </cell>
        </row>
        <row r="4378">
          <cell r="H4378" t="str">
            <v>Kyaukse</v>
          </cell>
        </row>
        <row r="4379">
          <cell r="H4379" t="str">
            <v>Kyaukse</v>
          </cell>
        </row>
        <row r="4380">
          <cell r="H4380" t="str">
            <v>Kyaukse</v>
          </cell>
        </row>
        <row r="4381">
          <cell r="H4381" t="str">
            <v>Kyaukse</v>
          </cell>
        </row>
        <row r="4382">
          <cell r="H4382" t="str">
            <v>Kyaukse</v>
          </cell>
        </row>
        <row r="4383">
          <cell r="H4383" t="str">
            <v>Kyaukse</v>
          </cell>
        </row>
        <row r="4384">
          <cell r="H4384" t="str">
            <v>Kyaukse</v>
          </cell>
        </row>
        <row r="4385">
          <cell r="H4385" t="str">
            <v>Kyaukse</v>
          </cell>
        </row>
        <row r="4386">
          <cell r="H4386" t="str">
            <v>Kyaukse</v>
          </cell>
        </row>
        <row r="4387">
          <cell r="H4387" t="str">
            <v>Kyaukse</v>
          </cell>
        </row>
        <row r="4388">
          <cell r="H4388" t="str">
            <v>Kyaukse</v>
          </cell>
        </row>
        <row r="4389">
          <cell r="H4389" t="str">
            <v>Kyaukse</v>
          </cell>
        </row>
        <row r="4390">
          <cell r="H4390" t="str">
            <v>Kyaukse</v>
          </cell>
        </row>
        <row r="4391">
          <cell r="H4391" t="str">
            <v>Kyaukse</v>
          </cell>
        </row>
        <row r="4392">
          <cell r="H4392" t="str">
            <v>Kyaukse</v>
          </cell>
        </row>
        <row r="4393">
          <cell r="H4393" t="str">
            <v>Kyaukse</v>
          </cell>
        </row>
        <row r="4394">
          <cell r="H4394" t="str">
            <v>Kyaukse</v>
          </cell>
        </row>
        <row r="4395">
          <cell r="H4395" t="str">
            <v>Kyaukse</v>
          </cell>
        </row>
        <row r="4396">
          <cell r="H4396" t="str">
            <v>Kyaukse</v>
          </cell>
        </row>
        <row r="4397">
          <cell r="H4397" t="str">
            <v>Kyaukse</v>
          </cell>
        </row>
        <row r="4398">
          <cell r="H4398" t="str">
            <v>Kyaukse</v>
          </cell>
        </row>
        <row r="4399">
          <cell r="H4399" t="str">
            <v>Kyaukse</v>
          </cell>
        </row>
        <row r="4400">
          <cell r="H4400" t="str">
            <v>Kyaukse</v>
          </cell>
        </row>
        <row r="4401">
          <cell r="H4401" t="str">
            <v>Kyaukse</v>
          </cell>
        </row>
        <row r="4402">
          <cell r="H4402" t="str">
            <v>Kyaukse</v>
          </cell>
        </row>
        <row r="4403">
          <cell r="H4403" t="str">
            <v>Kyaukse</v>
          </cell>
        </row>
        <row r="4404">
          <cell r="H4404" t="str">
            <v>Kyaukse</v>
          </cell>
        </row>
        <row r="4405">
          <cell r="H4405" t="str">
            <v>Kyaukse</v>
          </cell>
        </row>
        <row r="4406">
          <cell r="H4406" t="str">
            <v>Kyaukse</v>
          </cell>
        </row>
        <row r="4407">
          <cell r="H4407" t="str">
            <v>Kyaukse</v>
          </cell>
        </row>
        <row r="4408">
          <cell r="H4408" t="str">
            <v>Kyaukse</v>
          </cell>
        </row>
        <row r="4409">
          <cell r="H4409" t="str">
            <v>Kyaukse</v>
          </cell>
        </row>
        <row r="4410">
          <cell r="H4410" t="str">
            <v>Kyaukse</v>
          </cell>
        </row>
        <row r="4411">
          <cell r="H4411" t="str">
            <v>Kyaukse</v>
          </cell>
        </row>
        <row r="4412">
          <cell r="H4412" t="str">
            <v>Kyaukse</v>
          </cell>
        </row>
        <row r="4413">
          <cell r="H4413" t="str">
            <v>Kyaukse</v>
          </cell>
        </row>
        <row r="4414">
          <cell r="H4414" t="str">
            <v>Kyaukse</v>
          </cell>
        </row>
        <row r="4415">
          <cell r="H4415" t="str">
            <v>Kyaukse</v>
          </cell>
        </row>
        <row r="4416">
          <cell r="H4416" t="str">
            <v>Kyaukse</v>
          </cell>
        </row>
        <row r="4417">
          <cell r="H4417" t="str">
            <v>Kyaukse</v>
          </cell>
        </row>
        <row r="4418">
          <cell r="H4418" t="str">
            <v>Kyaukse</v>
          </cell>
        </row>
        <row r="4419">
          <cell r="H4419" t="str">
            <v>Kyaukse</v>
          </cell>
        </row>
        <row r="4420">
          <cell r="H4420" t="str">
            <v>Kyaukse</v>
          </cell>
        </row>
        <row r="4421">
          <cell r="H4421" t="str">
            <v>Kyaukse</v>
          </cell>
        </row>
        <row r="4422">
          <cell r="H4422" t="str">
            <v>Kyaukse</v>
          </cell>
        </row>
        <row r="4423">
          <cell r="H4423" t="str">
            <v>Kyaukse</v>
          </cell>
        </row>
        <row r="4424">
          <cell r="H4424" t="str">
            <v>Kyaukse</v>
          </cell>
        </row>
        <row r="4425">
          <cell r="H4425" t="str">
            <v>Kyaukse</v>
          </cell>
        </row>
        <row r="4426">
          <cell r="H4426" t="str">
            <v>Kyaukse</v>
          </cell>
        </row>
        <row r="4427">
          <cell r="H4427" t="str">
            <v>Kyaukse</v>
          </cell>
        </row>
        <row r="4428">
          <cell r="H4428" t="str">
            <v>Kyaukse</v>
          </cell>
        </row>
        <row r="4429">
          <cell r="H4429" t="str">
            <v>Kyaukse</v>
          </cell>
        </row>
        <row r="4430">
          <cell r="H4430" t="str">
            <v>Kyaukse</v>
          </cell>
        </row>
        <row r="4431">
          <cell r="H4431" t="str">
            <v>Kyaukse</v>
          </cell>
        </row>
        <row r="4432">
          <cell r="H4432" t="str">
            <v>Kyaukse</v>
          </cell>
        </row>
        <row r="4433">
          <cell r="H4433" t="str">
            <v>Kyaukse</v>
          </cell>
        </row>
        <row r="4434">
          <cell r="H4434" t="str">
            <v>Kyaukse</v>
          </cell>
        </row>
        <row r="4435">
          <cell r="H4435" t="str">
            <v>Kyauktada</v>
          </cell>
        </row>
        <row r="4436">
          <cell r="H4436" t="str">
            <v>Kyauktada</v>
          </cell>
        </row>
        <row r="4437">
          <cell r="H4437" t="str">
            <v>Kyauktada</v>
          </cell>
        </row>
        <row r="4438">
          <cell r="H4438" t="str">
            <v>Kyauktaga</v>
          </cell>
        </row>
        <row r="4439">
          <cell r="H4439" t="str">
            <v>Kyauktaga</v>
          </cell>
        </row>
        <row r="4440">
          <cell r="H4440" t="str">
            <v>Kyauktaga</v>
          </cell>
        </row>
        <row r="4441">
          <cell r="H4441" t="str">
            <v>Kyauktaga</v>
          </cell>
        </row>
        <row r="4442">
          <cell r="H4442" t="str">
            <v>Kyauktaga</v>
          </cell>
        </row>
        <row r="4443">
          <cell r="H4443" t="str">
            <v>Kyauktaga</v>
          </cell>
        </row>
        <row r="4444">
          <cell r="H4444" t="str">
            <v>Kyauktaga</v>
          </cell>
        </row>
        <row r="4445">
          <cell r="H4445" t="str">
            <v>Kyauktaga</v>
          </cell>
        </row>
        <row r="4446">
          <cell r="H4446" t="str">
            <v>Kyauktaga</v>
          </cell>
        </row>
        <row r="4447">
          <cell r="H4447" t="str">
            <v>Kyauktaga</v>
          </cell>
        </row>
        <row r="4448">
          <cell r="H4448" t="str">
            <v>Kyauktaga</v>
          </cell>
        </row>
        <row r="4449">
          <cell r="H4449" t="str">
            <v>Kyauktaga</v>
          </cell>
        </row>
        <row r="4450">
          <cell r="H4450" t="str">
            <v>Kyauktaga</v>
          </cell>
        </row>
        <row r="4451">
          <cell r="H4451" t="str">
            <v>Kyauktaga</v>
          </cell>
        </row>
        <row r="4452">
          <cell r="H4452" t="str">
            <v>Kyauktaga</v>
          </cell>
        </row>
        <row r="4453">
          <cell r="H4453" t="str">
            <v>Kyauktaga</v>
          </cell>
        </row>
        <row r="4454">
          <cell r="H4454" t="str">
            <v>Kyauktaga</v>
          </cell>
        </row>
        <row r="4455">
          <cell r="H4455" t="str">
            <v>Kyauktaga</v>
          </cell>
        </row>
        <row r="4456">
          <cell r="H4456" t="str">
            <v>Kyauktaga</v>
          </cell>
        </row>
        <row r="4457">
          <cell r="H4457" t="str">
            <v>Kyauktaga</v>
          </cell>
        </row>
        <row r="4458">
          <cell r="H4458" t="str">
            <v>Kyauktaga</v>
          </cell>
        </row>
        <row r="4459">
          <cell r="H4459" t="str">
            <v>Kyauktaga</v>
          </cell>
        </row>
        <row r="4460">
          <cell r="H4460" t="str">
            <v>Kyauktaga</v>
          </cell>
        </row>
        <row r="4461">
          <cell r="H4461" t="str">
            <v>Kyauktaga</v>
          </cell>
        </row>
        <row r="4462">
          <cell r="H4462" t="str">
            <v>Kyauktaga</v>
          </cell>
        </row>
        <row r="4463">
          <cell r="H4463" t="str">
            <v>Kyauktaga</v>
          </cell>
        </row>
        <row r="4464">
          <cell r="H4464" t="str">
            <v>Kyauktaga</v>
          </cell>
        </row>
        <row r="4465">
          <cell r="H4465" t="str">
            <v>Kyauktaga</v>
          </cell>
        </row>
        <row r="4466">
          <cell r="H4466" t="str">
            <v>Kyauktaga</v>
          </cell>
        </row>
        <row r="4467">
          <cell r="H4467" t="str">
            <v>Kyauktaga</v>
          </cell>
        </row>
        <row r="4468">
          <cell r="H4468" t="str">
            <v>Kyauktaga</v>
          </cell>
        </row>
        <row r="4469">
          <cell r="H4469" t="str">
            <v>Kyauktaga</v>
          </cell>
        </row>
        <row r="4470">
          <cell r="H4470" t="str">
            <v>Kyauktaga</v>
          </cell>
        </row>
        <row r="4471">
          <cell r="H4471" t="str">
            <v>Kyauktaga</v>
          </cell>
        </row>
        <row r="4472">
          <cell r="H4472" t="str">
            <v>Kyauktaga</v>
          </cell>
        </row>
        <row r="4473">
          <cell r="H4473" t="str">
            <v>Kyauktaga</v>
          </cell>
        </row>
        <row r="4474">
          <cell r="H4474" t="str">
            <v>Kyauktaga</v>
          </cell>
        </row>
        <row r="4475">
          <cell r="H4475" t="str">
            <v>Kyauktaga</v>
          </cell>
        </row>
        <row r="4476">
          <cell r="H4476" t="str">
            <v>Kyauktaga</v>
          </cell>
        </row>
        <row r="4477">
          <cell r="H4477" t="str">
            <v>Kyauktaga</v>
          </cell>
        </row>
        <row r="4478">
          <cell r="H4478" t="str">
            <v>Kyauktaga</v>
          </cell>
        </row>
        <row r="4479">
          <cell r="H4479" t="str">
            <v>Kyauktaga</v>
          </cell>
        </row>
        <row r="4480">
          <cell r="H4480" t="str">
            <v>Kyauktaga</v>
          </cell>
        </row>
        <row r="4481">
          <cell r="H4481" t="str">
            <v>Kyauktaga</v>
          </cell>
        </row>
        <row r="4482">
          <cell r="H4482" t="str">
            <v>Kyauktaga</v>
          </cell>
        </row>
        <row r="4483">
          <cell r="H4483" t="str">
            <v>Kyauktaga</v>
          </cell>
        </row>
        <row r="4484">
          <cell r="H4484" t="str">
            <v>Kyauktaga</v>
          </cell>
        </row>
        <row r="4485">
          <cell r="H4485" t="str">
            <v>Kyauktaga</v>
          </cell>
        </row>
        <row r="4486">
          <cell r="H4486" t="str">
            <v>Kyauktaga</v>
          </cell>
        </row>
        <row r="4487">
          <cell r="H4487" t="str">
            <v>Kyauktaga</v>
          </cell>
        </row>
        <row r="4488">
          <cell r="H4488" t="str">
            <v>Kyauktaga</v>
          </cell>
        </row>
        <row r="4489">
          <cell r="H4489" t="str">
            <v>Kyauktan</v>
          </cell>
        </row>
        <row r="4490">
          <cell r="H4490" t="str">
            <v>Kyauktan</v>
          </cell>
        </row>
        <row r="4491">
          <cell r="H4491" t="str">
            <v>Kyauktan</v>
          </cell>
        </row>
        <row r="4492">
          <cell r="H4492" t="str">
            <v>Kyauktan</v>
          </cell>
        </row>
        <row r="4493">
          <cell r="H4493" t="str">
            <v>Kyauktan</v>
          </cell>
        </row>
        <row r="4494">
          <cell r="H4494" t="str">
            <v>Kyauktan</v>
          </cell>
        </row>
        <row r="4495">
          <cell r="H4495" t="str">
            <v>Kyauktan</v>
          </cell>
        </row>
        <row r="4496">
          <cell r="H4496" t="str">
            <v>Kyauktan</v>
          </cell>
        </row>
        <row r="4497">
          <cell r="H4497" t="str">
            <v>Kyauktan</v>
          </cell>
        </row>
        <row r="4498">
          <cell r="H4498" t="str">
            <v>Kyauktan</v>
          </cell>
        </row>
        <row r="4499">
          <cell r="H4499" t="str">
            <v>Kyauktan</v>
          </cell>
        </row>
        <row r="4500">
          <cell r="H4500" t="str">
            <v>Kyauktan</v>
          </cell>
        </row>
        <row r="4501">
          <cell r="H4501" t="str">
            <v>Kyauktan</v>
          </cell>
        </row>
        <row r="4502">
          <cell r="H4502" t="str">
            <v>Kyauktan</v>
          </cell>
        </row>
        <row r="4503">
          <cell r="H4503" t="str">
            <v>Kyauktan</v>
          </cell>
        </row>
        <row r="4504">
          <cell r="H4504" t="str">
            <v>Kyauktan</v>
          </cell>
        </row>
        <row r="4505">
          <cell r="H4505" t="str">
            <v>Kyauktan</v>
          </cell>
        </row>
        <row r="4506">
          <cell r="H4506" t="str">
            <v>Kyauktan</v>
          </cell>
        </row>
        <row r="4507">
          <cell r="H4507" t="str">
            <v>Kyauktan</v>
          </cell>
        </row>
        <row r="4508">
          <cell r="H4508" t="str">
            <v>Kyauktan</v>
          </cell>
        </row>
        <row r="4509">
          <cell r="H4509" t="str">
            <v>Kyauktan</v>
          </cell>
        </row>
        <row r="4510">
          <cell r="H4510" t="str">
            <v>Kyauktan</v>
          </cell>
        </row>
        <row r="4511">
          <cell r="H4511" t="str">
            <v>Kyauktan</v>
          </cell>
        </row>
        <row r="4512">
          <cell r="H4512" t="str">
            <v>Kyauktan</v>
          </cell>
        </row>
        <row r="4513">
          <cell r="H4513" t="str">
            <v>Kyauktan</v>
          </cell>
        </row>
        <row r="4514">
          <cell r="H4514" t="str">
            <v>Kyauktan</v>
          </cell>
        </row>
        <row r="4515">
          <cell r="H4515" t="str">
            <v>Kyauktan</v>
          </cell>
        </row>
        <row r="4516">
          <cell r="H4516" t="str">
            <v>Kyauktan</v>
          </cell>
        </row>
        <row r="4517">
          <cell r="H4517" t="str">
            <v>Kyauktan</v>
          </cell>
        </row>
        <row r="4518">
          <cell r="H4518" t="str">
            <v>Kyauktan</v>
          </cell>
        </row>
        <row r="4519">
          <cell r="H4519" t="str">
            <v>Kyauktan</v>
          </cell>
        </row>
        <row r="4520">
          <cell r="H4520" t="str">
            <v>Kyauktan</v>
          </cell>
        </row>
        <row r="4521">
          <cell r="H4521" t="str">
            <v>Kyauktan</v>
          </cell>
        </row>
        <row r="4522">
          <cell r="H4522" t="str">
            <v>Kyauktan</v>
          </cell>
        </row>
        <row r="4523">
          <cell r="H4523" t="str">
            <v>Kyauktan</v>
          </cell>
        </row>
        <row r="4524">
          <cell r="H4524" t="str">
            <v>Kyauktan</v>
          </cell>
        </row>
        <row r="4525">
          <cell r="H4525" t="str">
            <v>Kyauktan</v>
          </cell>
        </row>
        <row r="4526">
          <cell r="H4526" t="str">
            <v>Kyauktan</v>
          </cell>
        </row>
        <row r="4527">
          <cell r="H4527" t="str">
            <v>Kyauktan</v>
          </cell>
        </row>
        <row r="4528">
          <cell r="H4528" t="str">
            <v>Kyauktan</v>
          </cell>
        </row>
        <row r="4529">
          <cell r="H4529" t="str">
            <v>Kyauktan</v>
          </cell>
        </row>
        <row r="4530">
          <cell r="H4530" t="str">
            <v>Kyauktan</v>
          </cell>
        </row>
        <row r="4531">
          <cell r="H4531" t="str">
            <v>Kyauktan</v>
          </cell>
        </row>
        <row r="4532">
          <cell r="H4532" t="str">
            <v>Kyauktan</v>
          </cell>
        </row>
        <row r="4533">
          <cell r="H4533" t="str">
            <v>Kyauktan</v>
          </cell>
        </row>
        <row r="4534">
          <cell r="H4534" t="str">
            <v>Kyauktan</v>
          </cell>
        </row>
        <row r="4535">
          <cell r="H4535" t="str">
            <v>Kyauktan</v>
          </cell>
        </row>
        <row r="4536">
          <cell r="H4536" t="str">
            <v>Kyauktan</v>
          </cell>
        </row>
        <row r="4537">
          <cell r="H4537" t="str">
            <v>Kyauktan</v>
          </cell>
        </row>
        <row r="4538">
          <cell r="H4538" t="str">
            <v>Kyauktaw</v>
          </cell>
        </row>
        <row r="4539">
          <cell r="H4539" t="str">
            <v>Kyauktaw</v>
          </cell>
        </row>
        <row r="4540">
          <cell r="H4540" t="str">
            <v>Kyauktaw</v>
          </cell>
        </row>
        <row r="4541">
          <cell r="H4541" t="str">
            <v>Kyauktaw</v>
          </cell>
        </row>
        <row r="4542">
          <cell r="H4542" t="str">
            <v>Kyauktaw</v>
          </cell>
        </row>
        <row r="4543">
          <cell r="H4543" t="str">
            <v>Kyauktaw</v>
          </cell>
        </row>
        <row r="4544">
          <cell r="H4544" t="str">
            <v>Kyauktaw</v>
          </cell>
        </row>
        <row r="4545">
          <cell r="H4545" t="str">
            <v>Kyauktaw</v>
          </cell>
        </row>
        <row r="4546">
          <cell r="H4546" t="str">
            <v>Kyauktaw</v>
          </cell>
        </row>
        <row r="4547">
          <cell r="H4547" t="str">
            <v>Kyauktaw</v>
          </cell>
        </row>
        <row r="4548">
          <cell r="H4548" t="str">
            <v>Kyauktaw</v>
          </cell>
        </row>
        <row r="4549">
          <cell r="H4549" t="str">
            <v>Kyauktaw</v>
          </cell>
        </row>
        <row r="4550">
          <cell r="H4550" t="str">
            <v>Kyauktaw</v>
          </cell>
        </row>
        <row r="4551">
          <cell r="H4551" t="str">
            <v>Kyauktaw</v>
          </cell>
        </row>
        <row r="4552">
          <cell r="H4552" t="str">
            <v>Kyauktaw</v>
          </cell>
        </row>
        <row r="4553">
          <cell r="H4553" t="str">
            <v>Kyauktaw</v>
          </cell>
        </row>
        <row r="4554">
          <cell r="H4554" t="str">
            <v>Kyauktaw</v>
          </cell>
        </row>
        <row r="4555">
          <cell r="H4555" t="str">
            <v>Kyauktaw</v>
          </cell>
        </row>
        <row r="4556">
          <cell r="H4556" t="str">
            <v>Kyauktaw</v>
          </cell>
        </row>
        <row r="4557">
          <cell r="H4557" t="str">
            <v>Kyauktaw</v>
          </cell>
        </row>
        <row r="4558">
          <cell r="H4558" t="str">
            <v>Kyauktaw</v>
          </cell>
        </row>
        <row r="4559">
          <cell r="H4559" t="str">
            <v>Kyauktaw</v>
          </cell>
        </row>
        <row r="4560">
          <cell r="H4560" t="str">
            <v>Kyauktaw</v>
          </cell>
        </row>
        <row r="4561">
          <cell r="H4561" t="str">
            <v>Kyauktaw</v>
          </cell>
        </row>
        <row r="4562">
          <cell r="H4562" t="str">
            <v>Kyauktaw</v>
          </cell>
        </row>
        <row r="4563">
          <cell r="H4563" t="str">
            <v>Kyauktaw</v>
          </cell>
        </row>
        <row r="4564">
          <cell r="H4564" t="str">
            <v>Kyauktaw</v>
          </cell>
        </row>
        <row r="4565">
          <cell r="H4565" t="str">
            <v>Kyauktaw</v>
          </cell>
        </row>
        <row r="4566">
          <cell r="H4566" t="str">
            <v>Kyauktaw</v>
          </cell>
        </row>
        <row r="4567">
          <cell r="H4567" t="str">
            <v>Kyauktaw</v>
          </cell>
        </row>
        <row r="4568">
          <cell r="H4568" t="str">
            <v>Kyauktaw</v>
          </cell>
        </row>
        <row r="4569">
          <cell r="H4569" t="str">
            <v>Kyauktaw</v>
          </cell>
        </row>
        <row r="4570">
          <cell r="H4570" t="str">
            <v>Kyauktaw</v>
          </cell>
        </row>
        <row r="4571">
          <cell r="H4571" t="str">
            <v>Kyauktaw</v>
          </cell>
        </row>
        <row r="4572">
          <cell r="H4572" t="str">
            <v>Kyauktaw</v>
          </cell>
        </row>
        <row r="4573">
          <cell r="H4573" t="str">
            <v>Kyauktaw</v>
          </cell>
        </row>
        <row r="4574">
          <cell r="H4574" t="str">
            <v>Kyauktaw</v>
          </cell>
        </row>
        <row r="4575">
          <cell r="H4575" t="str">
            <v>Kyauktaw</v>
          </cell>
        </row>
        <row r="4576">
          <cell r="H4576" t="str">
            <v>Kyauktaw</v>
          </cell>
        </row>
        <row r="4577">
          <cell r="H4577" t="str">
            <v>Kyauktaw</v>
          </cell>
        </row>
        <row r="4578">
          <cell r="H4578" t="str">
            <v>Kyauktaw</v>
          </cell>
        </row>
        <row r="4579">
          <cell r="H4579" t="str">
            <v>Kyauktaw</v>
          </cell>
        </row>
        <row r="4580">
          <cell r="H4580" t="str">
            <v>Kyauktaw</v>
          </cell>
        </row>
        <row r="4581">
          <cell r="H4581" t="str">
            <v>Kyauktaw</v>
          </cell>
        </row>
        <row r="4582">
          <cell r="H4582" t="str">
            <v>Kyauktaw</v>
          </cell>
        </row>
        <row r="4583">
          <cell r="H4583" t="str">
            <v>Kyauktaw</v>
          </cell>
        </row>
        <row r="4584">
          <cell r="H4584" t="str">
            <v>Kyauktaw</v>
          </cell>
        </row>
        <row r="4585">
          <cell r="H4585" t="str">
            <v>Kyauktaw</v>
          </cell>
        </row>
        <row r="4586">
          <cell r="H4586" t="str">
            <v>Kyauktaw</v>
          </cell>
        </row>
        <row r="4587">
          <cell r="H4587" t="str">
            <v>Kyauktaw</v>
          </cell>
        </row>
        <row r="4588">
          <cell r="H4588" t="str">
            <v>Kyauktaw</v>
          </cell>
        </row>
        <row r="4589">
          <cell r="H4589" t="str">
            <v>Kyauktaw</v>
          </cell>
        </row>
        <row r="4590">
          <cell r="H4590" t="str">
            <v>Kyauktaw</v>
          </cell>
        </row>
        <row r="4591">
          <cell r="H4591" t="str">
            <v>Kyauktaw</v>
          </cell>
        </row>
        <row r="4592">
          <cell r="H4592" t="str">
            <v>Kyauktaw</v>
          </cell>
        </row>
        <row r="4593">
          <cell r="H4593" t="str">
            <v>Kyauktaw</v>
          </cell>
        </row>
        <row r="4594">
          <cell r="H4594" t="str">
            <v>Kyauktaw</v>
          </cell>
        </row>
        <row r="4595">
          <cell r="H4595" t="str">
            <v>Kyauktaw</v>
          </cell>
        </row>
        <row r="4596">
          <cell r="H4596" t="str">
            <v>Kyauktaw</v>
          </cell>
        </row>
        <row r="4597">
          <cell r="H4597" t="str">
            <v>Kyauktaw</v>
          </cell>
        </row>
        <row r="4598">
          <cell r="H4598" t="str">
            <v>Kyauktaw</v>
          </cell>
        </row>
        <row r="4599">
          <cell r="H4599" t="str">
            <v>Kyauktaw</v>
          </cell>
        </row>
        <row r="4600">
          <cell r="H4600" t="str">
            <v>Kyauktaw</v>
          </cell>
        </row>
        <row r="4601">
          <cell r="H4601" t="str">
            <v>Kyauktaw</v>
          </cell>
        </row>
        <row r="4602">
          <cell r="H4602" t="str">
            <v>Kyauktaw</v>
          </cell>
        </row>
        <row r="4603">
          <cell r="H4603" t="str">
            <v>Kyauktaw</v>
          </cell>
        </row>
        <row r="4604">
          <cell r="H4604" t="str">
            <v>Kyauktaw</v>
          </cell>
        </row>
        <row r="4605">
          <cell r="H4605" t="str">
            <v>Kyauktaw</v>
          </cell>
        </row>
        <row r="4606">
          <cell r="H4606" t="str">
            <v>Kyauktaw</v>
          </cell>
        </row>
        <row r="4607">
          <cell r="H4607" t="str">
            <v>Kyauktaw</v>
          </cell>
        </row>
        <row r="4608">
          <cell r="H4608" t="str">
            <v>Kyauktaw</v>
          </cell>
        </row>
        <row r="4609">
          <cell r="H4609" t="str">
            <v>Kyauktaw</v>
          </cell>
        </row>
        <row r="4610">
          <cell r="H4610" t="str">
            <v>Kyauktaw</v>
          </cell>
        </row>
        <row r="4611">
          <cell r="H4611" t="str">
            <v>Kyauktaw</v>
          </cell>
        </row>
        <row r="4612">
          <cell r="H4612" t="str">
            <v>Kyauktaw</v>
          </cell>
        </row>
        <row r="4613">
          <cell r="H4613" t="str">
            <v>Kyauktaw</v>
          </cell>
        </row>
        <row r="4614">
          <cell r="H4614" t="str">
            <v>Kyauktaw</v>
          </cell>
        </row>
        <row r="4615">
          <cell r="H4615" t="str">
            <v>Kyauktaw</v>
          </cell>
        </row>
        <row r="4616">
          <cell r="H4616" t="str">
            <v>Kyauktaw</v>
          </cell>
        </row>
        <row r="4617">
          <cell r="H4617" t="str">
            <v>Kyauktaw</v>
          </cell>
        </row>
        <row r="4618">
          <cell r="H4618" t="str">
            <v>Kyauktaw</v>
          </cell>
        </row>
        <row r="4619">
          <cell r="H4619" t="str">
            <v>Kyaunggon</v>
          </cell>
        </row>
        <row r="4620">
          <cell r="H4620" t="str">
            <v>Kyaunggon</v>
          </cell>
        </row>
        <row r="4621">
          <cell r="H4621" t="str">
            <v>Kyaunggon</v>
          </cell>
        </row>
        <row r="4622">
          <cell r="H4622" t="str">
            <v>Kyaunggon</v>
          </cell>
        </row>
        <row r="4623">
          <cell r="H4623" t="str">
            <v>Kyaunggon</v>
          </cell>
        </row>
        <row r="4624">
          <cell r="H4624" t="str">
            <v>Kyaunggon</v>
          </cell>
        </row>
        <row r="4625">
          <cell r="H4625" t="str">
            <v>Kyaunggon</v>
          </cell>
        </row>
        <row r="4626">
          <cell r="H4626" t="str">
            <v>Kyaunggon</v>
          </cell>
        </row>
        <row r="4627">
          <cell r="H4627" t="str">
            <v>Kyaunggon</v>
          </cell>
        </row>
        <row r="4628">
          <cell r="H4628" t="str">
            <v>Kyaunggon</v>
          </cell>
        </row>
        <row r="4629">
          <cell r="H4629" t="str">
            <v>Kyaunggon</v>
          </cell>
        </row>
        <row r="4630">
          <cell r="H4630" t="str">
            <v>Kyaunggon</v>
          </cell>
        </row>
        <row r="4631">
          <cell r="H4631" t="str">
            <v>Kyaunggon</v>
          </cell>
        </row>
        <row r="4632">
          <cell r="H4632" t="str">
            <v>Kyaunggon</v>
          </cell>
        </row>
        <row r="4633">
          <cell r="H4633" t="str">
            <v>Kyaunggon</v>
          </cell>
        </row>
        <row r="4634">
          <cell r="H4634" t="str">
            <v>Kyaunggon</v>
          </cell>
        </row>
        <row r="4635">
          <cell r="H4635" t="str">
            <v>Kyaunggon</v>
          </cell>
        </row>
        <row r="4636">
          <cell r="H4636" t="str">
            <v>Kyaunggon</v>
          </cell>
        </row>
        <row r="4637">
          <cell r="H4637" t="str">
            <v>Kyaunggon</v>
          </cell>
        </row>
        <row r="4638">
          <cell r="H4638" t="str">
            <v>Kyaunggon</v>
          </cell>
        </row>
        <row r="4639">
          <cell r="H4639" t="str">
            <v>Kyaunggon</v>
          </cell>
        </row>
        <row r="4640">
          <cell r="H4640" t="str">
            <v>Kyaunggon</v>
          </cell>
        </row>
        <row r="4641">
          <cell r="H4641" t="str">
            <v>Kyaunggon</v>
          </cell>
        </row>
        <row r="4642">
          <cell r="H4642" t="str">
            <v>Kyaunggon</v>
          </cell>
        </row>
        <row r="4643">
          <cell r="H4643" t="str">
            <v>Kyaunggon</v>
          </cell>
        </row>
        <row r="4644">
          <cell r="H4644" t="str">
            <v>Kyaunggon</v>
          </cell>
        </row>
        <row r="4645">
          <cell r="H4645" t="str">
            <v>Kyaunggon</v>
          </cell>
        </row>
        <row r="4646">
          <cell r="H4646" t="str">
            <v>Kyaunggon</v>
          </cell>
        </row>
        <row r="4647">
          <cell r="H4647" t="str">
            <v>Kyaunggon</v>
          </cell>
        </row>
        <row r="4648">
          <cell r="H4648" t="str">
            <v>Kyaunggon</v>
          </cell>
        </row>
        <row r="4649">
          <cell r="H4649" t="str">
            <v>Kyaunggon</v>
          </cell>
        </row>
        <row r="4650">
          <cell r="H4650" t="str">
            <v>Kyaunggon</v>
          </cell>
        </row>
        <row r="4651">
          <cell r="H4651" t="str">
            <v>Kyaunggon</v>
          </cell>
        </row>
        <row r="4652">
          <cell r="H4652" t="str">
            <v>Kyaunggon</v>
          </cell>
        </row>
        <row r="4653">
          <cell r="H4653" t="str">
            <v>Kyaunggon</v>
          </cell>
        </row>
        <row r="4654">
          <cell r="H4654" t="str">
            <v>Kyaunggon</v>
          </cell>
        </row>
        <row r="4655">
          <cell r="H4655" t="str">
            <v>Kyaunggon</v>
          </cell>
        </row>
        <row r="4656">
          <cell r="H4656" t="str">
            <v>Kyaunggon</v>
          </cell>
        </row>
        <row r="4657">
          <cell r="H4657" t="str">
            <v>Kyaunggon</v>
          </cell>
        </row>
        <row r="4658">
          <cell r="H4658" t="str">
            <v>Kyaunggon</v>
          </cell>
        </row>
        <row r="4659">
          <cell r="H4659" t="str">
            <v>Kyaunggon</v>
          </cell>
        </row>
        <row r="4660">
          <cell r="H4660" t="str">
            <v>Kyaunggon</v>
          </cell>
        </row>
        <row r="4661">
          <cell r="H4661" t="str">
            <v>Kyaunggon</v>
          </cell>
        </row>
        <row r="4662">
          <cell r="H4662" t="str">
            <v>Kyaunggon</v>
          </cell>
        </row>
        <row r="4663">
          <cell r="H4663" t="str">
            <v>Kyaunggon</v>
          </cell>
        </row>
        <row r="4664">
          <cell r="H4664" t="str">
            <v>Kyaunggon</v>
          </cell>
        </row>
        <row r="4665">
          <cell r="H4665" t="str">
            <v>Kyaunggon</v>
          </cell>
        </row>
        <row r="4666">
          <cell r="H4666" t="str">
            <v>Kyaunggon</v>
          </cell>
        </row>
        <row r="4667">
          <cell r="H4667" t="str">
            <v>Kyaunggon</v>
          </cell>
        </row>
        <row r="4668">
          <cell r="H4668" t="str">
            <v>Kyaunggon</v>
          </cell>
        </row>
        <row r="4669">
          <cell r="H4669" t="str">
            <v>Kyaunggon</v>
          </cell>
        </row>
        <row r="4670">
          <cell r="H4670" t="str">
            <v>Kyaunggon</v>
          </cell>
        </row>
        <row r="4671">
          <cell r="H4671" t="str">
            <v>Kyaunggon</v>
          </cell>
        </row>
        <row r="4672">
          <cell r="H4672" t="str">
            <v>Kyaunggon</v>
          </cell>
        </row>
        <row r="4673">
          <cell r="H4673" t="str">
            <v>Kyaunggon</v>
          </cell>
        </row>
        <row r="4674">
          <cell r="H4674" t="str">
            <v>Kyaunggon</v>
          </cell>
        </row>
        <row r="4675">
          <cell r="H4675" t="str">
            <v>Kyaunggon</v>
          </cell>
        </row>
        <row r="4676">
          <cell r="H4676" t="str">
            <v>Kyaunggon</v>
          </cell>
        </row>
        <row r="4677">
          <cell r="H4677" t="str">
            <v>Kyaunggon</v>
          </cell>
        </row>
        <row r="4678">
          <cell r="H4678" t="str">
            <v>Kyaunggon</v>
          </cell>
        </row>
        <row r="4679">
          <cell r="H4679" t="str">
            <v>Kyaunggon</v>
          </cell>
        </row>
        <row r="4680">
          <cell r="H4680" t="str">
            <v>Kyaunggon</v>
          </cell>
        </row>
        <row r="4681">
          <cell r="H4681" t="str">
            <v>Kyaunggon</v>
          </cell>
        </row>
        <row r="4682">
          <cell r="H4682" t="str">
            <v>Kyaunggon</v>
          </cell>
        </row>
        <row r="4683">
          <cell r="H4683" t="str">
            <v>Kyaunggon</v>
          </cell>
        </row>
        <row r="4684">
          <cell r="H4684" t="str">
            <v>Kyaunggon</v>
          </cell>
        </row>
        <row r="4685">
          <cell r="H4685" t="str">
            <v>Kyaunggon</v>
          </cell>
        </row>
        <row r="4686">
          <cell r="H4686" t="str">
            <v>Kyeemyindaing</v>
          </cell>
        </row>
        <row r="4687">
          <cell r="H4687" t="str">
            <v>Kyeemyindaing</v>
          </cell>
        </row>
        <row r="4688">
          <cell r="H4688" t="str">
            <v>Kyethi</v>
          </cell>
        </row>
        <row r="4689">
          <cell r="H4689" t="str">
            <v>Kyethi</v>
          </cell>
        </row>
        <row r="4690">
          <cell r="H4690" t="str">
            <v>Kyethi</v>
          </cell>
        </row>
        <row r="4691">
          <cell r="H4691" t="str">
            <v>Kyethi</v>
          </cell>
        </row>
        <row r="4692">
          <cell r="H4692" t="str">
            <v>Kyethi</v>
          </cell>
        </row>
        <row r="4693">
          <cell r="H4693" t="str">
            <v>Kyethi</v>
          </cell>
        </row>
        <row r="4694">
          <cell r="H4694" t="str">
            <v>Kyethi</v>
          </cell>
        </row>
        <row r="4695">
          <cell r="H4695" t="str">
            <v>Kyethi</v>
          </cell>
        </row>
        <row r="4696">
          <cell r="H4696" t="str">
            <v>Kyethi</v>
          </cell>
        </row>
        <row r="4697">
          <cell r="H4697" t="str">
            <v>Kyethi</v>
          </cell>
        </row>
        <row r="4698">
          <cell r="H4698" t="str">
            <v>Kyethi</v>
          </cell>
        </row>
        <row r="4699">
          <cell r="H4699" t="str">
            <v>Kyethi</v>
          </cell>
        </row>
        <row r="4700">
          <cell r="H4700" t="str">
            <v>Kyethi</v>
          </cell>
        </row>
        <row r="4701">
          <cell r="H4701" t="str">
            <v>Kyethi</v>
          </cell>
        </row>
        <row r="4702">
          <cell r="H4702" t="str">
            <v>Kyethi</v>
          </cell>
        </row>
        <row r="4703">
          <cell r="H4703" t="str">
            <v>Kyethi</v>
          </cell>
        </row>
        <row r="4704">
          <cell r="H4704" t="str">
            <v>Kyethi</v>
          </cell>
        </row>
        <row r="4705">
          <cell r="H4705" t="str">
            <v>Kyethi</v>
          </cell>
        </row>
        <row r="4706">
          <cell r="H4706" t="str">
            <v>Kyethi</v>
          </cell>
        </row>
        <row r="4707">
          <cell r="H4707" t="str">
            <v>Kyethi</v>
          </cell>
        </row>
        <row r="4708">
          <cell r="H4708" t="str">
            <v>Kyethi</v>
          </cell>
        </row>
        <row r="4709">
          <cell r="H4709" t="str">
            <v>Kyethi</v>
          </cell>
        </row>
        <row r="4710">
          <cell r="H4710" t="str">
            <v>Kyethi</v>
          </cell>
        </row>
        <row r="4711">
          <cell r="H4711" t="str">
            <v>Kyethi</v>
          </cell>
        </row>
        <row r="4712">
          <cell r="H4712" t="str">
            <v>Kyethi</v>
          </cell>
        </row>
        <row r="4713">
          <cell r="H4713" t="str">
            <v>Kyethi</v>
          </cell>
        </row>
        <row r="4714">
          <cell r="H4714" t="str">
            <v>Kyethi</v>
          </cell>
        </row>
        <row r="4715">
          <cell r="H4715" t="str">
            <v>Kyethi</v>
          </cell>
        </row>
        <row r="4716">
          <cell r="H4716" t="str">
            <v>Kyethi</v>
          </cell>
        </row>
        <row r="4717">
          <cell r="H4717" t="str">
            <v>Kyethi</v>
          </cell>
        </row>
        <row r="4718">
          <cell r="H4718" t="str">
            <v>Kyethi</v>
          </cell>
        </row>
        <row r="4719">
          <cell r="H4719" t="str">
            <v>Kyethi</v>
          </cell>
        </row>
        <row r="4720">
          <cell r="H4720" t="str">
            <v>Kyethi</v>
          </cell>
        </row>
        <row r="4721">
          <cell r="H4721" t="str">
            <v>Kyethi</v>
          </cell>
        </row>
        <row r="4722">
          <cell r="H4722" t="str">
            <v>Kyethi</v>
          </cell>
        </row>
        <row r="4723">
          <cell r="H4723" t="str">
            <v>Kyonpyaw</v>
          </cell>
        </row>
        <row r="4724">
          <cell r="H4724" t="str">
            <v>Kyonpyaw</v>
          </cell>
        </row>
        <row r="4725">
          <cell r="H4725" t="str">
            <v>Kyonpyaw</v>
          </cell>
        </row>
        <row r="4726">
          <cell r="H4726" t="str">
            <v>Kyonpyaw</v>
          </cell>
        </row>
        <row r="4727">
          <cell r="H4727" t="str">
            <v>Kyonpyaw</v>
          </cell>
        </row>
        <row r="4728">
          <cell r="H4728" t="str">
            <v>Kyonpyaw</v>
          </cell>
        </row>
        <row r="4729">
          <cell r="H4729" t="str">
            <v>Kyonpyaw</v>
          </cell>
        </row>
        <row r="4730">
          <cell r="H4730" t="str">
            <v>Kyonpyaw</v>
          </cell>
        </row>
        <row r="4731">
          <cell r="H4731" t="str">
            <v>Kyonpyaw</v>
          </cell>
        </row>
        <row r="4732">
          <cell r="H4732" t="str">
            <v>Kyonpyaw</v>
          </cell>
        </row>
        <row r="4733">
          <cell r="H4733" t="str">
            <v>Kyonpyaw</v>
          </cell>
        </row>
        <row r="4734">
          <cell r="H4734" t="str">
            <v>Kyonpyaw</v>
          </cell>
        </row>
        <row r="4735">
          <cell r="H4735" t="str">
            <v>Kyonpyaw</v>
          </cell>
        </row>
        <row r="4736">
          <cell r="H4736" t="str">
            <v>Kyonpyaw</v>
          </cell>
        </row>
        <row r="4737">
          <cell r="H4737" t="str">
            <v>Kyonpyaw</v>
          </cell>
        </row>
        <row r="4738">
          <cell r="H4738" t="str">
            <v>Kyonpyaw</v>
          </cell>
        </row>
        <row r="4739">
          <cell r="H4739" t="str">
            <v>Kyonpyaw</v>
          </cell>
        </row>
        <row r="4740">
          <cell r="H4740" t="str">
            <v>Kyonpyaw</v>
          </cell>
        </row>
        <row r="4741">
          <cell r="H4741" t="str">
            <v>Kyonpyaw</v>
          </cell>
        </row>
        <row r="4742">
          <cell r="H4742" t="str">
            <v>Kyonpyaw</v>
          </cell>
        </row>
        <row r="4743">
          <cell r="H4743" t="str">
            <v>Kyonpyaw</v>
          </cell>
        </row>
        <row r="4744">
          <cell r="H4744" t="str">
            <v>Kyonpyaw</v>
          </cell>
        </row>
        <row r="4745">
          <cell r="H4745" t="str">
            <v>Kyonpyaw</v>
          </cell>
        </row>
        <row r="4746">
          <cell r="H4746" t="str">
            <v>Kyonpyaw</v>
          </cell>
        </row>
        <row r="4747">
          <cell r="H4747" t="str">
            <v>Kyonpyaw</v>
          </cell>
        </row>
        <row r="4748">
          <cell r="H4748" t="str">
            <v>Kyonpyaw</v>
          </cell>
        </row>
        <row r="4749">
          <cell r="H4749" t="str">
            <v>Kyonpyaw</v>
          </cell>
        </row>
        <row r="4750">
          <cell r="H4750" t="str">
            <v>Kyonpyaw</v>
          </cell>
        </row>
        <row r="4751">
          <cell r="H4751" t="str">
            <v>Kyonpyaw</v>
          </cell>
        </row>
        <row r="4752">
          <cell r="H4752" t="str">
            <v>Kyonpyaw</v>
          </cell>
        </row>
        <row r="4753">
          <cell r="H4753" t="str">
            <v>Kyonpyaw</v>
          </cell>
        </row>
        <row r="4754">
          <cell r="H4754" t="str">
            <v>Kyonpyaw</v>
          </cell>
        </row>
        <row r="4755">
          <cell r="H4755" t="str">
            <v>Kyonpyaw</v>
          </cell>
        </row>
        <row r="4756">
          <cell r="H4756" t="str">
            <v>Kyonpyaw</v>
          </cell>
        </row>
        <row r="4757">
          <cell r="H4757" t="str">
            <v>Kyonpyaw</v>
          </cell>
        </row>
        <row r="4758">
          <cell r="H4758" t="str">
            <v>Kyonpyaw</v>
          </cell>
        </row>
        <row r="4759">
          <cell r="H4759" t="str">
            <v>Kyonpyaw</v>
          </cell>
        </row>
        <row r="4760">
          <cell r="H4760" t="str">
            <v>Kyonpyaw</v>
          </cell>
        </row>
        <row r="4761">
          <cell r="H4761" t="str">
            <v>Kyonpyaw</v>
          </cell>
        </row>
        <row r="4762">
          <cell r="H4762" t="str">
            <v>Kyonpyaw</v>
          </cell>
        </row>
        <row r="4763">
          <cell r="H4763" t="str">
            <v>Kyonpyaw</v>
          </cell>
        </row>
        <row r="4764">
          <cell r="H4764" t="str">
            <v>Kyonpyaw</v>
          </cell>
        </row>
        <row r="4765">
          <cell r="H4765" t="str">
            <v>Kyonpyaw</v>
          </cell>
        </row>
        <row r="4766">
          <cell r="H4766" t="str">
            <v>Kyonpyaw</v>
          </cell>
        </row>
        <row r="4767">
          <cell r="H4767" t="str">
            <v>Kyonpyaw</v>
          </cell>
        </row>
        <row r="4768">
          <cell r="H4768" t="str">
            <v>Kyonpyaw</v>
          </cell>
        </row>
        <row r="4769">
          <cell r="H4769" t="str">
            <v>Kyonpyaw</v>
          </cell>
        </row>
        <row r="4770">
          <cell r="H4770" t="str">
            <v>Kyonpyaw</v>
          </cell>
        </row>
        <row r="4771">
          <cell r="H4771" t="str">
            <v>Kyonpyaw</v>
          </cell>
        </row>
        <row r="4772">
          <cell r="H4772" t="str">
            <v>Kyonpyaw</v>
          </cell>
        </row>
        <row r="4773">
          <cell r="H4773" t="str">
            <v>Kyonpyaw</v>
          </cell>
        </row>
        <row r="4774">
          <cell r="H4774" t="str">
            <v>Kyonpyaw</v>
          </cell>
        </row>
        <row r="4775">
          <cell r="H4775" t="str">
            <v>Kyonpyaw</v>
          </cell>
        </row>
        <row r="4776">
          <cell r="H4776" t="str">
            <v>Kyonpyaw</v>
          </cell>
        </row>
        <row r="4777">
          <cell r="H4777" t="str">
            <v>Kyonpyaw</v>
          </cell>
        </row>
        <row r="4778">
          <cell r="H4778" t="str">
            <v>Kyonpyaw</v>
          </cell>
        </row>
        <row r="4779">
          <cell r="H4779" t="str">
            <v>Kyonpyaw</v>
          </cell>
        </row>
        <row r="4780">
          <cell r="H4780" t="str">
            <v>Kyonpyaw</v>
          </cell>
        </row>
        <row r="4781">
          <cell r="H4781" t="str">
            <v>Kyonpyaw</v>
          </cell>
        </row>
        <row r="4782">
          <cell r="H4782" t="str">
            <v>Kyonpyaw</v>
          </cell>
        </row>
        <row r="4783">
          <cell r="H4783" t="str">
            <v>Kyonpyaw</v>
          </cell>
        </row>
        <row r="4784">
          <cell r="H4784" t="str">
            <v>Kyonpyaw</v>
          </cell>
        </row>
        <row r="4785">
          <cell r="H4785" t="str">
            <v>Kyonpyaw</v>
          </cell>
        </row>
        <row r="4786">
          <cell r="H4786" t="str">
            <v>Kyonpyaw</v>
          </cell>
        </row>
        <row r="4787">
          <cell r="H4787" t="str">
            <v>Kyonpyaw</v>
          </cell>
        </row>
        <row r="4788">
          <cell r="H4788" t="str">
            <v>Kyonpyaw</v>
          </cell>
        </row>
        <row r="4789">
          <cell r="H4789" t="str">
            <v>Kyonpyaw</v>
          </cell>
        </row>
        <row r="4790">
          <cell r="H4790" t="str">
            <v>Kyonpyaw</v>
          </cell>
        </row>
        <row r="4791">
          <cell r="H4791" t="str">
            <v>Kyonpyaw</v>
          </cell>
        </row>
        <row r="4792">
          <cell r="H4792" t="str">
            <v>Kyonpyaw</v>
          </cell>
        </row>
        <row r="4793">
          <cell r="H4793" t="str">
            <v>Kyonpyaw</v>
          </cell>
        </row>
        <row r="4794">
          <cell r="H4794" t="str">
            <v>Kyonpyaw</v>
          </cell>
        </row>
        <row r="4795">
          <cell r="H4795" t="str">
            <v>Kyonpyaw</v>
          </cell>
        </row>
        <row r="4796">
          <cell r="H4796" t="str">
            <v>Kyonpyaw</v>
          </cell>
        </row>
        <row r="4797">
          <cell r="H4797" t="str">
            <v>Kyonpyaw</v>
          </cell>
        </row>
        <row r="4798">
          <cell r="H4798" t="str">
            <v>Kyonpyaw</v>
          </cell>
        </row>
        <row r="4799">
          <cell r="H4799" t="str">
            <v>Kyonpyaw</v>
          </cell>
        </row>
        <row r="4800">
          <cell r="H4800" t="str">
            <v>Kyonpyaw</v>
          </cell>
        </row>
        <row r="4801">
          <cell r="H4801" t="str">
            <v>Kyonpyaw</v>
          </cell>
        </row>
        <row r="4802">
          <cell r="H4802" t="str">
            <v>Kyonpyaw</v>
          </cell>
        </row>
        <row r="4803">
          <cell r="H4803" t="str">
            <v>Kyonpyaw</v>
          </cell>
        </row>
        <row r="4804">
          <cell r="H4804" t="str">
            <v>Kyonpyaw</v>
          </cell>
        </row>
        <row r="4805">
          <cell r="H4805" t="str">
            <v>Kyonpyaw</v>
          </cell>
        </row>
        <row r="4806">
          <cell r="H4806" t="str">
            <v>Kyonpyaw</v>
          </cell>
        </row>
        <row r="4807">
          <cell r="H4807" t="str">
            <v>Kyonpyaw</v>
          </cell>
        </row>
        <row r="4808">
          <cell r="H4808" t="str">
            <v>Kyonpyaw</v>
          </cell>
        </row>
        <row r="4809">
          <cell r="H4809" t="str">
            <v>Kyonpyaw</v>
          </cell>
        </row>
        <row r="4810">
          <cell r="H4810" t="str">
            <v>Kyonpyaw</v>
          </cell>
        </row>
        <row r="4811">
          <cell r="H4811" t="str">
            <v>Kyonpyaw</v>
          </cell>
        </row>
        <row r="4812">
          <cell r="H4812" t="str">
            <v>Kyonpyaw</v>
          </cell>
        </row>
        <row r="4813">
          <cell r="H4813" t="str">
            <v>Kyonpyaw</v>
          </cell>
        </row>
        <row r="4814">
          <cell r="H4814" t="str">
            <v>Kyonpyaw</v>
          </cell>
        </row>
        <row r="4815">
          <cell r="H4815" t="str">
            <v>Kyonpyaw</v>
          </cell>
        </row>
        <row r="4816">
          <cell r="H4816" t="str">
            <v>Kyunhla</v>
          </cell>
        </row>
        <row r="4817">
          <cell r="H4817" t="str">
            <v>Kyunhla</v>
          </cell>
        </row>
        <row r="4818">
          <cell r="H4818" t="str">
            <v>Kyunhla</v>
          </cell>
        </row>
        <row r="4819">
          <cell r="H4819" t="str">
            <v>Kyunhla</v>
          </cell>
        </row>
        <row r="4820">
          <cell r="H4820" t="str">
            <v>Kyunhla</v>
          </cell>
        </row>
        <row r="4821">
          <cell r="H4821" t="str">
            <v>Kyunhla</v>
          </cell>
        </row>
        <row r="4822">
          <cell r="H4822" t="str">
            <v>Kyunhla</v>
          </cell>
        </row>
        <row r="4823">
          <cell r="H4823" t="str">
            <v>Kyunhla</v>
          </cell>
        </row>
        <row r="4824">
          <cell r="H4824" t="str">
            <v>Kyunhla</v>
          </cell>
        </row>
        <row r="4825">
          <cell r="H4825" t="str">
            <v>Kyunhla</v>
          </cell>
        </row>
        <row r="4826">
          <cell r="H4826" t="str">
            <v>Kyunhla</v>
          </cell>
        </row>
        <row r="4827">
          <cell r="H4827" t="str">
            <v>Kyunhla</v>
          </cell>
        </row>
        <row r="4828">
          <cell r="H4828" t="str">
            <v>Kyunhla</v>
          </cell>
        </row>
        <row r="4829">
          <cell r="H4829" t="str">
            <v>Kyunhla</v>
          </cell>
        </row>
        <row r="4830">
          <cell r="H4830" t="str">
            <v>Kyunhla</v>
          </cell>
        </row>
        <row r="4831">
          <cell r="H4831" t="str">
            <v>Kyunhla</v>
          </cell>
        </row>
        <row r="4832">
          <cell r="H4832" t="str">
            <v>Kyunhla</v>
          </cell>
        </row>
        <row r="4833">
          <cell r="H4833" t="str">
            <v>Kyunhla</v>
          </cell>
        </row>
        <row r="4834">
          <cell r="H4834" t="str">
            <v>Kyunhla</v>
          </cell>
        </row>
        <row r="4835">
          <cell r="H4835" t="str">
            <v>Kyunhla</v>
          </cell>
        </row>
        <row r="4836">
          <cell r="H4836" t="str">
            <v>Kyunhla</v>
          </cell>
        </row>
        <row r="4837">
          <cell r="H4837" t="str">
            <v>Kyunhla</v>
          </cell>
        </row>
        <row r="4838">
          <cell r="H4838" t="str">
            <v>Kyunhla</v>
          </cell>
        </row>
        <row r="4839">
          <cell r="H4839" t="str">
            <v>Kyunhla</v>
          </cell>
        </row>
        <row r="4840">
          <cell r="H4840" t="str">
            <v>Kyunhla</v>
          </cell>
        </row>
        <row r="4841">
          <cell r="H4841" t="str">
            <v>Kyunhla</v>
          </cell>
        </row>
        <row r="4842">
          <cell r="H4842" t="str">
            <v>Kyunhla</v>
          </cell>
        </row>
        <row r="4843">
          <cell r="H4843" t="str">
            <v>Kyunhla</v>
          </cell>
        </row>
        <row r="4844">
          <cell r="H4844" t="str">
            <v>Kyunhla</v>
          </cell>
        </row>
        <row r="4845">
          <cell r="H4845" t="str">
            <v>Kyunhla</v>
          </cell>
        </row>
        <row r="4846">
          <cell r="H4846" t="str">
            <v>Kyunhla</v>
          </cell>
        </row>
        <row r="4847">
          <cell r="H4847" t="str">
            <v>Kyunhla</v>
          </cell>
        </row>
        <row r="4848">
          <cell r="H4848" t="str">
            <v>Kyunhla</v>
          </cell>
        </row>
        <row r="4849">
          <cell r="H4849" t="str">
            <v>Kyunhla</v>
          </cell>
        </row>
        <row r="4850">
          <cell r="H4850" t="str">
            <v>Kyunhla</v>
          </cell>
        </row>
        <row r="4851">
          <cell r="H4851" t="str">
            <v>Kyunhla</v>
          </cell>
        </row>
        <row r="4852">
          <cell r="H4852" t="str">
            <v>Kyunsu</v>
          </cell>
        </row>
        <row r="4853">
          <cell r="H4853" t="str">
            <v>Kyunsu</v>
          </cell>
        </row>
        <row r="4854">
          <cell r="H4854" t="str">
            <v>Kyunsu</v>
          </cell>
        </row>
        <row r="4855">
          <cell r="H4855" t="str">
            <v>Kyunsu</v>
          </cell>
        </row>
        <row r="4856">
          <cell r="H4856" t="str">
            <v>Kyunsu</v>
          </cell>
        </row>
        <row r="4857">
          <cell r="H4857" t="str">
            <v>Kyunsu</v>
          </cell>
        </row>
        <row r="4858">
          <cell r="H4858" t="str">
            <v>Kyunsu</v>
          </cell>
        </row>
        <row r="4859">
          <cell r="H4859" t="str">
            <v>Kyunsu</v>
          </cell>
        </row>
        <row r="4860">
          <cell r="H4860" t="str">
            <v>Kyunsu</v>
          </cell>
        </row>
        <row r="4861">
          <cell r="H4861" t="str">
            <v>Kyunsu</v>
          </cell>
        </row>
        <row r="4862">
          <cell r="H4862" t="str">
            <v>Kyunsu</v>
          </cell>
        </row>
        <row r="4863">
          <cell r="H4863" t="str">
            <v>Kyunsu</v>
          </cell>
        </row>
        <row r="4864">
          <cell r="H4864" t="str">
            <v>Kyunsu</v>
          </cell>
        </row>
        <row r="4865">
          <cell r="H4865" t="str">
            <v>Kyunsu</v>
          </cell>
        </row>
        <row r="4866">
          <cell r="H4866" t="str">
            <v>Kyunsu</v>
          </cell>
        </row>
        <row r="4867">
          <cell r="H4867" t="str">
            <v>Kyunsu</v>
          </cell>
        </row>
        <row r="4868">
          <cell r="H4868" t="str">
            <v>Kyunsu</v>
          </cell>
        </row>
        <row r="4869">
          <cell r="H4869" t="str">
            <v>Kyunsu</v>
          </cell>
        </row>
        <row r="4870">
          <cell r="H4870" t="str">
            <v>Kyunsu</v>
          </cell>
        </row>
        <row r="4871">
          <cell r="H4871" t="str">
            <v>Kyunsu</v>
          </cell>
        </row>
        <row r="4872">
          <cell r="H4872" t="str">
            <v>Kyunsu</v>
          </cell>
        </row>
        <row r="4873">
          <cell r="H4873" t="str">
            <v>Kyunsu</v>
          </cell>
        </row>
        <row r="4874">
          <cell r="H4874" t="str">
            <v>Labutta</v>
          </cell>
        </row>
        <row r="4875">
          <cell r="H4875" t="str">
            <v>Labutta</v>
          </cell>
        </row>
        <row r="4876">
          <cell r="H4876" t="str">
            <v>Labutta</v>
          </cell>
        </row>
        <row r="4877">
          <cell r="H4877" t="str">
            <v>Labutta</v>
          </cell>
        </row>
        <row r="4878">
          <cell r="H4878" t="str">
            <v>Labutta</v>
          </cell>
        </row>
        <row r="4879">
          <cell r="H4879" t="str">
            <v>Labutta</v>
          </cell>
        </row>
        <row r="4880">
          <cell r="H4880" t="str">
            <v>Labutta</v>
          </cell>
        </row>
        <row r="4881">
          <cell r="H4881" t="str">
            <v>Labutta</v>
          </cell>
        </row>
        <row r="4882">
          <cell r="H4882" t="str">
            <v>Labutta</v>
          </cell>
        </row>
        <row r="4883">
          <cell r="H4883" t="str">
            <v>Labutta</v>
          </cell>
        </row>
        <row r="4884">
          <cell r="H4884" t="str">
            <v>Labutta</v>
          </cell>
        </row>
        <row r="4885">
          <cell r="H4885" t="str">
            <v>Labutta</v>
          </cell>
        </row>
        <row r="4886">
          <cell r="H4886" t="str">
            <v>Labutta</v>
          </cell>
        </row>
        <row r="4887">
          <cell r="H4887" t="str">
            <v>Labutta</v>
          </cell>
        </row>
        <row r="4888">
          <cell r="H4888" t="str">
            <v>Labutta</v>
          </cell>
        </row>
        <row r="4889">
          <cell r="H4889" t="str">
            <v>Labutta</v>
          </cell>
        </row>
        <row r="4890">
          <cell r="H4890" t="str">
            <v>Labutta</v>
          </cell>
        </row>
        <row r="4891">
          <cell r="H4891" t="str">
            <v>Labutta</v>
          </cell>
        </row>
        <row r="4892">
          <cell r="H4892" t="str">
            <v>Labutta</v>
          </cell>
        </row>
        <row r="4893">
          <cell r="H4893" t="str">
            <v>Labutta</v>
          </cell>
        </row>
        <row r="4894">
          <cell r="H4894" t="str">
            <v>Labutta</v>
          </cell>
        </row>
        <row r="4895">
          <cell r="H4895" t="str">
            <v>Labutta</v>
          </cell>
        </row>
        <row r="4896">
          <cell r="H4896" t="str">
            <v>Labutta</v>
          </cell>
        </row>
        <row r="4897">
          <cell r="H4897" t="str">
            <v>Labutta</v>
          </cell>
        </row>
        <row r="4898">
          <cell r="H4898" t="str">
            <v>Labutta</v>
          </cell>
        </row>
        <row r="4899">
          <cell r="H4899" t="str">
            <v>Labutta</v>
          </cell>
        </row>
        <row r="4900">
          <cell r="H4900" t="str">
            <v>Labutta</v>
          </cell>
        </row>
        <row r="4901">
          <cell r="H4901" t="str">
            <v>Labutta</v>
          </cell>
        </row>
        <row r="4902">
          <cell r="H4902" t="str">
            <v>Labutta</v>
          </cell>
        </row>
        <row r="4903">
          <cell r="H4903" t="str">
            <v>Labutta</v>
          </cell>
        </row>
        <row r="4904">
          <cell r="H4904" t="str">
            <v>Labutta</v>
          </cell>
        </row>
        <row r="4905">
          <cell r="H4905" t="str">
            <v>Labutta</v>
          </cell>
        </row>
        <row r="4906">
          <cell r="H4906" t="str">
            <v>Labutta</v>
          </cell>
        </row>
        <row r="4907">
          <cell r="H4907" t="str">
            <v>Labutta</v>
          </cell>
        </row>
        <row r="4908">
          <cell r="H4908" t="str">
            <v>Labutta</v>
          </cell>
        </row>
        <row r="4909">
          <cell r="H4909" t="str">
            <v>Labutta</v>
          </cell>
        </row>
        <row r="4910">
          <cell r="H4910" t="str">
            <v>Labutta</v>
          </cell>
        </row>
        <row r="4911">
          <cell r="H4911" t="str">
            <v>Labutta</v>
          </cell>
        </row>
        <row r="4912">
          <cell r="H4912" t="str">
            <v>Labutta</v>
          </cell>
        </row>
        <row r="4913">
          <cell r="H4913" t="str">
            <v>Labutta</v>
          </cell>
        </row>
        <row r="4914">
          <cell r="H4914" t="str">
            <v>Labutta</v>
          </cell>
        </row>
        <row r="4915">
          <cell r="H4915" t="str">
            <v>Labutta</v>
          </cell>
        </row>
        <row r="4916">
          <cell r="H4916" t="str">
            <v>Labutta</v>
          </cell>
        </row>
        <row r="4917">
          <cell r="H4917" t="str">
            <v>Labutta</v>
          </cell>
        </row>
        <row r="4918">
          <cell r="H4918" t="str">
            <v>Labutta</v>
          </cell>
        </row>
        <row r="4919">
          <cell r="H4919" t="str">
            <v>Labutta</v>
          </cell>
        </row>
        <row r="4920">
          <cell r="H4920" t="str">
            <v>Labutta</v>
          </cell>
        </row>
        <row r="4921">
          <cell r="H4921" t="str">
            <v>Labutta</v>
          </cell>
        </row>
        <row r="4922">
          <cell r="H4922" t="str">
            <v>Labutta</v>
          </cell>
        </row>
        <row r="4923">
          <cell r="H4923" t="str">
            <v>Labutta</v>
          </cell>
        </row>
        <row r="4924">
          <cell r="H4924" t="str">
            <v>Labutta</v>
          </cell>
        </row>
        <row r="4925">
          <cell r="H4925" t="str">
            <v>Labutta</v>
          </cell>
        </row>
        <row r="4926">
          <cell r="H4926" t="str">
            <v>Labutta</v>
          </cell>
        </row>
        <row r="4927">
          <cell r="H4927" t="str">
            <v>Labutta</v>
          </cell>
        </row>
        <row r="4928">
          <cell r="H4928" t="str">
            <v>Labutta</v>
          </cell>
        </row>
        <row r="4929">
          <cell r="H4929" t="str">
            <v>Labutta</v>
          </cell>
        </row>
        <row r="4930">
          <cell r="H4930" t="str">
            <v>Labutta</v>
          </cell>
        </row>
        <row r="4931">
          <cell r="H4931" t="str">
            <v>Labutta</v>
          </cell>
        </row>
        <row r="4932">
          <cell r="H4932" t="str">
            <v>Labutta</v>
          </cell>
        </row>
        <row r="4933">
          <cell r="H4933" t="str">
            <v>Labutta</v>
          </cell>
        </row>
        <row r="4934">
          <cell r="H4934" t="str">
            <v>Labutta</v>
          </cell>
        </row>
        <row r="4935">
          <cell r="H4935" t="str">
            <v>Labutta</v>
          </cell>
        </row>
        <row r="4936">
          <cell r="H4936" t="str">
            <v>Labutta</v>
          </cell>
        </row>
        <row r="4937">
          <cell r="H4937" t="str">
            <v>Labutta</v>
          </cell>
        </row>
        <row r="4938">
          <cell r="H4938" t="str">
            <v>Labutta</v>
          </cell>
        </row>
        <row r="4939">
          <cell r="H4939" t="str">
            <v>Labutta</v>
          </cell>
        </row>
        <row r="4940">
          <cell r="H4940" t="str">
            <v>Labutta</v>
          </cell>
        </row>
        <row r="4941">
          <cell r="H4941" t="str">
            <v>Labutta</v>
          </cell>
        </row>
        <row r="4942">
          <cell r="H4942" t="str">
            <v>Labutta</v>
          </cell>
        </row>
        <row r="4943">
          <cell r="H4943" t="str">
            <v>Lahe</v>
          </cell>
        </row>
        <row r="4944">
          <cell r="H4944" t="str">
            <v>Lahe</v>
          </cell>
        </row>
        <row r="4945">
          <cell r="H4945" t="str">
            <v>Lahe</v>
          </cell>
        </row>
        <row r="4946">
          <cell r="H4946" t="str">
            <v>Lahe</v>
          </cell>
        </row>
        <row r="4947">
          <cell r="H4947" t="str">
            <v>Lahe</v>
          </cell>
        </row>
        <row r="4948">
          <cell r="H4948" t="str">
            <v>Lahe</v>
          </cell>
        </row>
        <row r="4949">
          <cell r="H4949" t="str">
            <v>Lahe</v>
          </cell>
        </row>
        <row r="4950">
          <cell r="H4950" t="str">
            <v>Lahe</v>
          </cell>
        </row>
        <row r="4951">
          <cell r="H4951" t="str">
            <v>Lahe</v>
          </cell>
        </row>
        <row r="4952">
          <cell r="H4952" t="str">
            <v>Lahe</v>
          </cell>
        </row>
        <row r="4953">
          <cell r="H4953" t="str">
            <v>Lahe</v>
          </cell>
        </row>
        <row r="4954">
          <cell r="H4954" t="str">
            <v>Lahe</v>
          </cell>
        </row>
        <row r="4955">
          <cell r="H4955" t="str">
            <v>Lahe</v>
          </cell>
        </row>
        <row r="4956">
          <cell r="H4956" t="str">
            <v>Lahe</v>
          </cell>
        </row>
        <row r="4957">
          <cell r="H4957" t="str">
            <v>Lahe</v>
          </cell>
        </row>
        <row r="4958">
          <cell r="H4958" t="str">
            <v>Lahe</v>
          </cell>
        </row>
        <row r="4959">
          <cell r="H4959" t="str">
            <v>Lahe</v>
          </cell>
        </row>
        <row r="4960">
          <cell r="H4960" t="str">
            <v>Lahe</v>
          </cell>
        </row>
        <row r="4961">
          <cell r="H4961" t="str">
            <v>Lahe</v>
          </cell>
        </row>
        <row r="4962">
          <cell r="H4962" t="str">
            <v>Lahe</v>
          </cell>
        </row>
        <row r="4963">
          <cell r="H4963" t="str">
            <v>Lahe</v>
          </cell>
        </row>
        <row r="4964">
          <cell r="H4964" t="str">
            <v>Lahe</v>
          </cell>
        </row>
        <row r="4965">
          <cell r="H4965" t="str">
            <v>Lahe</v>
          </cell>
        </row>
        <row r="4966">
          <cell r="H4966" t="str">
            <v>Lahe</v>
          </cell>
        </row>
        <row r="4967">
          <cell r="H4967" t="str">
            <v>Lahe</v>
          </cell>
        </row>
        <row r="4968">
          <cell r="H4968" t="str">
            <v>Lahe</v>
          </cell>
        </row>
        <row r="4969">
          <cell r="H4969" t="str">
            <v>Lahe</v>
          </cell>
        </row>
        <row r="4970">
          <cell r="H4970" t="str">
            <v>Lahe</v>
          </cell>
        </row>
        <row r="4971">
          <cell r="H4971" t="str">
            <v>Lahe</v>
          </cell>
        </row>
        <row r="4972">
          <cell r="H4972" t="str">
            <v>Lahe</v>
          </cell>
        </row>
        <row r="4973">
          <cell r="H4973" t="str">
            <v>Lahe</v>
          </cell>
        </row>
        <row r="4974">
          <cell r="H4974" t="str">
            <v>Lahe</v>
          </cell>
        </row>
        <row r="4975">
          <cell r="H4975" t="str">
            <v>Lahe</v>
          </cell>
        </row>
        <row r="4976">
          <cell r="H4976" t="str">
            <v>Lahe</v>
          </cell>
        </row>
        <row r="4977">
          <cell r="H4977" t="str">
            <v>Lahe</v>
          </cell>
        </row>
        <row r="4978">
          <cell r="H4978" t="str">
            <v>Lahe</v>
          </cell>
        </row>
        <row r="4979">
          <cell r="H4979" t="str">
            <v>Lahe</v>
          </cell>
        </row>
        <row r="4980">
          <cell r="H4980" t="str">
            <v>Lahe</v>
          </cell>
        </row>
        <row r="4981">
          <cell r="H4981" t="str">
            <v>Lahe</v>
          </cell>
        </row>
        <row r="4982">
          <cell r="H4982" t="str">
            <v>Laihka</v>
          </cell>
        </row>
        <row r="4983">
          <cell r="H4983" t="str">
            <v>Laihka</v>
          </cell>
        </row>
        <row r="4984">
          <cell r="H4984" t="str">
            <v>Laihka</v>
          </cell>
        </row>
        <row r="4985">
          <cell r="H4985" t="str">
            <v>Laihka</v>
          </cell>
        </row>
        <row r="4986">
          <cell r="H4986" t="str">
            <v>Laihka</v>
          </cell>
        </row>
        <row r="4987">
          <cell r="H4987" t="str">
            <v>Laihka</v>
          </cell>
        </row>
        <row r="4988">
          <cell r="H4988" t="str">
            <v>Laihka</v>
          </cell>
        </row>
        <row r="4989">
          <cell r="H4989" t="str">
            <v>Laihka</v>
          </cell>
        </row>
        <row r="4990">
          <cell r="H4990" t="str">
            <v>Laihka</v>
          </cell>
        </row>
        <row r="4991">
          <cell r="H4991" t="str">
            <v>Laihka</v>
          </cell>
        </row>
        <row r="4992">
          <cell r="H4992" t="str">
            <v>Laihka</v>
          </cell>
        </row>
        <row r="4993">
          <cell r="H4993" t="str">
            <v>Laihka</v>
          </cell>
        </row>
        <row r="4994">
          <cell r="H4994" t="str">
            <v>Laihka</v>
          </cell>
        </row>
        <row r="4995">
          <cell r="H4995" t="str">
            <v>Laihka</v>
          </cell>
        </row>
        <row r="4996">
          <cell r="H4996" t="str">
            <v>Laihka</v>
          </cell>
        </row>
        <row r="4997">
          <cell r="H4997" t="str">
            <v>Laihka</v>
          </cell>
        </row>
        <row r="4998">
          <cell r="H4998" t="str">
            <v>Laihka</v>
          </cell>
        </row>
        <row r="4999">
          <cell r="H4999" t="str">
            <v>Laihka</v>
          </cell>
        </row>
        <row r="5000">
          <cell r="H5000" t="str">
            <v>Laihka</v>
          </cell>
        </row>
        <row r="5001">
          <cell r="H5001" t="str">
            <v>Laihka</v>
          </cell>
        </row>
        <row r="5002">
          <cell r="H5002" t="str">
            <v>Laihka</v>
          </cell>
        </row>
        <row r="5003">
          <cell r="H5003" t="str">
            <v>Langkho</v>
          </cell>
        </row>
        <row r="5004">
          <cell r="H5004" t="str">
            <v>Langkho</v>
          </cell>
        </row>
        <row r="5005">
          <cell r="H5005" t="str">
            <v>Langkho</v>
          </cell>
        </row>
        <row r="5006">
          <cell r="H5006" t="str">
            <v>Langkho</v>
          </cell>
        </row>
        <row r="5007">
          <cell r="H5007" t="str">
            <v>Langkho</v>
          </cell>
        </row>
        <row r="5008">
          <cell r="H5008" t="str">
            <v>Langkho</v>
          </cell>
        </row>
        <row r="5009">
          <cell r="H5009" t="str">
            <v>Langkho</v>
          </cell>
        </row>
        <row r="5010">
          <cell r="H5010" t="str">
            <v>Langkho</v>
          </cell>
        </row>
        <row r="5011">
          <cell r="H5011" t="str">
            <v>Langkho</v>
          </cell>
        </row>
        <row r="5012">
          <cell r="H5012" t="str">
            <v>Langkho</v>
          </cell>
        </row>
        <row r="5013">
          <cell r="H5013" t="str">
            <v>Langkho</v>
          </cell>
        </row>
        <row r="5014">
          <cell r="H5014" t="str">
            <v>Langkho</v>
          </cell>
        </row>
        <row r="5015">
          <cell r="H5015" t="str">
            <v>Langkho</v>
          </cell>
        </row>
        <row r="5016">
          <cell r="H5016" t="str">
            <v>Langkho</v>
          </cell>
        </row>
        <row r="5017">
          <cell r="H5017" t="str">
            <v>Langkho</v>
          </cell>
        </row>
        <row r="5018">
          <cell r="H5018" t="str">
            <v>Langkho</v>
          </cell>
        </row>
        <row r="5019">
          <cell r="H5019" t="str">
            <v>Langkho</v>
          </cell>
        </row>
        <row r="5020">
          <cell r="H5020" t="str">
            <v>Lanmadaw</v>
          </cell>
        </row>
        <row r="5021">
          <cell r="H5021" t="str">
            <v>Lanmadaw</v>
          </cell>
        </row>
        <row r="5022">
          <cell r="H5022" t="str">
            <v>Lashio</v>
          </cell>
        </row>
        <row r="5023">
          <cell r="H5023" t="str">
            <v>Lashio</v>
          </cell>
        </row>
        <row r="5024">
          <cell r="H5024" t="str">
            <v>Lashio</v>
          </cell>
        </row>
        <row r="5025">
          <cell r="H5025" t="str">
            <v>Lashio</v>
          </cell>
        </row>
        <row r="5026">
          <cell r="H5026" t="str">
            <v>Lashio</v>
          </cell>
        </row>
        <row r="5027">
          <cell r="H5027" t="str">
            <v>Lashio</v>
          </cell>
        </row>
        <row r="5028">
          <cell r="H5028" t="str">
            <v>Lashio</v>
          </cell>
        </row>
        <row r="5029">
          <cell r="H5029" t="str">
            <v>Lashio</v>
          </cell>
        </row>
        <row r="5030">
          <cell r="H5030" t="str">
            <v>Lashio</v>
          </cell>
        </row>
        <row r="5031">
          <cell r="H5031" t="str">
            <v>Lashio</v>
          </cell>
        </row>
        <row r="5032">
          <cell r="H5032" t="str">
            <v>Lashio</v>
          </cell>
        </row>
        <row r="5033">
          <cell r="H5033" t="str">
            <v>Lashio</v>
          </cell>
        </row>
        <row r="5034">
          <cell r="H5034" t="str">
            <v>Lashio</v>
          </cell>
        </row>
        <row r="5035">
          <cell r="H5035" t="str">
            <v>Lashio</v>
          </cell>
        </row>
        <row r="5036">
          <cell r="H5036" t="str">
            <v>Lashio</v>
          </cell>
        </row>
        <row r="5037">
          <cell r="H5037" t="str">
            <v>Lashio</v>
          </cell>
        </row>
        <row r="5038">
          <cell r="H5038" t="str">
            <v>Lashio</v>
          </cell>
        </row>
        <row r="5039">
          <cell r="H5039" t="str">
            <v>Lashio</v>
          </cell>
        </row>
        <row r="5040">
          <cell r="H5040" t="str">
            <v>Lashio</v>
          </cell>
        </row>
        <row r="5041">
          <cell r="H5041" t="str">
            <v>Lashio</v>
          </cell>
        </row>
        <row r="5042">
          <cell r="H5042" t="str">
            <v>Lashio</v>
          </cell>
        </row>
        <row r="5043">
          <cell r="H5043" t="str">
            <v>Lashio</v>
          </cell>
        </row>
        <row r="5044">
          <cell r="H5044" t="str">
            <v>Lashio</v>
          </cell>
        </row>
        <row r="5045">
          <cell r="H5045" t="str">
            <v>Lashio</v>
          </cell>
        </row>
        <row r="5046">
          <cell r="H5046" t="str">
            <v>Lashio</v>
          </cell>
        </row>
        <row r="5047">
          <cell r="H5047" t="str">
            <v>Lashio</v>
          </cell>
        </row>
        <row r="5048">
          <cell r="H5048" t="str">
            <v>Lashio</v>
          </cell>
        </row>
        <row r="5049">
          <cell r="H5049" t="str">
            <v>Lashio</v>
          </cell>
        </row>
        <row r="5050">
          <cell r="H5050" t="str">
            <v>Lashio</v>
          </cell>
        </row>
        <row r="5051">
          <cell r="H5051" t="str">
            <v>Lashio</v>
          </cell>
        </row>
        <row r="5052">
          <cell r="H5052" t="str">
            <v>Lashio</v>
          </cell>
        </row>
        <row r="5053">
          <cell r="H5053" t="str">
            <v>Lashio</v>
          </cell>
        </row>
        <row r="5054">
          <cell r="H5054" t="str">
            <v>Lashio</v>
          </cell>
        </row>
        <row r="5055">
          <cell r="H5055" t="str">
            <v>Lashio</v>
          </cell>
        </row>
        <row r="5056">
          <cell r="H5056" t="str">
            <v>Lashio</v>
          </cell>
        </row>
        <row r="5057">
          <cell r="H5057" t="str">
            <v>Lashio</v>
          </cell>
        </row>
        <row r="5058">
          <cell r="H5058" t="str">
            <v>Lashio</v>
          </cell>
        </row>
        <row r="5059">
          <cell r="H5059" t="str">
            <v>Lashio</v>
          </cell>
        </row>
        <row r="5060">
          <cell r="H5060" t="str">
            <v>Lashio</v>
          </cell>
        </row>
        <row r="5061">
          <cell r="H5061" t="str">
            <v>Lashio</v>
          </cell>
        </row>
        <row r="5062">
          <cell r="H5062" t="str">
            <v>Lashio</v>
          </cell>
        </row>
        <row r="5063">
          <cell r="H5063" t="str">
            <v>Lashio</v>
          </cell>
        </row>
        <row r="5064">
          <cell r="H5064" t="str">
            <v>Lashio</v>
          </cell>
        </row>
        <row r="5065">
          <cell r="H5065" t="str">
            <v>Lashio</v>
          </cell>
        </row>
        <row r="5066">
          <cell r="H5066" t="str">
            <v>Lashio</v>
          </cell>
        </row>
        <row r="5067">
          <cell r="H5067" t="str">
            <v>Lashio</v>
          </cell>
        </row>
        <row r="5068">
          <cell r="H5068" t="str">
            <v>Lashio</v>
          </cell>
        </row>
        <row r="5069">
          <cell r="H5069" t="str">
            <v>Lashio</v>
          </cell>
        </row>
        <row r="5070">
          <cell r="H5070" t="str">
            <v>Lashio</v>
          </cell>
        </row>
        <row r="5071">
          <cell r="H5071" t="str">
            <v>Lashio</v>
          </cell>
        </row>
        <row r="5072">
          <cell r="H5072" t="str">
            <v>Lashio</v>
          </cell>
        </row>
        <row r="5073">
          <cell r="H5073" t="str">
            <v>Lashio</v>
          </cell>
        </row>
        <row r="5074">
          <cell r="H5074" t="str">
            <v>Lashio</v>
          </cell>
        </row>
        <row r="5075">
          <cell r="H5075" t="str">
            <v>Lashio</v>
          </cell>
        </row>
        <row r="5076">
          <cell r="H5076" t="str">
            <v>Lashio</v>
          </cell>
        </row>
        <row r="5077">
          <cell r="H5077" t="str">
            <v>Lashio</v>
          </cell>
        </row>
        <row r="5078">
          <cell r="H5078" t="str">
            <v>Lashio</v>
          </cell>
        </row>
        <row r="5079">
          <cell r="H5079" t="str">
            <v>Lashio</v>
          </cell>
        </row>
        <row r="5080">
          <cell r="H5080" t="str">
            <v>Lashio</v>
          </cell>
        </row>
        <row r="5081">
          <cell r="H5081" t="str">
            <v>Lashio</v>
          </cell>
        </row>
        <row r="5082">
          <cell r="H5082" t="str">
            <v>Lashio</v>
          </cell>
        </row>
        <row r="5083">
          <cell r="H5083" t="str">
            <v>Lashio</v>
          </cell>
        </row>
        <row r="5084">
          <cell r="H5084" t="str">
            <v>Lashio</v>
          </cell>
        </row>
        <row r="5085">
          <cell r="H5085" t="str">
            <v>Lashio</v>
          </cell>
        </row>
        <row r="5086">
          <cell r="H5086" t="str">
            <v>Lashio</v>
          </cell>
        </row>
        <row r="5087">
          <cell r="H5087" t="str">
            <v>Lashio</v>
          </cell>
        </row>
        <row r="5088">
          <cell r="H5088" t="str">
            <v>Lashio</v>
          </cell>
        </row>
        <row r="5089">
          <cell r="H5089" t="str">
            <v>Lashio</v>
          </cell>
        </row>
        <row r="5090">
          <cell r="H5090" t="str">
            <v>Lashio</v>
          </cell>
        </row>
        <row r="5091">
          <cell r="H5091" t="str">
            <v>Lashio</v>
          </cell>
        </row>
        <row r="5092">
          <cell r="H5092" t="str">
            <v>Lashio</v>
          </cell>
        </row>
        <row r="5093">
          <cell r="H5093" t="str">
            <v>Lashio</v>
          </cell>
        </row>
        <row r="5094">
          <cell r="H5094" t="str">
            <v>Lashio</v>
          </cell>
        </row>
        <row r="5095">
          <cell r="H5095" t="str">
            <v>Lashio</v>
          </cell>
        </row>
        <row r="5096">
          <cell r="H5096" t="str">
            <v>Lashio</v>
          </cell>
        </row>
        <row r="5097">
          <cell r="H5097" t="str">
            <v>Lashio</v>
          </cell>
        </row>
        <row r="5098">
          <cell r="H5098" t="str">
            <v>Lashio</v>
          </cell>
        </row>
        <row r="5099">
          <cell r="H5099" t="str">
            <v>Lashio</v>
          </cell>
        </row>
        <row r="5100">
          <cell r="H5100" t="str">
            <v>Lashio</v>
          </cell>
        </row>
        <row r="5101">
          <cell r="H5101" t="str">
            <v>Lashio</v>
          </cell>
        </row>
        <row r="5102">
          <cell r="H5102" t="str">
            <v>Latha</v>
          </cell>
        </row>
        <row r="5103">
          <cell r="H5103" t="str">
            <v>Latha</v>
          </cell>
        </row>
        <row r="5104">
          <cell r="H5104" t="str">
            <v>Laukkaing</v>
          </cell>
        </row>
        <row r="5105">
          <cell r="H5105" t="str">
            <v>Laukkaing</v>
          </cell>
        </row>
        <row r="5106">
          <cell r="H5106" t="str">
            <v>Laukkaing</v>
          </cell>
        </row>
        <row r="5107">
          <cell r="H5107" t="str">
            <v>Laukkaing</v>
          </cell>
        </row>
        <row r="5108">
          <cell r="H5108" t="str">
            <v>Laukkaing</v>
          </cell>
        </row>
        <row r="5109">
          <cell r="H5109" t="str">
            <v>Laukkaing</v>
          </cell>
        </row>
        <row r="5110">
          <cell r="H5110" t="str">
            <v>Laukkaing</v>
          </cell>
        </row>
        <row r="5111">
          <cell r="H5111" t="str">
            <v>Laukkaing</v>
          </cell>
        </row>
        <row r="5112">
          <cell r="H5112" t="str">
            <v>Laukkaing</v>
          </cell>
        </row>
        <row r="5113">
          <cell r="H5113" t="str">
            <v>Laukkaing</v>
          </cell>
        </row>
        <row r="5114">
          <cell r="H5114" t="str">
            <v>Laukkaing</v>
          </cell>
        </row>
        <row r="5115">
          <cell r="H5115" t="str">
            <v>Laukkaing</v>
          </cell>
        </row>
        <row r="5116">
          <cell r="H5116" t="str">
            <v>Laukkaing</v>
          </cell>
        </row>
        <row r="5117">
          <cell r="H5117" t="str">
            <v>Laukkaing</v>
          </cell>
        </row>
        <row r="5118">
          <cell r="H5118" t="str">
            <v>Laukkaing</v>
          </cell>
        </row>
        <row r="5119">
          <cell r="H5119" t="str">
            <v>Laukkaing</v>
          </cell>
        </row>
        <row r="5120">
          <cell r="H5120" t="str">
            <v>Laukkaing</v>
          </cell>
        </row>
        <row r="5121">
          <cell r="H5121" t="str">
            <v>Laukkaing</v>
          </cell>
        </row>
        <row r="5122">
          <cell r="H5122" t="str">
            <v>Laukkaing</v>
          </cell>
        </row>
        <row r="5123">
          <cell r="H5123" t="str">
            <v>Laukkaing</v>
          </cell>
        </row>
        <row r="5124">
          <cell r="H5124" t="str">
            <v>Laukkaing</v>
          </cell>
        </row>
        <row r="5125">
          <cell r="H5125" t="str">
            <v>Laukkaing</v>
          </cell>
        </row>
        <row r="5126">
          <cell r="H5126" t="str">
            <v>Laukkaing</v>
          </cell>
        </row>
        <row r="5127">
          <cell r="H5127" t="str">
            <v>Laukkaing</v>
          </cell>
        </row>
        <row r="5128">
          <cell r="H5128" t="str">
            <v>Laukkaing</v>
          </cell>
        </row>
        <row r="5129">
          <cell r="H5129" t="str">
            <v>Laukkaing</v>
          </cell>
        </row>
        <row r="5130">
          <cell r="H5130" t="str">
            <v>Laukkaing</v>
          </cell>
        </row>
        <row r="5131">
          <cell r="H5131" t="str">
            <v>Laukkaing</v>
          </cell>
        </row>
        <row r="5132">
          <cell r="H5132" t="str">
            <v>Laukkaing</v>
          </cell>
        </row>
        <row r="5133">
          <cell r="H5133" t="str">
            <v>Laukkaing</v>
          </cell>
        </row>
        <row r="5134">
          <cell r="H5134" t="str">
            <v>Laukkaing</v>
          </cell>
        </row>
        <row r="5135">
          <cell r="H5135" t="str">
            <v>Laukkaing</v>
          </cell>
        </row>
        <row r="5136">
          <cell r="H5136" t="str">
            <v>Laukkaing (Kokang SAZ)</v>
          </cell>
        </row>
        <row r="5137">
          <cell r="H5137" t="str">
            <v>Laukkaing (Kokang SAZ)</v>
          </cell>
        </row>
        <row r="5138">
          <cell r="H5138" t="str">
            <v>Laukkaing (Kokang SAZ)</v>
          </cell>
        </row>
        <row r="5139">
          <cell r="H5139" t="str">
            <v>Laukkaing (Kokang SAZ)</v>
          </cell>
        </row>
        <row r="5140">
          <cell r="H5140" t="str">
            <v>Laukkaing (Kokang SAZ)</v>
          </cell>
        </row>
        <row r="5141">
          <cell r="H5141" t="str">
            <v>Laukkaing (Kokang SAZ)</v>
          </cell>
        </row>
        <row r="5142">
          <cell r="H5142" t="str">
            <v>Laukkaing (Kokang SAZ)</v>
          </cell>
        </row>
        <row r="5143">
          <cell r="H5143" t="str">
            <v>Laukkaing (Kokang SAZ)</v>
          </cell>
        </row>
        <row r="5144">
          <cell r="H5144" t="str">
            <v>Launglon</v>
          </cell>
        </row>
        <row r="5145">
          <cell r="H5145" t="str">
            <v>Launglon</v>
          </cell>
        </row>
        <row r="5146">
          <cell r="H5146" t="str">
            <v>Launglon</v>
          </cell>
        </row>
        <row r="5147">
          <cell r="H5147" t="str">
            <v>Launglon</v>
          </cell>
        </row>
        <row r="5148">
          <cell r="H5148" t="str">
            <v>Launglon</v>
          </cell>
        </row>
        <row r="5149">
          <cell r="H5149" t="str">
            <v>Launglon</v>
          </cell>
        </row>
        <row r="5150">
          <cell r="H5150" t="str">
            <v>Launglon</v>
          </cell>
        </row>
        <row r="5151">
          <cell r="H5151" t="str">
            <v>Launglon</v>
          </cell>
        </row>
        <row r="5152">
          <cell r="H5152" t="str">
            <v>Launglon</v>
          </cell>
        </row>
        <row r="5153">
          <cell r="H5153" t="str">
            <v>Launglon</v>
          </cell>
        </row>
        <row r="5154">
          <cell r="H5154" t="str">
            <v>Launglon</v>
          </cell>
        </row>
        <row r="5155">
          <cell r="H5155" t="str">
            <v>Launglon</v>
          </cell>
        </row>
        <row r="5156">
          <cell r="H5156" t="str">
            <v>Launglon</v>
          </cell>
        </row>
        <row r="5157">
          <cell r="H5157" t="str">
            <v>Launglon</v>
          </cell>
        </row>
        <row r="5158">
          <cell r="H5158" t="str">
            <v>Launglon</v>
          </cell>
        </row>
        <row r="5159">
          <cell r="H5159" t="str">
            <v>Launglon</v>
          </cell>
        </row>
        <row r="5160">
          <cell r="H5160" t="str">
            <v>Launglon</v>
          </cell>
        </row>
        <row r="5161">
          <cell r="H5161" t="str">
            <v>Launglon</v>
          </cell>
        </row>
        <row r="5162">
          <cell r="H5162" t="str">
            <v>Launglon</v>
          </cell>
        </row>
        <row r="5163">
          <cell r="H5163" t="str">
            <v>Launglon</v>
          </cell>
        </row>
        <row r="5164">
          <cell r="H5164" t="str">
            <v>Launglon</v>
          </cell>
        </row>
        <row r="5165">
          <cell r="H5165" t="str">
            <v>Launglon</v>
          </cell>
        </row>
        <row r="5166">
          <cell r="H5166" t="str">
            <v>Launglon</v>
          </cell>
        </row>
        <row r="5167">
          <cell r="H5167" t="str">
            <v>Launglon</v>
          </cell>
        </row>
        <row r="5168">
          <cell r="H5168" t="str">
            <v>Launglon</v>
          </cell>
        </row>
        <row r="5169">
          <cell r="H5169" t="str">
            <v>Launglon</v>
          </cell>
        </row>
        <row r="5170">
          <cell r="H5170" t="str">
            <v>Launglon</v>
          </cell>
        </row>
        <row r="5171">
          <cell r="H5171" t="str">
            <v>Launglon</v>
          </cell>
        </row>
        <row r="5172">
          <cell r="H5172" t="str">
            <v>Launglon</v>
          </cell>
        </row>
        <row r="5173">
          <cell r="H5173" t="str">
            <v>Launglon</v>
          </cell>
        </row>
        <row r="5174">
          <cell r="H5174" t="str">
            <v>Launglon</v>
          </cell>
        </row>
        <row r="5175">
          <cell r="H5175" t="str">
            <v>Launglon</v>
          </cell>
        </row>
        <row r="5176">
          <cell r="H5176" t="str">
            <v>Launglon</v>
          </cell>
        </row>
        <row r="5177">
          <cell r="H5177" t="str">
            <v>Launglon</v>
          </cell>
        </row>
        <row r="5178">
          <cell r="H5178" t="str">
            <v>Launglon</v>
          </cell>
        </row>
        <row r="5179">
          <cell r="H5179" t="str">
            <v>Launglon</v>
          </cell>
        </row>
        <row r="5180">
          <cell r="H5180" t="str">
            <v>Launglon</v>
          </cell>
        </row>
        <row r="5181">
          <cell r="H5181" t="str">
            <v>Launglon</v>
          </cell>
        </row>
        <row r="5182">
          <cell r="H5182" t="str">
            <v>Launglon</v>
          </cell>
        </row>
        <row r="5183">
          <cell r="H5183" t="str">
            <v>Launglon</v>
          </cell>
        </row>
        <row r="5184">
          <cell r="H5184" t="str">
            <v>Launglon</v>
          </cell>
        </row>
        <row r="5185">
          <cell r="H5185" t="str">
            <v>Launglon</v>
          </cell>
        </row>
        <row r="5186">
          <cell r="H5186" t="str">
            <v>Launglon</v>
          </cell>
        </row>
        <row r="5187">
          <cell r="H5187" t="str">
            <v>Lawksawk</v>
          </cell>
        </row>
        <row r="5188">
          <cell r="H5188" t="str">
            <v>Lawksawk</v>
          </cell>
        </row>
        <row r="5189">
          <cell r="H5189" t="str">
            <v>Lawksawk</v>
          </cell>
        </row>
        <row r="5190">
          <cell r="H5190" t="str">
            <v>Lawksawk</v>
          </cell>
        </row>
        <row r="5191">
          <cell r="H5191" t="str">
            <v>Lawksawk</v>
          </cell>
        </row>
        <row r="5192">
          <cell r="H5192" t="str">
            <v>Lawksawk</v>
          </cell>
        </row>
        <row r="5193">
          <cell r="H5193" t="str">
            <v>Lawksawk</v>
          </cell>
        </row>
        <row r="5194">
          <cell r="H5194" t="str">
            <v>Lawksawk</v>
          </cell>
        </row>
        <row r="5195">
          <cell r="H5195" t="str">
            <v>Lawksawk</v>
          </cell>
        </row>
        <row r="5196">
          <cell r="H5196" t="str">
            <v>Lawksawk</v>
          </cell>
        </row>
        <row r="5197">
          <cell r="H5197" t="str">
            <v>Lawksawk</v>
          </cell>
        </row>
        <row r="5198">
          <cell r="H5198" t="str">
            <v>Lawksawk</v>
          </cell>
        </row>
        <row r="5199">
          <cell r="H5199" t="str">
            <v>Lawksawk</v>
          </cell>
        </row>
        <row r="5200">
          <cell r="H5200" t="str">
            <v>Lawksawk</v>
          </cell>
        </row>
        <row r="5201">
          <cell r="H5201" t="str">
            <v>Lawksawk</v>
          </cell>
        </row>
        <row r="5202">
          <cell r="H5202" t="str">
            <v>Lawksawk</v>
          </cell>
        </row>
        <row r="5203">
          <cell r="H5203" t="str">
            <v>Lawksawk</v>
          </cell>
        </row>
        <row r="5204">
          <cell r="H5204" t="str">
            <v>Lawksawk</v>
          </cell>
        </row>
        <row r="5205">
          <cell r="H5205" t="str">
            <v>Lawksawk</v>
          </cell>
        </row>
        <row r="5206">
          <cell r="H5206" t="str">
            <v>Lawksawk</v>
          </cell>
        </row>
        <row r="5207">
          <cell r="H5207" t="str">
            <v>Lawksawk</v>
          </cell>
        </row>
        <row r="5208">
          <cell r="H5208" t="str">
            <v>Lay Shi</v>
          </cell>
        </row>
        <row r="5209">
          <cell r="H5209" t="str">
            <v>Lay Shi</v>
          </cell>
        </row>
        <row r="5210">
          <cell r="H5210" t="str">
            <v>Lay Shi</v>
          </cell>
        </row>
        <row r="5211">
          <cell r="H5211" t="str">
            <v>Lay Shi</v>
          </cell>
        </row>
        <row r="5212">
          <cell r="H5212" t="str">
            <v>Lay Shi</v>
          </cell>
        </row>
        <row r="5213">
          <cell r="H5213" t="str">
            <v>Lay Shi</v>
          </cell>
        </row>
        <row r="5214">
          <cell r="H5214" t="str">
            <v>Lay Shi</v>
          </cell>
        </row>
        <row r="5215">
          <cell r="H5215" t="str">
            <v>Lay Shi</v>
          </cell>
        </row>
        <row r="5216">
          <cell r="H5216" t="str">
            <v>Lay Shi</v>
          </cell>
        </row>
        <row r="5217">
          <cell r="H5217" t="str">
            <v>Lay Shi</v>
          </cell>
        </row>
        <row r="5218">
          <cell r="H5218" t="str">
            <v>Lay Shi</v>
          </cell>
        </row>
        <row r="5219">
          <cell r="H5219" t="str">
            <v>Lay Shi</v>
          </cell>
        </row>
        <row r="5220">
          <cell r="H5220" t="str">
            <v>Lay Shi</v>
          </cell>
        </row>
        <row r="5221">
          <cell r="H5221" t="str">
            <v>Lay Shi</v>
          </cell>
        </row>
        <row r="5222">
          <cell r="H5222" t="str">
            <v>Lay Shi</v>
          </cell>
        </row>
        <row r="5223">
          <cell r="H5223" t="str">
            <v>Lay Shi</v>
          </cell>
        </row>
        <row r="5224">
          <cell r="H5224" t="str">
            <v>Lay Shi</v>
          </cell>
        </row>
        <row r="5225">
          <cell r="H5225" t="str">
            <v>Lay Shi</v>
          </cell>
        </row>
        <row r="5226">
          <cell r="H5226" t="str">
            <v>Lay Shi</v>
          </cell>
        </row>
        <row r="5227">
          <cell r="H5227" t="str">
            <v>Lay Shi</v>
          </cell>
        </row>
        <row r="5228">
          <cell r="H5228" t="str">
            <v>Lay Shi</v>
          </cell>
        </row>
        <row r="5229">
          <cell r="H5229" t="str">
            <v>Lay Shi</v>
          </cell>
        </row>
        <row r="5230">
          <cell r="H5230" t="str">
            <v>Lay Shi</v>
          </cell>
        </row>
        <row r="5231">
          <cell r="H5231" t="str">
            <v>Lay Shi</v>
          </cell>
        </row>
        <row r="5232">
          <cell r="H5232" t="str">
            <v>Lay Shi</v>
          </cell>
        </row>
        <row r="5233">
          <cell r="H5233" t="str">
            <v>Lay Shi</v>
          </cell>
        </row>
        <row r="5234">
          <cell r="H5234" t="str">
            <v>Lemyethna</v>
          </cell>
        </row>
        <row r="5235">
          <cell r="H5235" t="str">
            <v>Lemyethna</v>
          </cell>
        </row>
        <row r="5236">
          <cell r="H5236" t="str">
            <v>Lemyethna</v>
          </cell>
        </row>
        <row r="5237">
          <cell r="H5237" t="str">
            <v>Lemyethna</v>
          </cell>
        </row>
        <row r="5238">
          <cell r="H5238" t="str">
            <v>Lemyethna</v>
          </cell>
        </row>
        <row r="5239">
          <cell r="H5239" t="str">
            <v>Lemyethna</v>
          </cell>
        </row>
        <row r="5240">
          <cell r="H5240" t="str">
            <v>Lemyethna</v>
          </cell>
        </row>
        <row r="5241">
          <cell r="H5241" t="str">
            <v>Lemyethna</v>
          </cell>
        </row>
        <row r="5242">
          <cell r="H5242" t="str">
            <v>Lemyethna</v>
          </cell>
        </row>
        <row r="5243">
          <cell r="H5243" t="str">
            <v>Lemyethna</v>
          </cell>
        </row>
        <row r="5244">
          <cell r="H5244" t="str">
            <v>Lemyethna</v>
          </cell>
        </row>
        <row r="5245">
          <cell r="H5245" t="str">
            <v>Lemyethna</v>
          </cell>
        </row>
        <row r="5246">
          <cell r="H5246" t="str">
            <v>Lemyethna</v>
          </cell>
        </row>
        <row r="5247">
          <cell r="H5247" t="str">
            <v>Lemyethna</v>
          </cell>
        </row>
        <row r="5248">
          <cell r="H5248" t="str">
            <v>Lemyethna</v>
          </cell>
        </row>
        <row r="5249">
          <cell r="H5249" t="str">
            <v>Lemyethna</v>
          </cell>
        </row>
        <row r="5250">
          <cell r="H5250" t="str">
            <v>Lemyethna</v>
          </cell>
        </row>
        <row r="5251">
          <cell r="H5251" t="str">
            <v>Lemyethna</v>
          </cell>
        </row>
        <row r="5252">
          <cell r="H5252" t="str">
            <v>Lemyethna</v>
          </cell>
        </row>
        <row r="5253">
          <cell r="H5253" t="str">
            <v>Lemyethna</v>
          </cell>
        </row>
        <row r="5254">
          <cell r="H5254" t="str">
            <v>Lemyethna</v>
          </cell>
        </row>
        <row r="5255">
          <cell r="H5255" t="str">
            <v>Lemyethna</v>
          </cell>
        </row>
        <row r="5256">
          <cell r="H5256" t="str">
            <v>Lemyethna</v>
          </cell>
        </row>
        <row r="5257">
          <cell r="H5257" t="str">
            <v>Lemyethna</v>
          </cell>
        </row>
        <row r="5258">
          <cell r="H5258" t="str">
            <v>Lemyethna</v>
          </cell>
        </row>
        <row r="5259">
          <cell r="H5259" t="str">
            <v>Lemyethna</v>
          </cell>
        </row>
        <row r="5260">
          <cell r="H5260" t="str">
            <v>Lemyethna</v>
          </cell>
        </row>
        <row r="5261">
          <cell r="H5261" t="str">
            <v>Lemyethna</v>
          </cell>
        </row>
        <row r="5262">
          <cell r="H5262" t="str">
            <v>Lemyethna</v>
          </cell>
        </row>
        <row r="5263">
          <cell r="H5263" t="str">
            <v>Lemyethna</v>
          </cell>
        </row>
        <row r="5264">
          <cell r="H5264" t="str">
            <v>Lemyethna</v>
          </cell>
        </row>
        <row r="5265">
          <cell r="H5265" t="str">
            <v>Lemyethna</v>
          </cell>
        </row>
        <row r="5266">
          <cell r="H5266" t="str">
            <v>Lemyethna</v>
          </cell>
        </row>
        <row r="5267">
          <cell r="H5267" t="str">
            <v>Lemyethna</v>
          </cell>
        </row>
        <row r="5268">
          <cell r="H5268" t="str">
            <v>Lemyethna</v>
          </cell>
        </row>
        <row r="5269">
          <cell r="H5269" t="str">
            <v>Lemyethna</v>
          </cell>
        </row>
        <row r="5270">
          <cell r="H5270" t="str">
            <v>Lemyethna</v>
          </cell>
        </row>
        <row r="5271">
          <cell r="H5271" t="str">
            <v>Lemyethna</v>
          </cell>
        </row>
        <row r="5272">
          <cell r="H5272" t="str">
            <v>Lemyethna</v>
          </cell>
        </row>
        <row r="5273">
          <cell r="H5273" t="str">
            <v>Lemyethna</v>
          </cell>
        </row>
        <row r="5274">
          <cell r="H5274" t="str">
            <v>Lemyethna</v>
          </cell>
        </row>
        <row r="5275">
          <cell r="H5275" t="str">
            <v>Lemyethna</v>
          </cell>
        </row>
        <row r="5276">
          <cell r="H5276" t="str">
            <v>Lemyethna</v>
          </cell>
        </row>
        <row r="5277">
          <cell r="H5277" t="str">
            <v>Lemyethna</v>
          </cell>
        </row>
        <row r="5278">
          <cell r="H5278" t="str">
            <v>Lemyethna</v>
          </cell>
        </row>
        <row r="5279">
          <cell r="H5279" t="str">
            <v>Letpadan</v>
          </cell>
        </row>
        <row r="5280">
          <cell r="H5280" t="str">
            <v>Letpadan</v>
          </cell>
        </row>
        <row r="5281">
          <cell r="H5281" t="str">
            <v>Letpadan</v>
          </cell>
        </row>
        <row r="5282">
          <cell r="H5282" t="str">
            <v>Letpadan</v>
          </cell>
        </row>
        <row r="5283">
          <cell r="H5283" t="str">
            <v>Letpadan</v>
          </cell>
        </row>
        <row r="5284">
          <cell r="H5284" t="str">
            <v>Letpadan</v>
          </cell>
        </row>
        <row r="5285">
          <cell r="H5285" t="str">
            <v>Letpadan</v>
          </cell>
        </row>
        <row r="5286">
          <cell r="H5286" t="str">
            <v>Letpadan</v>
          </cell>
        </row>
        <row r="5287">
          <cell r="H5287" t="str">
            <v>Letpadan</v>
          </cell>
        </row>
        <row r="5288">
          <cell r="H5288" t="str">
            <v>Letpadan</v>
          </cell>
        </row>
        <row r="5289">
          <cell r="H5289" t="str">
            <v>Letpadan</v>
          </cell>
        </row>
        <row r="5290">
          <cell r="H5290" t="str">
            <v>Letpadan</v>
          </cell>
        </row>
        <row r="5291">
          <cell r="H5291" t="str">
            <v>Letpadan</v>
          </cell>
        </row>
        <row r="5292">
          <cell r="H5292" t="str">
            <v>Letpadan</v>
          </cell>
        </row>
        <row r="5293">
          <cell r="H5293" t="str">
            <v>Letpadan</v>
          </cell>
        </row>
        <row r="5294">
          <cell r="H5294" t="str">
            <v>Letpadan</v>
          </cell>
        </row>
        <row r="5295">
          <cell r="H5295" t="str">
            <v>Letpadan</v>
          </cell>
        </row>
        <row r="5296">
          <cell r="H5296" t="str">
            <v>Letpadan</v>
          </cell>
        </row>
        <row r="5297">
          <cell r="H5297" t="str">
            <v>Letpadan</v>
          </cell>
        </row>
        <row r="5298">
          <cell r="H5298" t="str">
            <v>Letpadan</v>
          </cell>
        </row>
        <row r="5299">
          <cell r="H5299" t="str">
            <v>Letpadan</v>
          </cell>
        </row>
        <row r="5300">
          <cell r="H5300" t="str">
            <v>Letpadan</v>
          </cell>
        </row>
        <row r="5301">
          <cell r="H5301" t="str">
            <v>Letpadan</v>
          </cell>
        </row>
        <row r="5302">
          <cell r="H5302" t="str">
            <v>Letpadan</v>
          </cell>
        </row>
        <row r="5303">
          <cell r="H5303" t="str">
            <v>Letpadan</v>
          </cell>
        </row>
        <row r="5304">
          <cell r="H5304" t="str">
            <v>Letpadan</v>
          </cell>
        </row>
        <row r="5305">
          <cell r="H5305" t="str">
            <v>Letpadan</v>
          </cell>
        </row>
        <row r="5306">
          <cell r="H5306" t="str">
            <v>Letpadan</v>
          </cell>
        </row>
        <row r="5307">
          <cell r="H5307" t="str">
            <v>Letpadan</v>
          </cell>
        </row>
        <row r="5308">
          <cell r="H5308" t="str">
            <v>Letpadan</v>
          </cell>
        </row>
        <row r="5309">
          <cell r="H5309" t="str">
            <v>Letpadan</v>
          </cell>
        </row>
        <row r="5310">
          <cell r="H5310" t="str">
            <v>Letpadan</v>
          </cell>
        </row>
        <row r="5311">
          <cell r="H5311" t="str">
            <v>Letpadan</v>
          </cell>
        </row>
        <row r="5312">
          <cell r="H5312" t="str">
            <v>Letpadan</v>
          </cell>
        </row>
        <row r="5313">
          <cell r="H5313" t="str">
            <v>Letpadan</v>
          </cell>
        </row>
        <row r="5314">
          <cell r="H5314" t="str">
            <v>Letpadan</v>
          </cell>
        </row>
        <row r="5315">
          <cell r="H5315" t="str">
            <v>Letpadan</v>
          </cell>
        </row>
        <row r="5316">
          <cell r="H5316" t="str">
            <v>Letpadan</v>
          </cell>
        </row>
        <row r="5317">
          <cell r="H5317" t="str">
            <v>Letpadan</v>
          </cell>
        </row>
        <row r="5318">
          <cell r="H5318" t="str">
            <v>Letpadan</v>
          </cell>
        </row>
        <row r="5319">
          <cell r="H5319" t="str">
            <v>Letpadan</v>
          </cell>
        </row>
        <row r="5320">
          <cell r="H5320" t="str">
            <v>Letpadan</v>
          </cell>
        </row>
        <row r="5321">
          <cell r="H5321" t="str">
            <v>Letpadan</v>
          </cell>
        </row>
        <row r="5322">
          <cell r="H5322" t="str">
            <v>Letpadan</v>
          </cell>
        </row>
        <row r="5323">
          <cell r="H5323" t="str">
            <v>Letpadan</v>
          </cell>
        </row>
        <row r="5324">
          <cell r="H5324" t="str">
            <v>Letpadan</v>
          </cell>
        </row>
        <row r="5325">
          <cell r="H5325" t="str">
            <v>Letpadan</v>
          </cell>
        </row>
        <row r="5326">
          <cell r="H5326" t="str">
            <v>Letpadan</v>
          </cell>
        </row>
        <row r="5327">
          <cell r="H5327" t="str">
            <v>Letpadan</v>
          </cell>
        </row>
        <row r="5328">
          <cell r="H5328" t="str">
            <v>Letpadan</v>
          </cell>
        </row>
        <row r="5329">
          <cell r="H5329" t="str">
            <v>Letpadan</v>
          </cell>
        </row>
        <row r="5330">
          <cell r="H5330" t="str">
            <v>Lewe</v>
          </cell>
        </row>
        <row r="5331">
          <cell r="H5331" t="str">
            <v>Lewe</v>
          </cell>
        </row>
        <row r="5332">
          <cell r="H5332" t="str">
            <v>Lewe</v>
          </cell>
        </row>
        <row r="5333">
          <cell r="H5333" t="str">
            <v>Lewe</v>
          </cell>
        </row>
        <row r="5334">
          <cell r="H5334" t="str">
            <v>Lewe</v>
          </cell>
        </row>
        <row r="5335">
          <cell r="H5335" t="str">
            <v>Lewe</v>
          </cell>
        </row>
        <row r="5336">
          <cell r="H5336" t="str">
            <v>Lewe</v>
          </cell>
        </row>
        <row r="5337">
          <cell r="H5337" t="str">
            <v>Lewe</v>
          </cell>
        </row>
        <row r="5338">
          <cell r="H5338" t="str">
            <v>Lewe</v>
          </cell>
        </row>
        <row r="5339">
          <cell r="H5339" t="str">
            <v>Lewe</v>
          </cell>
        </row>
        <row r="5340">
          <cell r="H5340" t="str">
            <v>Lewe</v>
          </cell>
        </row>
        <row r="5341">
          <cell r="H5341" t="str">
            <v>Lewe</v>
          </cell>
        </row>
        <row r="5342">
          <cell r="H5342" t="str">
            <v>Lewe</v>
          </cell>
        </row>
        <row r="5343">
          <cell r="H5343" t="str">
            <v>Lewe</v>
          </cell>
        </row>
        <row r="5344">
          <cell r="H5344" t="str">
            <v>Lewe</v>
          </cell>
        </row>
        <row r="5345">
          <cell r="H5345" t="str">
            <v>Lewe</v>
          </cell>
        </row>
        <row r="5346">
          <cell r="H5346" t="str">
            <v>Lewe</v>
          </cell>
        </row>
        <row r="5347">
          <cell r="H5347" t="str">
            <v>Lewe</v>
          </cell>
        </row>
        <row r="5348">
          <cell r="H5348" t="str">
            <v>Lewe</v>
          </cell>
        </row>
        <row r="5349">
          <cell r="H5349" t="str">
            <v>Lewe</v>
          </cell>
        </row>
        <row r="5350">
          <cell r="H5350" t="str">
            <v>Lewe</v>
          </cell>
        </row>
        <row r="5351">
          <cell r="H5351" t="str">
            <v>Lewe</v>
          </cell>
        </row>
        <row r="5352">
          <cell r="H5352" t="str">
            <v>Lewe</v>
          </cell>
        </row>
        <row r="5353">
          <cell r="H5353" t="str">
            <v>Lewe</v>
          </cell>
        </row>
        <row r="5354">
          <cell r="H5354" t="str">
            <v>Lewe</v>
          </cell>
        </row>
        <row r="5355">
          <cell r="H5355" t="str">
            <v>Lewe</v>
          </cell>
        </row>
        <row r="5356">
          <cell r="H5356" t="str">
            <v>Lewe</v>
          </cell>
        </row>
        <row r="5357">
          <cell r="H5357" t="str">
            <v>Lewe</v>
          </cell>
        </row>
        <row r="5358">
          <cell r="H5358" t="str">
            <v>Lewe</v>
          </cell>
        </row>
        <row r="5359">
          <cell r="H5359" t="str">
            <v>Lewe</v>
          </cell>
        </row>
        <row r="5360">
          <cell r="H5360" t="str">
            <v>Lewe</v>
          </cell>
        </row>
        <row r="5361">
          <cell r="H5361" t="str">
            <v>Lewe</v>
          </cell>
        </row>
        <row r="5362">
          <cell r="H5362" t="str">
            <v>Lewe</v>
          </cell>
        </row>
        <row r="5363">
          <cell r="H5363" t="str">
            <v>Lewe</v>
          </cell>
        </row>
        <row r="5364">
          <cell r="H5364" t="str">
            <v>Lewe</v>
          </cell>
        </row>
        <row r="5365">
          <cell r="H5365" t="str">
            <v>Lewe</v>
          </cell>
        </row>
        <row r="5366">
          <cell r="H5366" t="str">
            <v>Lewe</v>
          </cell>
        </row>
        <row r="5367">
          <cell r="H5367" t="str">
            <v>Lewe</v>
          </cell>
        </row>
        <row r="5368">
          <cell r="H5368" t="str">
            <v>Lewe</v>
          </cell>
        </row>
        <row r="5369">
          <cell r="H5369" t="str">
            <v>Lewe</v>
          </cell>
        </row>
        <row r="5370">
          <cell r="H5370" t="str">
            <v>Lewe</v>
          </cell>
        </row>
        <row r="5371">
          <cell r="H5371" t="str">
            <v>Lewe</v>
          </cell>
        </row>
        <row r="5372">
          <cell r="H5372" t="str">
            <v>Lewe</v>
          </cell>
        </row>
        <row r="5373">
          <cell r="H5373" t="str">
            <v>Lewe</v>
          </cell>
        </row>
        <row r="5374">
          <cell r="H5374" t="str">
            <v>Lewe</v>
          </cell>
        </row>
        <row r="5375">
          <cell r="H5375" t="str">
            <v>Lewe</v>
          </cell>
        </row>
        <row r="5376">
          <cell r="H5376" t="str">
            <v>Lewe</v>
          </cell>
        </row>
        <row r="5377">
          <cell r="H5377" t="str">
            <v>Lewe</v>
          </cell>
        </row>
        <row r="5378">
          <cell r="H5378" t="str">
            <v>Lewe</v>
          </cell>
        </row>
        <row r="5379">
          <cell r="H5379" t="str">
            <v>Lewe</v>
          </cell>
        </row>
        <row r="5380">
          <cell r="H5380" t="str">
            <v>Lewe</v>
          </cell>
        </row>
        <row r="5381">
          <cell r="H5381" t="str">
            <v>Lewe</v>
          </cell>
        </row>
        <row r="5382">
          <cell r="H5382" t="str">
            <v>Lewe</v>
          </cell>
        </row>
        <row r="5383">
          <cell r="H5383" t="str">
            <v>Lewe</v>
          </cell>
        </row>
        <row r="5384">
          <cell r="H5384" t="str">
            <v>Lewe</v>
          </cell>
        </row>
        <row r="5385">
          <cell r="H5385" t="str">
            <v>Lewe</v>
          </cell>
        </row>
        <row r="5386">
          <cell r="H5386" t="str">
            <v>Lewe</v>
          </cell>
        </row>
        <row r="5387">
          <cell r="H5387" t="str">
            <v>Lewe</v>
          </cell>
        </row>
        <row r="5388">
          <cell r="H5388" t="str">
            <v>Lewe</v>
          </cell>
        </row>
        <row r="5389">
          <cell r="H5389" t="str">
            <v>Lewe</v>
          </cell>
        </row>
        <row r="5390">
          <cell r="H5390" t="str">
            <v>Lewe</v>
          </cell>
        </row>
        <row r="5391">
          <cell r="H5391" t="str">
            <v>Lewe</v>
          </cell>
        </row>
        <row r="5392">
          <cell r="H5392" t="str">
            <v>Lin Haw</v>
          </cell>
        </row>
        <row r="5393">
          <cell r="H5393" t="str">
            <v>Lin Haw</v>
          </cell>
        </row>
        <row r="5394">
          <cell r="H5394" t="str">
            <v>Lin Haw</v>
          </cell>
        </row>
        <row r="5395">
          <cell r="H5395" t="str">
            <v>Lin Haw</v>
          </cell>
        </row>
        <row r="5396">
          <cell r="H5396" t="str">
            <v>Lin Haw</v>
          </cell>
        </row>
        <row r="5397">
          <cell r="H5397" t="str">
            <v>Lin Haw</v>
          </cell>
        </row>
        <row r="5398">
          <cell r="H5398" t="str">
            <v>Lin Haw</v>
          </cell>
        </row>
        <row r="5399">
          <cell r="H5399" t="str">
            <v>Lin Haw</v>
          </cell>
        </row>
        <row r="5400">
          <cell r="H5400" t="str">
            <v>Lin Haw</v>
          </cell>
        </row>
        <row r="5401">
          <cell r="H5401" t="str">
            <v>Lin Haw</v>
          </cell>
        </row>
        <row r="5402">
          <cell r="H5402" t="str">
            <v>Lin Haw</v>
          </cell>
        </row>
        <row r="5403">
          <cell r="H5403" t="str">
            <v>Lin Haw</v>
          </cell>
        </row>
        <row r="5404">
          <cell r="H5404" t="str">
            <v>Lin Haw</v>
          </cell>
        </row>
        <row r="5405">
          <cell r="H5405" t="str">
            <v>Loikaw</v>
          </cell>
        </row>
        <row r="5406">
          <cell r="H5406" t="str">
            <v>Loikaw</v>
          </cell>
        </row>
        <row r="5407">
          <cell r="H5407" t="str">
            <v>Loikaw</v>
          </cell>
        </row>
        <row r="5408">
          <cell r="H5408" t="str">
            <v>Loikaw</v>
          </cell>
        </row>
        <row r="5409">
          <cell r="H5409" t="str">
            <v>Loikaw</v>
          </cell>
        </row>
        <row r="5410">
          <cell r="H5410" t="str">
            <v>Loikaw</v>
          </cell>
        </row>
        <row r="5411">
          <cell r="H5411" t="str">
            <v>Loikaw</v>
          </cell>
        </row>
        <row r="5412">
          <cell r="H5412" t="str">
            <v>Loikaw</v>
          </cell>
        </row>
        <row r="5413">
          <cell r="H5413" t="str">
            <v>Loikaw</v>
          </cell>
        </row>
        <row r="5414">
          <cell r="H5414" t="str">
            <v>Loikaw</v>
          </cell>
        </row>
        <row r="5415">
          <cell r="H5415" t="str">
            <v>Loikaw</v>
          </cell>
        </row>
        <row r="5416">
          <cell r="H5416" t="str">
            <v>Loikaw</v>
          </cell>
        </row>
        <row r="5417">
          <cell r="H5417" t="str">
            <v>Loikaw</v>
          </cell>
        </row>
        <row r="5418">
          <cell r="H5418" t="str">
            <v>Loikaw</v>
          </cell>
        </row>
        <row r="5419">
          <cell r="H5419" t="str">
            <v>Loikaw</v>
          </cell>
        </row>
        <row r="5420">
          <cell r="H5420" t="str">
            <v>Loikaw</v>
          </cell>
        </row>
        <row r="5421">
          <cell r="H5421" t="str">
            <v>Loilen</v>
          </cell>
        </row>
        <row r="5422">
          <cell r="H5422" t="str">
            <v>Loilen</v>
          </cell>
        </row>
        <row r="5423">
          <cell r="H5423" t="str">
            <v>Loilen</v>
          </cell>
        </row>
        <row r="5424">
          <cell r="H5424" t="str">
            <v>Loilen</v>
          </cell>
        </row>
        <row r="5425">
          <cell r="H5425" t="str">
            <v>Loilen</v>
          </cell>
        </row>
        <row r="5426">
          <cell r="H5426" t="str">
            <v>Loilen</v>
          </cell>
        </row>
        <row r="5427">
          <cell r="H5427" t="str">
            <v>Loilen</v>
          </cell>
        </row>
        <row r="5428">
          <cell r="H5428" t="str">
            <v>Loilen</v>
          </cell>
        </row>
        <row r="5429">
          <cell r="H5429" t="str">
            <v>Loilen</v>
          </cell>
        </row>
        <row r="5430">
          <cell r="H5430" t="str">
            <v>Loilen</v>
          </cell>
        </row>
        <row r="5431">
          <cell r="H5431" t="str">
            <v>Loilen</v>
          </cell>
        </row>
        <row r="5432">
          <cell r="H5432" t="str">
            <v>Loilen</v>
          </cell>
        </row>
        <row r="5433">
          <cell r="H5433" t="str">
            <v>Loilen</v>
          </cell>
        </row>
        <row r="5434">
          <cell r="H5434" t="str">
            <v>Loilen</v>
          </cell>
        </row>
        <row r="5435">
          <cell r="H5435" t="str">
            <v>Loilen</v>
          </cell>
        </row>
        <row r="5436">
          <cell r="H5436" t="str">
            <v>Loilen</v>
          </cell>
        </row>
        <row r="5437">
          <cell r="H5437" t="str">
            <v>Loilen</v>
          </cell>
        </row>
        <row r="5438">
          <cell r="H5438" t="str">
            <v>Loilen</v>
          </cell>
        </row>
        <row r="5439">
          <cell r="H5439" t="str">
            <v>Loilen</v>
          </cell>
        </row>
        <row r="5440">
          <cell r="H5440" t="str">
            <v>Loilen</v>
          </cell>
        </row>
        <row r="5441">
          <cell r="H5441" t="str">
            <v>Loilen</v>
          </cell>
        </row>
        <row r="5442">
          <cell r="H5442" t="str">
            <v>Loilen</v>
          </cell>
        </row>
        <row r="5443">
          <cell r="H5443" t="str">
            <v>Long Htan</v>
          </cell>
        </row>
        <row r="5444">
          <cell r="H5444" t="str">
            <v>Long Htan</v>
          </cell>
        </row>
        <row r="5445">
          <cell r="H5445" t="str">
            <v>Long Htan</v>
          </cell>
        </row>
        <row r="5446">
          <cell r="H5446" t="str">
            <v>Long Htan</v>
          </cell>
        </row>
        <row r="5447">
          <cell r="H5447" t="str">
            <v>Long Htan</v>
          </cell>
        </row>
        <row r="5448">
          <cell r="H5448" t="str">
            <v>Long Htan</v>
          </cell>
        </row>
        <row r="5449">
          <cell r="H5449" t="str">
            <v>Long Htan</v>
          </cell>
        </row>
        <row r="5450">
          <cell r="H5450" t="str">
            <v>Long Htan</v>
          </cell>
        </row>
        <row r="5451">
          <cell r="H5451" t="str">
            <v>Long Htan</v>
          </cell>
        </row>
        <row r="5452">
          <cell r="H5452" t="str">
            <v>Mabein</v>
          </cell>
        </row>
        <row r="5453">
          <cell r="H5453" t="str">
            <v>Mabein</v>
          </cell>
        </row>
        <row r="5454">
          <cell r="H5454" t="str">
            <v>Mabein</v>
          </cell>
        </row>
        <row r="5455">
          <cell r="H5455" t="str">
            <v>Mabein</v>
          </cell>
        </row>
        <row r="5456">
          <cell r="H5456" t="str">
            <v>Mabein</v>
          </cell>
        </row>
        <row r="5457">
          <cell r="H5457" t="str">
            <v>Mabein</v>
          </cell>
        </row>
        <row r="5458">
          <cell r="H5458" t="str">
            <v>Mabein</v>
          </cell>
        </row>
        <row r="5459">
          <cell r="H5459" t="str">
            <v>Mabein</v>
          </cell>
        </row>
        <row r="5460">
          <cell r="H5460" t="str">
            <v>Mabein</v>
          </cell>
        </row>
        <row r="5461">
          <cell r="H5461" t="str">
            <v>Mabein</v>
          </cell>
        </row>
        <row r="5462">
          <cell r="H5462" t="str">
            <v>Mabein</v>
          </cell>
        </row>
        <row r="5463">
          <cell r="H5463" t="str">
            <v>Mabein</v>
          </cell>
        </row>
        <row r="5464">
          <cell r="H5464" t="str">
            <v>Mabein</v>
          </cell>
        </row>
        <row r="5465">
          <cell r="H5465" t="str">
            <v>Mabein</v>
          </cell>
        </row>
        <row r="5466">
          <cell r="H5466" t="str">
            <v>Mabein</v>
          </cell>
        </row>
        <row r="5467">
          <cell r="H5467" t="str">
            <v>Mabein</v>
          </cell>
        </row>
        <row r="5468">
          <cell r="H5468" t="str">
            <v>Mabein</v>
          </cell>
        </row>
        <row r="5469">
          <cell r="H5469" t="str">
            <v>Mabein</v>
          </cell>
        </row>
        <row r="5470">
          <cell r="H5470" t="str">
            <v>Mabein</v>
          </cell>
        </row>
        <row r="5471">
          <cell r="H5471" t="str">
            <v>Mabein</v>
          </cell>
        </row>
        <row r="5472">
          <cell r="H5472" t="str">
            <v>Mabein</v>
          </cell>
        </row>
        <row r="5473">
          <cell r="H5473" t="str">
            <v>Mabein</v>
          </cell>
        </row>
        <row r="5474">
          <cell r="H5474" t="str">
            <v>Machanbaw</v>
          </cell>
        </row>
        <row r="5475">
          <cell r="H5475" t="str">
            <v>Machanbaw</v>
          </cell>
        </row>
        <row r="5476">
          <cell r="H5476" t="str">
            <v>Machanbaw</v>
          </cell>
        </row>
        <row r="5477">
          <cell r="H5477" t="str">
            <v>Machanbaw</v>
          </cell>
        </row>
        <row r="5478">
          <cell r="H5478" t="str">
            <v>Machanbaw</v>
          </cell>
        </row>
        <row r="5479">
          <cell r="H5479" t="str">
            <v>Machanbaw</v>
          </cell>
        </row>
        <row r="5480">
          <cell r="H5480" t="str">
            <v>Machanbaw</v>
          </cell>
        </row>
        <row r="5481">
          <cell r="H5481" t="str">
            <v>Machanbaw</v>
          </cell>
        </row>
        <row r="5482">
          <cell r="H5482" t="str">
            <v>Machanbaw</v>
          </cell>
        </row>
        <row r="5483">
          <cell r="H5483" t="str">
            <v>Machanbaw</v>
          </cell>
        </row>
        <row r="5484">
          <cell r="H5484" t="str">
            <v>Machanbaw</v>
          </cell>
        </row>
        <row r="5485">
          <cell r="H5485" t="str">
            <v>Machanbaw</v>
          </cell>
        </row>
        <row r="5486">
          <cell r="H5486" t="str">
            <v>Machanbaw</v>
          </cell>
        </row>
        <row r="5487">
          <cell r="H5487" t="str">
            <v>Machanbaw</v>
          </cell>
        </row>
        <row r="5488">
          <cell r="H5488" t="str">
            <v>Machanbaw</v>
          </cell>
        </row>
        <row r="5489">
          <cell r="H5489" t="str">
            <v>Machanbaw</v>
          </cell>
        </row>
        <row r="5490">
          <cell r="H5490" t="str">
            <v>Machanbaw</v>
          </cell>
        </row>
        <row r="5491">
          <cell r="H5491" t="str">
            <v>Machanbaw</v>
          </cell>
        </row>
        <row r="5492">
          <cell r="H5492" t="str">
            <v>Machanbaw</v>
          </cell>
        </row>
        <row r="5493">
          <cell r="H5493" t="str">
            <v>Machanbaw</v>
          </cell>
        </row>
        <row r="5494">
          <cell r="H5494" t="str">
            <v>Machanbaw</v>
          </cell>
        </row>
        <row r="5495">
          <cell r="H5495" t="str">
            <v>Machanbaw</v>
          </cell>
        </row>
        <row r="5496">
          <cell r="H5496" t="str">
            <v>Machanbaw</v>
          </cell>
        </row>
        <row r="5497">
          <cell r="H5497" t="str">
            <v>Machanbaw</v>
          </cell>
        </row>
        <row r="5498">
          <cell r="H5498" t="str">
            <v>Machanbaw</v>
          </cell>
        </row>
        <row r="5499">
          <cell r="H5499" t="str">
            <v>Machanbaw</v>
          </cell>
        </row>
        <row r="5500">
          <cell r="H5500" t="str">
            <v>Machanbaw</v>
          </cell>
        </row>
        <row r="5501">
          <cell r="H5501" t="str">
            <v>Machanbaw</v>
          </cell>
        </row>
        <row r="5502">
          <cell r="H5502" t="str">
            <v>Madaya</v>
          </cell>
        </row>
        <row r="5503">
          <cell r="H5503" t="str">
            <v>Madaya</v>
          </cell>
        </row>
        <row r="5504">
          <cell r="H5504" t="str">
            <v>Madaya</v>
          </cell>
        </row>
        <row r="5505">
          <cell r="H5505" t="str">
            <v>Madaya</v>
          </cell>
        </row>
        <row r="5506">
          <cell r="H5506" t="str">
            <v>Madaya</v>
          </cell>
        </row>
        <row r="5507">
          <cell r="H5507" t="str">
            <v>Madaya</v>
          </cell>
        </row>
        <row r="5508">
          <cell r="H5508" t="str">
            <v>Madaya</v>
          </cell>
        </row>
        <row r="5509">
          <cell r="H5509" t="str">
            <v>Madaya</v>
          </cell>
        </row>
        <row r="5510">
          <cell r="H5510" t="str">
            <v>Madaya</v>
          </cell>
        </row>
        <row r="5511">
          <cell r="H5511" t="str">
            <v>Madaya</v>
          </cell>
        </row>
        <row r="5512">
          <cell r="H5512" t="str">
            <v>Madaya</v>
          </cell>
        </row>
        <row r="5513">
          <cell r="H5513" t="str">
            <v>Madaya</v>
          </cell>
        </row>
        <row r="5514">
          <cell r="H5514" t="str">
            <v>Madaya</v>
          </cell>
        </row>
        <row r="5515">
          <cell r="H5515" t="str">
            <v>Madaya</v>
          </cell>
        </row>
        <row r="5516">
          <cell r="H5516" t="str">
            <v>Madaya</v>
          </cell>
        </row>
        <row r="5517">
          <cell r="H5517" t="str">
            <v>Madaya</v>
          </cell>
        </row>
        <row r="5518">
          <cell r="H5518" t="str">
            <v>Madaya</v>
          </cell>
        </row>
        <row r="5519">
          <cell r="H5519" t="str">
            <v>Madaya</v>
          </cell>
        </row>
        <row r="5520">
          <cell r="H5520" t="str">
            <v>Madaya</v>
          </cell>
        </row>
        <row r="5521">
          <cell r="H5521" t="str">
            <v>Madaya</v>
          </cell>
        </row>
        <row r="5522">
          <cell r="H5522" t="str">
            <v>Madaya</v>
          </cell>
        </row>
        <row r="5523">
          <cell r="H5523" t="str">
            <v>Madaya</v>
          </cell>
        </row>
        <row r="5524">
          <cell r="H5524" t="str">
            <v>Madaya</v>
          </cell>
        </row>
        <row r="5525">
          <cell r="H5525" t="str">
            <v>Madaya</v>
          </cell>
        </row>
        <row r="5526">
          <cell r="H5526" t="str">
            <v>Madaya</v>
          </cell>
        </row>
        <row r="5527">
          <cell r="H5527" t="str">
            <v>Madaya</v>
          </cell>
        </row>
        <row r="5528">
          <cell r="H5528" t="str">
            <v>Madaya</v>
          </cell>
        </row>
        <row r="5529">
          <cell r="H5529" t="str">
            <v>Madaya</v>
          </cell>
        </row>
        <row r="5530">
          <cell r="H5530" t="str">
            <v>Madaya</v>
          </cell>
        </row>
        <row r="5531">
          <cell r="H5531" t="str">
            <v>Madaya</v>
          </cell>
        </row>
        <row r="5532">
          <cell r="H5532" t="str">
            <v>Madaya</v>
          </cell>
        </row>
        <row r="5533">
          <cell r="H5533" t="str">
            <v>Madaya</v>
          </cell>
        </row>
        <row r="5534">
          <cell r="H5534" t="str">
            <v>Madaya</v>
          </cell>
        </row>
        <row r="5535">
          <cell r="H5535" t="str">
            <v>Madaya</v>
          </cell>
        </row>
        <row r="5536">
          <cell r="H5536" t="str">
            <v>Madaya</v>
          </cell>
        </row>
        <row r="5537">
          <cell r="H5537" t="str">
            <v>Madaya</v>
          </cell>
        </row>
        <row r="5538">
          <cell r="H5538" t="str">
            <v>Madaya</v>
          </cell>
        </row>
        <row r="5539">
          <cell r="H5539" t="str">
            <v>Madaya</v>
          </cell>
        </row>
        <row r="5540">
          <cell r="H5540" t="str">
            <v>Madaya</v>
          </cell>
        </row>
        <row r="5541">
          <cell r="H5541" t="str">
            <v>Madaya</v>
          </cell>
        </row>
        <row r="5542">
          <cell r="H5542" t="str">
            <v>Madaya</v>
          </cell>
        </row>
        <row r="5543">
          <cell r="H5543" t="str">
            <v>Madaya</v>
          </cell>
        </row>
        <row r="5544">
          <cell r="H5544" t="str">
            <v>Madaya</v>
          </cell>
        </row>
        <row r="5545">
          <cell r="H5545" t="str">
            <v>Madaya</v>
          </cell>
        </row>
        <row r="5546">
          <cell r="H5546" t="str">
            <v>Madaya</v>
          </cell>
        </row>
        <row r="5547">
          <cell r="H5547" t="str">
            <v>Madaya</v>
          </cell>
        </row>
        <row r="5548">
          <cell r="H5548" t="str">
            <v>Madaya</v>
          </cell>
        </row>
        <row r="5549">
          <cell r="H5549" t="str">
            <v>Madaya</v>
          </cell>
        </row>
        <row r="5550">
          <cell r="H5550" t="str">
            <v>Madaya</v>
          </cell>
        </row>
        <row r="5551">
          <cell r="H5551" t="str">
            <v>Madaya</v>
          </cell>
        </row>
        <row r="5552">
          <cell r="H5552" t="str">
            <v>Madaya</v>
          </cell>
        </row>
        <row r="5553">
          <cell r="H5553" t="str">
            <v>Madaya</v>
          </cell>
        </row>
        <row r="5554">
          <cell r="H5554" t="str">
            <v>Madaya</v>
          </cell>
        </row>
        <row r="5555">
          <cell r="H5555" t="str">
            <v>Madaya</v>
          </cell>
        </row>
        <row r="5556">
          <cell r="H5556" t="str">
            <v>Madaya</v>
          </cell>
        </row>
        <row r="5557">
          <cell r="H5557" t="str">
            <v>Madaya</v>
          </cell>
        </row>
        <row r="5558">
          <cell r="H5558" t="str">
            <v>Madaya</v>
          </cell>
        </row>
        <row r="5559">
          <cell r="H5559" t="str">
            <v>Madaya</v>
          </cell>
        </row>
        <row r="5560">
          <cell r="H5560" t="str">
            <v>Madaya</v>
          </cell>
        </row>
        <row r="5561">
          <cell r="H5561" t="str">
            <v>Madaya</v>
          </cell>
        </row>
        <row r="5562">
          <cell r="H5562" t="str">
            <v>Madaya</v>
          </cell>
        </row>
        <row r="5563">
          <cell r="H5563" t="str">
            <v>Madaya</v>
          </cell>
        </row>
        <row r="5564">
          <cell r="H5564" t="str">
            <v>Madaya</v>
          </cell>
        </row>
        <row r="5565">
          <cell r="H5565" t="str">
            <v>Madaya</v>
          </cell>
        </row>
        <row r="5566">
          <cell r="H5566" t="str">
            <v>Madaya</v>
          </cell>
        </row>
        <row r="5567">
          <cell r="H5567" t="str">
            <v>Madaya</v>
          </cell>
        </row>
        <row r="5568">
          <cell r="H5568" t="str">
            <v>Madaya</v>
          </cell>
        </row>
        <row r="5569">
          <cell r="H5569" t="str">
            <v>Madaya</v>
          </cell>
        </row>
        <row r="5570">
          <cell r="H5570" t="str">
            <v>Madaya</v>
          </cell>
        </row>
        <row r="5571">
          <cell r="H5571" t="str">
            <v>Madaya</v>
          </cell>
        </row>
        <row r="5572">
          <cell r="H5572" t="str">
            <v>Madaya</v>
          </cell>
        </row>
        <row r="5573">
          <cell r="H5573" t="str">
            <v>Madaya</v>
          </cell>
        </row>
        <row r="5574">
          <cell r="H5574" t="str">
            <v>Madaya</v>
          </cell>
        </row>
        <row r="5575">
          <cell r="H5575" t="str">
            <v>Madaya</v>
          </cell>
        </row>
        <row r="5576">
          <cell r="H5576" t="str">
            <v>Madaya</v>
          </cell>
        </row>
        <row r="5577">
          <cell r="H5577" t="str">
            <v>Madaya</v>
          </cell>
        </row>
        <row r="5578">
          <cell r="H5578" t="str">
            <v>Madaya</v>
          </cell>
        </row>
        <row r="5579">
          <cell r="H5579" t="str">
            <v>Madaya</v>
          </cell>
        </row>
        <row r="5580">
          <cell r="H5580" t="str">
            <v>Madaya</v>
          </cell>
        </row>
        <row r="5581">
          <cell r="H5581" t="str">
            <v>Madaya</v>
          </cell>
        </row>
        <row r="5582">
          <cell r="H5582" t="str">
            <v>Madaya</v>
          </cell>
        </row>
        <row r="5583">
          <cell r="H5583" t="str">
            <v>Madaya</v>
          </cell>
        </row>
        <row r="5584">
          <cell r="H5584" t="str">
            <v>Madaya</v>
          </cell>
        </row>
        <row r="5585">
          <cell r="H5585" t="str">
            <v>Madaya</v>
          </cell>
        </row>
        <row r="5586">
          <cell r="H5586" t="str">
            <v>Madaya</v>
          </cell>
        </row>
        <row r="5587">
          <cell r="H5587" t="str">
            <v>Magway</v>
          </cell>
        </row>
        <row r="5588">
          <cell r="H5588" t="str">
            <v>Magway</v>
          </cell>
        </row>
        <row r="5589">
          <cell r="H5589" t="str">
            <v>Magway</v>
          </cell>
        </row>
        <row r="5590">
          <cell r="H5590" t="str">
            <v>Magway</v>
          </cell>
        </row>
        <row r="5591">
          <cell r="H5591" t="str">
            <v>Magway</v>
          </cell>
        </row>
        <row r="5592">
          <cell r="H5592" t="str">
            <v>Magway</v>
          </cell>
        </row>
        <row r="5593">
          <cell r="H5593" t="str">
            <v>Magway</v>
          </cell>
        </row>
        <row r="5594">
          <cell r="H5594" t="str">
            <v>Magway</v>
          </cell>
        </row>
        <row r="5595">
          <cell r="H5595" t="str">
            <v>Magway</v>
          </cell>
        </row>
        <row r="5596">
          <cell r="H5596" t="str">
            <v>Magway</v>
          </cell>
        </row>
        <row r="5597">
          <cell r="H5597" t="str">
            <v>Magway</v>
          </cell>
        </row>
        <row r="5598">
          <cell r="H5598" t="str">
            <v>Magway</v>
          </cell>
        </row>
        <row r="5599">
          <cell r="H5599" t="str">
            <v>Magway</v>
          </cell>
        </row>
        <row r="5600">
          <cell r="H5600" t="str">
            <v>Magway</v>
          </cell>
        </row>
        <row r="5601">
          <cell r="H5601" t="str">
            <v>Magway</v>
          </cell>
        </row>
        <row r="5602">
          <cell r="H5602" t="str">
            <v>Magway</v>
          </cell>
        </row>
        <row r="5603">
          <cell r="H5603" t="str">
            <v>Magway</v>
          </cell>
        </row>
        <row r="5604">
          <cell r="H5604" t="str">
            <v>Magway</v>
          </cell>
        </row>
        <row r="5605">
          <cell r="H5605" t="str">
            <v>Magway</v>
          </cell>
        </row>
        <row r="5606">
          <cell r="H5606" t="str">
            <v>Magway</v>
          </cell>
        </row>
        <row r="5607">
          <cell r="H5607" t="str">
            <v>Magway</v>
          </cell>
        </row>
        <row r="5608">
          <cell r="H5608" t="str">
            <v>Magway</v>
          </cell>
        </row>
        <row r="5609">
          <cell r="H5609" t="str">
            <v>Magway</v>
          </cell>
        </row>
        <row r="5610">
          <cell r="H5610" t="str">
            <v>Magway</v>
          </cell>
        </row>
        <row r="5611">
          <cell r="H5611" t="str">
            <v>Magway</v>
          </cell>
        </row>
        <row r="5612">
          <cell r="H5612" t="str">
            <v>Magway</v>
          </cell>
        </row>
        <row r="5613">
          <cell r="H5613" t="str">
            <v>Magway</v>
          </cell>
        </row>
        <row r="5614">
          <cell r="H5614" t="str">
            <v>Magway</v>
          </cell>
        </row>
        <row r="5615">
          <cell r="H5615" t="str">
            <v>Magway</v>
          </cell>
        </row>
        <row r="5616">
          <cell r="H5616" t="str">
            <v>Magway</v>
          </cell>
        </row>
        <row r="5617">
          <cell r="H5617" t="str">
            <v>Magway</v>
          </cell>
        </row>
        <row r="5618">
          <cell r="H5618" t="str">
            <v>Magway</v>
          </cell>
        </row>
        <row r="5619">
          <cell r="H5619" t="str">
            <v>Magway</v>
          </cell>
        </row>
        <row r="5620">
          <cell r="H5620" t="str">
            <v>Magway</v>
          </cell>
        </row>
        <row r="5621">
          <cell r="H5621" t="str">
            <v>Magway</v>
          </cell>
        </row>
        <row r="5622">
          <cell r="H5622" t="str">
            <v>Magway</v>
          </cell>
        </row>
        <row r="5623">
          <cell r="H5623" t="str">
            <v>Magway</v>
          </cell>
        </row>
        <row r="5624">
          <cell r="H5624" t="str">
            <v>Magway</v>
          </cell>
        </row>
        <row r="5625">
          <cell r="H5625" t="str">
            <v>Magway</v>
          </cell>
        </row>
        <row r="5626">
          <cell r="H5626" t="str">
            <v>Magway</v>
          </cell>
        </row>
        <row r="5627">
          <cell r="H5627" t="str">
            <v>Magway</v>
          </cell>
        </row>
        <row r="5628">
          <cell r="H5628" t="str">
            <v>Magway</v>
          </cell>
        </row>
        <row r="5629">
          <cell r="H5629" t="str">
            <v>Magway</v>
          </cell>
        </row>
        <row r="5630">
          <cell r="H5630" t="str">
            <v>Magway</v>
          </cell>
        </row>
        <row r="5631">
          <cell r="H5631" t="str">
            <v>Magway</v>
          </cell>
        </row>
        <row r="5632">
          <cell r="H5632" t="str">
            <v>Magway</v>
          </cell>
        </row>
        <row r="5633">
          <cell r="H5633" t="str">
            <v>Magway</v>
          </cell>
        </row>
        <row r="5634">
          <cell r="H5634" t="str">
            <v>Magway</v>
          </cell>
        </row>
        <row r="5635">
          <cell r="H5635" t="str">
            <v>Magway</v>
          </cell>
        </row>
        <row r="5636">
          <cell r="H5636" t="str">
            <v>Magway</v>
          </cell>
        </row>
        <row r="5637">
          <cell r="H5637" t="str">
            <v>Magway</v>
          </cell>
        </row>
        <row r="5638">
          <cell r="H5638" t="str">
            <v>Magway</v>
          </cell>
        </row>
        <row r="5639">
          <cell r="H5639" t="str">
            <v>Magway</v>
          </cell>
        </row>
        <row r="5640">
          <cell r="H5640" t="str">
            <v>Magway</v>
          </cell>
        </row>
        <row r="5641">
          <cell r="H5641" t="str">
            <v>Magway</v>
          </cell>
        </row>
        <row r="5642">
          <cell r="H5642" t="str">
            <v>Magway</v>
          </cell>
        </row>
        <row r="5643">
          <cell r="H5643" t="str">
            <v>Magway</v>
          </cell>
        </row>
        <row r="5644">
          <cell r="H5644" t="str">
            <v>Magway</v>
          </cell>
        </row>
        <row r="5645">
          <cell r="H5645" t="str">
            <v>Magway</v>
          </cell>
        </row>
        <row r="5646">
          <cell r="H5646" t="str">
            <v>Magway</v>
          </cell>
        </row>
        <row r="5647">
          <cell r="H5647" t="str">
            <v>Magway</v>
          </cell>
        </row>
        <row r="5648">
          <cell r="H5648" t="str">
            <v>Magway</v>
          </cell>
        </row>
        <row r="5649">
          <cell r="H5649" t="str">
            <v>Magway</v>
          </cell>
        </row>
        <row r="5650">
          <cell r="H5650" t="str">
            <v>Mahaaungmyay</v>
          </cell>
        </row>
        <row r="5651">
          <cell r="H5651" t="str">
            <v>Mahaaungmyay</v>
          </cell>
        </row>
        <row r="5652">
          <cell r="H5652" t="str">
            <v>Mahlaing</v>
          </cell>
        </row>
        <row r="5653">
          <cell r="H5653" t="str">
            <v>Mahlaing</v>
          </cell>
        </row>
        <row r="5654">
          <cell r="H5654" t="str">
            <v>Mahlaing</v>
          </cell>
        </row>
        <row r="5655">
          <cell r="H5655" t="str">
            <v>Mahlaing</v>
          </cell>
        </row>
        <row r="5656">
          <cell r="H5656" t="str">
            <v>Mahlaing</v>
          </cell>
        </row>
        <row r="5657">
          <cell r="H5657" t="str">
            <v>Mahlaing</v>
          </cell>
        </row>
        <row r="5658">
          <cell r="H5658" t="str">
            <v>Mahlaing</v>
          </cell>
        </row>
        <row r="5659">
          <cell r="H5659" t="str">
            <v>Mahlaing</v>
          </cell>
        </row>
        <row r="5660">
          <cell r="H5660" t="str">
            <v>Mahlaing</v>
          </cell>
        </row>
        <row r="5661">
          <cell r="H5661" t="str">
            <v>Mahlaing</v>
          </cell>
        </row>
        <row r="5662">
          <cell r="H5662" t="str">
            <v>Mahlaing</v>
          </cell>
        </row>
        <row r="5663">
          <cell r="H5663" t="str">
            <v>Mahlaing</v>
          </cell>
        </row>
        <row r="5664">
          <cell r="H5664" t="str">
            <v>Mahlaing</v>
          </cell>
        </row>
        <row r="5665">
          <cell r="H5665" t="str">
            <v>Mahlaing</v>
          </cell>
        </row>
        <row r="5666">
          <cell r="H5666" t="str">
            <v>Mahlaing</v>
          </cell>
        </row>
        <row r="5667">
          <cell r="H5667" t="str">
            <v>Mahlaing</v>
          </cell>
        </row>
        <row r="5668">
          <cell r="H5668" t="str">
            <v>Mahlaing</v>
          </cell>
        </row>
        <row r="5669">
          <cell r="H5669" t="str">
            <v>Mahlaing</v>
          </cell>
        </row>
        <row r="5670">
          <cell r="H5670" t="str">
            <v>Mahlaing</v>
          </cell>
        </row>
        <row r="5671">
          <cell r="H5671" t="str">
            <v>Mahlaing</v>
          </cell>
        </row>
        <row r="5672">
          <cell r="H5672" t="str">
            <v>Mahlaing</v>
          </cell>
        </row>
        <row r="5673">
          <cell r="H5673" t="str">
            <v>Mahlaing</v>
          </cell>
        </row>
        <row r="5674">
          <cell r="H5674" t="str">
            <v>Mahlaing</v>
          </cell>
        </row>
        <row r="5675">
          <cell r="H5675" t="str">
            <v>Mahlaing</v>
          </cell>
        </row>
        <row r="5676">
          <cell r="H5676" t="str">
            <v>Mahlaing</v>
          </cell>
        </row>
        <row r="5677">
          <cell r="H5677" t="str">
            <v>Mahlaing</v>
          </cell>
        </row>
        <row r="5678">
          <cell r="H5678" t="str">
            <v>Mahlaing</v>
          </cell>
        </row>
        <row r="5679">
          <cell r="H5679" t="str">
            <v>Mahlaing</v>
          </cell>
        </row>
        <row r="5680">
          <cell r="H5680" t="str">
            <v>Mahlaing</v>
          </cell>
        </row>
        <row r="5681">
          <cell r="H5681" t="str">
            <v>Mahlaing</v>
          </cell>
        </row>
        <row r="5682">
          <cell r="H5682" t="str">
            <v>Mahlaing</v>
          </cell>
        </row>
        <row r="5683">
          <cell r="H5683" t="str">
            <v>Mahlaing</v>
          </cell>
        </row>
        <row r="5684">
          <cell r="H5684" t="str">
            <v>Mahlaing</v>
          </cell>
        </row>
        <row r="5685">
          <cell r="H5685" t="str">
            <v>Mahlaing</v>
          </cell>
        </row>
        <row r="5686">
          <cell r="H5686" t="str">
            <v>Mahlaing</v>
          </cell>
        </row>
        <row r="5687">
          <cell r="H5687" t="str">
            <v>Mahlaing</v>
          </cell>
        </row>
        <row r="5688">
          <cell r="H5688" t="str">
            <v>Mahlaing</v>
          </cell>
        </row>
        <row r="5689">
          <cell r="H5689" t="str">
            <v>Mahlaing</v>
          </cell>
        </row>
        <row r="5690">
          <cell r="H5690" t="str">
            <v>Mahlaing</v>
          </cell>
        </row>
        <row r="5691">
          <cell r="H5691" t="str">
            <v>Mahlaing</v>
          </cell>
        </row>
        <row r="5692">
          <cell r="H5692" t="str">
            <v>Mahlaing</v>
          </cell>
        </row>
        <row r="5693">
          <cell r="H5693" t="str">
            <v>Mahlaing</v>
          </cell>
        </row>
        <row r="5694">
          <cell r="H5694" t="str">
            <v>Mahlaing</v>
          </cell>
        </row>
        <row r="5695">
          <cell r="H5695" t="str">
            <v>Mahlaing</v>
          </cell>
        </row>
        <row r="5696">
          <cell r="H5696" t="str">
            <v>Mahlaing</v>
          </cell>
        </row>
        <row r="5697">
          <cell r="H5697" t="str">
            <v>Mahlaing</v>
          </cell>
        </row>
        <row r="5698">
          <cell r="H5698" t="str">
            <v>Mahlaing</v>
          </cell>
        </row>
        <row r="5699">
          <cell r="H5699" t="str">
            <v>Mahlaing</v>
          </cell>
        </row>
        <row r="5700">
          <cell r="H5700" t="str">
            <v>Mahlaing</v>
          </cell>
        </row>
        <row r="5701">
          <cell r="H5701" t="str">
            <v>Mahlaing</v>
          </cell>
        </row>
        <row r="5702">
          <cell r="H5702" t="str">
            <v>Mahlaing</v>
          </cell>
        </row>
        <row r="5703">
          <cell r="H5703" t="str">
            <v>Mahlaing</v>
          </cell>
        </row>
        <row r="5704">
          <cell r="H5704" t="str">
            <v>Mahlaing</v>
          </cell>
        </row>
        <row r="5705">
          <cell r="H5705" t="str">
            <v>Mahlaing</v>
          </cell>
        </row>
        <row r="5706">
          <cell r="H5706" t="str">
            <v>Man Man Hseng</v>
          </cell>
        </row>
        <row r="5707">
          <cell r="H5707" t="str">
            <v>Man Man Hseng</v>
          </cell>
        </row>
        <row r="5708">
          <cell r="H5708" t="str">
            <v>Man Man Hseng</v>
          </cell>
        </row>
        <row r="5709">
          <cell r="H5709" t="str">
            <v>Man Man Hseng</v>
          </cell>
        </row>
        <row r="5710">
          <cell r="H5710" t="str">
            <v>Man Man Hseng</v>
          </cell>
        </row>
        <row r="5711">
          <cell r="H5711" t="str">
            <v>Man Man Hseng</v>
          </cell>
        </row>
        <row r="5712">
          <cell r="H5712" t="str">
            <v>Man Man Hseng</v>
          </cell>
        </row>
        <row r="5713">
          <cell r="H5713" t="str">
            <v>Man Tun</v>
          </cell>
        </row>
        <row r="5714">
          <cell r="H5714" t="str">
            <v>Man Tun</v>
          </cell>
        </row>
        <row r="5715">
          <cell r="H5715" t="str">
            <v>Man Tun</v>
          </cell>
        </row>
        <row r="5716">
          <cell r="H5716" t="str">
            <v>Man Tun</v>
          </cell>
        </row>
        <row r="5717">
          <cell r="H5717" t="str">
            <v>Man Tun</v>
          </cell>
        </row>
        <row r="5718">
          <cell r="H5718" t="str">
            <v>Man Tun</v>
          </cell>
        </row>
        <row r="5719">
          <cell r="H5719" t="str">
            <v>Man Tun</v>
          </cell>
        </row>
        <row r="5720">
          <cell r="H5720" t="str">
            <v>Man Tun</v>
          </cell>
        </row>
        <row r="5721">
          <cell r="H5721" t="str">
            <v>Man Tun</v>
          </cell>
        </row>
        <row r="5722">
          <cell r="H5722" t="str">
            <v>Man Tun</v>
          </cell>
        </row>
        <row r="5723">
          <cell r="H5723" t="str">
            <v>Man Tun</v>
          </cell>
        </row>
        <row r="5724">
          <cell r="H5724" t="str">
            <v>Man Tun</v>
          </cell>
        </row>
        <row r="5725">
          <cell r="H5725" t="str">
            <v>Man Tun</v>
          </cell>
        </row>
        <row r="5726">
          <cell r="H5726" t="str">
            <v>Man Tun</v>
          </cell>
        </row>
        <row r="5727">
          <cell r="H5727" t="str">
            <v>Mansi</v>
          </cell>
        </row>
        <row r="5728">
          <cell r="H5728" t="str">
            <v>Mansi</v>
          </cell>
        </row>
        <row r="5729">
          <cell r="H5729" t="str">
            <v>Mansi</v>
          </cell>
        </row>
        <row r="5730">
          <cell r="H5730" t="str">
            <v>Mansi</v>
          </cell>
        </row>
        <row r="5731">
          <cell r="H5731" t="str">
            <v>Mansi</v>
          </cell>
        </row>
        <row r="5732">
          <cell r="H5732" t="str">
            <v>Mansi</v>
          </cell>
        </row>
        <row r="5733">
          <cell r="H5733" t="str">
            <v>Mansi</v>
          </cell>
        </row>
        <row r="5734">
          <cell r="H5734" t="str">
            <v>Mansi</v>
          </cell>
        </row>
        <row r="5735">
          <cell r="H5735" t="str">
            <v>Mansi</v>
          </cell>
        </row>
        <row r="5736">
          <cell r="H5736" t="str">
            <v>Mansi</v>
          </cell>
        </row>
        <row r="5737">
          <cell r="H5737" t="str">
            <v>Mansi</v>
          </cell>
        </row>
        <row r="5738">
          <cell r="H5738" t="str">
            <v>Mansi</v>
          </cell>
        </row>
        <row r="5739">
          <cell r="H5739" t="str">
            <v>Mansi</v>
          </cell>
        </row>
        <row r="5740">
          <cell r="H5740" t="str">
            <v>Mansi</v>
          </cell>
        </row>
        <row r="5741">
          <cell r="H5741" t="str">
            <v>Mansi</v>
          </cell>
        </row>
        <row r="5742">
          <cell r="H5742" t="str">
            <v>Mansi</v>
          </cell>
        </row>
        <row r="5743">
          <cell r="H5743" t="str">
            <v>Mansi</v>
          </cell>
        </row>
        <row r="5744">
          <cell r="H5744" t="str">
            <v>Mansi</v>
          </cell>
        </row>
        <row r="5745">
          <cell r="H5745" t="str">
            <v>Mansi</v>
          </cell>
        </row>
        <row r="5746">
          <cell r="H5746" t="str">
            <v>Mansi</v>
          </cell>
        </row>
        <row r="5747">
          <cell r="H5747" t="str">
            <v>Mansi</v>
          </cell>
        </row>
        <row r="5748">
          <cell r="H5748" t="str">
            <v>Mansi</v>
          </cell>
        </row>
        <row r="5749">
          <cell r="H5749" t="str">
            <v>Mansi</v>
          </cell>
        </row>
        <row r="5750">
          <cell r="H5750" t="str">
            <v>Mansi</v>
          </cell>
        </row>
        <row r="5751">
          <cell r="H5751" t="str">
            <v>Mansi</v>
          </cell>
        </row>
        <row r="5752">
          <cell r="H5752" t="str">
            <v>Mansi</v>
          </cell>
        </row>
        <row r="5753">
          <cell r="H5753" t="str">
            <v>Mansi</v>
          </cell>
        </row>
        <row r="5754">
          <cell r="H5754" t="str">
            <v>Mansi</v>
          </cell>
        </row>
        <row r="5755">
          <cell r="H5755" t="str">
            <v>Mansi</v>
          </cell>
        </row>
        <row r="5756">
          <cell r="H5756" t="str">
            <v>Mansi</v>
          </cell>
        </row>
        <row r="5757">
          <cell r="H5757" t="str">
            <v>Mansi</v>
          </cell>
        </row>
        <row r="5758">
          <cell r="H5758" t="str">
            <v>Mansi</v>
          </cell>
        </row>
        <row r="5759">
          <cell r="H5759" t="str">
            <v>Mansi</v>
          </cell>
        </row>
        <row r="5760">
          <cell r="H5760" t="str">
            <v>Mansi</v>
          </cell>
        </row>
        <row r="5761">
          <cell r="H5761" t="str">
            <v>Mansi</v>
          </cell>
        </row>
        <row r="5762">
          <cell r="H5762" t="str">
            <v>Mansi</v>
          </cell>
        </row>
        <row r="5763">
          <cell r="H5763" t="str">
            <v>Mansi</v>
          </cell>
        </row>
        <row r="5764">
          <cell r="H5764" t="str">
            <v>Mansi</v>
          </cell>
        </row>
        <row r="5765">
          <cell r="H5765" t="str">
            <v>Mansi</v>
          </cell>
        </row>
        <row r="5766">
          <cell r="H5766" t="str">
            <v>Mansi</v>
          </cell>
        </row>
        <row r="5767">
          <cell r="H5767" t="str">
            <v>Mansi</v>
          </cell>
        </row>
        <row r="5768">
          <cell r="H5768" t="str">
            <v>Mansi</v>
          </cell>
        </row>
        <row r="5769">
          <cell r="H5769" t="str">
            <v>Manton</v>
          </cell>
        </row>
        <row r="5770">
          <cell r="H5770" t="str">
            <v>Manton</v>
          </cell>
        </row>
        <row r="5771">
          <cell r="H5771" t="str">
            <v>Manton</v>
          </cell>
        </row>
        <row r="5772">
          <cell r="H5772" t="str">
            <v>Manton</v>
          </cell>
        </row>
        <row r="5773">
          <cell r="H5773" t="str">
            <v>Manton</v>
          </cell>
        </row>
        <row r="5774">
          <cell r="H5774" t="str">
            <v>Manton</v>
          </cell>
        </row>
        <row r="5775">
          <cell r="H5775" t="str">
            <v>Manton</v>
          </cell>
        </row>
        <row r="5776">
          <cell r="H5776" t="str">
            <v>Manton</v>
          </cell>
        </row>
        <row r="5777">
          <cell r="H5777" t="str">
            <v>Manton</v>
          </cell>
        </row>
        <row r="5778">
          <cell r="H5778" t="str">
            <v>Manton</v>
          </cell>
        </row>
        <row r="5779">
          <cell r="H5779" t="str">
            <v>Manton</v>
          </cell>
        </row>
        <row r="5780">
          <cell r="H5780" t="str">
            <v>Manton</v>
          </cell>
        </row>
        <row r="5781">
          <cell r="H5781" t="str">
            <v>Manton</v>
          </cell>
        </row>
        <row r="5782">
          <cell r="H5782" t="str">
            <v>Manton</v>
          </cell>
        </row>
        <row r="5783">
          <cell r="H5783" t="str">
            <v>Manton</v>
          </cell>
        </row>
        <row r="5784">
          <cell r="H5784" t="str">
            <v>Manton</v>
          </cell>
        </row>
        <row r="5785">
          <cell r="H5785" t="str">
            <v>Manton</v>
          </cell>
        </row>
        <row r="5786">
          <cell r="H5786" t="str">
            <v>Manton</v>
          </cell>
        </row>
        <row r="5787">
          <cell r="H5787" t="str">
            <v>Manton</v>
          </cell>
        </row>
        <row r="5788">
          <cell r="H5788" t="str">
            <v>Manton</v>
          </cell>
        </row>
        <row r="5789">
          <cell r="H5789" t="str">
            <v>Manton</v>
          </cell>
        </row>
        <row r="5790">
          <cell r="H5790" t="str">
            <v>Manton</v>
          </cell>
        </row>
        <row r="5791">
          <cell r="H5791" t="str">
            <v>Manton</v>
          </cell>
        </row>
        <row r="5792">
          <cell r="H5792" t="str">
            <v>Manton</v>
          </cell>
        </row>
        <row r="5793">
          <cell r="H5793" t="str">
            <v>Manton</v>
          </cell>
        </row>
        <row r="5794">
          <cell r="H5794" t="str">
            <v>Manton</v>
          </cell>
        </row>
        <row r="5795">
          <cell r="H5795" t="str">
            <v>Manton</v>
          </cell>
        </row>
        <row r="5796">
          <cell r="H5796" t="str">
            <v>Manton</v>
          </cell>
        </row>
        <row r="5797">
          <cell r="H5797" t="str">
            <v>Manton</v>
          </cell>
        </row>
        <row r="5798">
          <cell r="H5798" t="str">
            <v>Manton</v>
          </cell>
        </row>
        <row r="5799">
          <cell r="H5799" t="str">
            <v>Manton</v>
          </cell>
        </row>
        <row r="5800">
          <cell r="H5800" t="str">
            <v>Matman</v>
          </cell>
        </row>
        <row r="5801">
          <cell r="H5801" t="str">
            <v>Matman</v>
          </cell>
        </row>
        <row r="5802">
          <cell r="H5802" t="str">
            <v>Matman</v>
          </cell>
        </row>
        <row r="5803">
          <cell r="H5803" t="str">
            <v>Matman</v>
          </cell>
        </row>
        <row r="5804">
          <cell r="H5804" t="str">
            <v>Matman</v>
          </cell>
        </row>
        <row r="5805">
          <cell r="H5805" t="str">
            <v>Matman</v>
          </cell>
        </row>
        <row r="5806">
          <cell r="H5806" t="str">
            <v>Matman</v>
          </cell>
        </row>
        <row r="5807">
          <cell r="H5807" t="str">
            <v>Matman</v>
          </cell>
        </row>
        <row r="5808">
          <cell r="H5808" t="str">
            <v>Matman</v>
          </cell>
        </row>
        <row r="5809">
          <cell r="H5809" t="str">
            <v>Matman</v>
          </cell>
        </row>
        <row r="5810">
          <cell r="H5810" t="str">
            <v>Matman</v>
          </cell>
        </row>
        <row r="5811">
          <cell r="H5811" t="str">
            <v>Matman</v>
          </cell>
        </row>
        <row r="5812">
          <cell r="H5812" t="str">
            <v>Matman</v>
          </cell>
        </row>
        <row r="5813">
          <cell r="H5813" t="str">
            <v>Matman</v>
          </cell>
        </row>
        <row r="5814">
          <cell r="H5814" t="str">
            <v>Matman</v>
          </cell>
        </row>
        <row r="5815">
          <cell r="H5815" t="str">
            <v>Matman</v>
          </cell>
        </row>
        <row r="5816">
          <cell r="H5816" t="str">
            <v>Matman</v>
          </cell>
        </row>
        <row r="5817">
          <cell r="H5817" t="str">
            <v>Matman</v>
          </cell>
        </row>
        <row r="5818">
          <cell r="H5818" t="str">
            <v>Matman</v>
          </cell>
        </row>
        <row r="5819">
          <cell r="H5819" t="str">
            <v>Matman</v>
          </cell>
        </row>
        <row r="5820">
          <cell r="H5820" t="str">
            <v>Matman</v>
          </cell>
        </row>
        <row r="5821">
          <cell r="H5821" t="str">
            <v>Matman</v>
          </cell>
        </row>
        <row r="5822">
          <cell r="H5822" t="str">
            <v>Matman</v>
          </cell>
        </row>
        <row r="5823">
          <cell r="H5823" t="str">
            <v>Matman</v>
          </cell>
        </row>
        <row r="5824">
          <cell r="H5824" t="str">
            <v>Matman</v>
          </cell>
        </row>
        <row r="5825">
          <cell r="H5825" t="str">
            <v>Matman</v>
          </cell>
        </row>
        <row r="5826">
          <cell r="H5826" t="str">
            <v>Matman</v>
          </cell>
        </row>
        <row r="5827">
          <cell r="H5827" t="str">
            <v>Matman</v>
          </cell>
        </row>
        <row r="5828">
          <cell r="H5828" t="str">
            <v>Matman</v>
          </cell>
        </row>
        <row r="5829">
          <cell r="H5829" t="str">
            <v>Matman</v>
          </cell>
        </row>
        <row r="5830">
          <cell r="H5830" t="str">
            <v>Matupi</v>
          </cell>
        </row>
        <row r="5831">
          <cell r="H5831" t="str">
            <v>Matupi</v>
          </cell>
        </row>
        <row r="5832">
          <cell r="H5832" t="str">
            <v>Matupi</v>
          </cell>
        </row>
        <row r="5833">
          <cell r="H5833" t="str">
            <v>Matupi</v>
          </cell>
        </row>
        <row r="5834">
          <cell r="H5834" t="str">
            <v>Matupi</v>
          </cell>
        </row>
        <row r="5835">
          <cell r="H5835" t="str">
            <v>Matupi</v>
          </cell>
        </row>
        <row r="5836">
          <cell r="H5836" t="str">
            <v>Matupi</v>
          </cell>
        </row>
        <row r="5837">
          <cell r="H5837" t="str">
            <v>Matupi</v>
          </cell>
        </row>
        <row r="5838">
          <cell r="H5838" t="str">
            <v>Matupi</v>
          </cell>
        </row>
        <row r="5839">
          <cell r="H5839" t="str">
            <v>Matupi</v>
          </cell>
        </row>
        <row r="5840">
          <cell r="H5840" t="str">
            <v>Matupi</v>
          </cell>
        </row>
        <row r="5841">
          <cell r="H5841" t="str">
            <v>Matupi</v>
          </cell>
        </row>
        <row r="5842">
          <cell r="H5842" t="str">
            <v>Matupi</v>
          </cell>
        </row>
        <row r="5843">
          <cell r="H5843" t="str">
            <v>Matupi</v>
          </cell>
        </row>
        <row r="5844">
          <cell r="H5844" t="str">
            <v>Matupi</v>
          </cell>
        </row>
        <row r="5845">
          <cell r="H5845" t="str">
            <v>Matupi</v>
          </cell>
        </row>
        <row r="5846">
          <cell r="H5846" t="str">
            <v>Matupi</v>
          </cell>
        </row>
        <row r="5847">
          <cell r="H5847" t="str">
            <v>Matupi</v>
          </cell>
        </row>
        <row r="5848">
          <cell r="H5848" t="str">
            <v>Matupi</v>
          </cell>
        </row>
        <row r="5849">
          <cell r="H5849" t="str">
            <v>Matupi</v>
          </cell>
        </row>
        <row r="5850">
          <cell r="H5850" t="str">
            <v>Matupi</v>
          </cell>
        </row>
        <row r="5851">
          <cell r="H5851" t="str">
            <v>Matupi</v>
          </cell>
        </row>
        <row r="5852">
          <cell r="H5852" t="str">
            <v>Matupi</v>
          </cell>
        </row>
        <row r="5853">
          <cell r="H5853" t="str">
            <v>Matupi</v>
          </cell>
        </row>
        <row r="5854">
          <cell r="H5854" t="str">
            <v>Matupi</v>
          </cell>
        </row>
        <row r="5855">
          <cell r="H5855" t="str">
            <v>Matupi</v>
          </cell>
        </row>
        <row r="5856">
          <cell r="H5856" t="str">
            <v>Matupi</v>
          </cell>
        </row>
        <row r="5857">
          <cell r="H5857" t="str">
            <v>Matupi</v>
          </cell>
        </row>
        <row r="5858">
          <cell r="H5858" t="str">
            <v>Matupi</v>
          </cell>
        </row>
        <row r="5859">
          <cell r="H5859" t="str">
            <v>Matupi</v>
          </cell>
        </row>
        <row r="5860">
          <cell r="H5860" t="str">
            <v>Matupi</v>
          </cell>
        </row>
        <row r="5861">
          <cell r="H5861" t="str">
            <v>Matupi</v>
          </cell>
        </row>
        <row r="5862">
          <cell r="H5862" t="str">
            <v>Matupi</v>
          </cell>
        </row>
        <row r="5863">
          <cell r="H5863" t="str">
            <v>Matupi</v>
          </cell>
        </row>
        <row r="5864">
          <cell r="H5864" t="str">
            <v>Matupi</v>
          </cell>
        </row>
        <row r="5865">
          <cell r="H5865" t="str">
            <v>Matupi</v>
          </cell>
        </row>
        <row r="5866">
          <cell r="H5866" t="str">
            <v>Matupi</v>
          </cell>
        </row>
        <row r="5867">
          <cell r="H5867" t="str">
            <v>Matupi</v>
          </cell>
        </row>
        <row r="5868">
          <cell r="H5868" t="str">
            <v>Matupi</v>
          </cell>
        </row>
        <row r="5869">
          <cell r="H5869" t="str">
            <v>Matupi</v>
          </cell>
        </row>
        <row r="5870">
          <cell r="H5870" t="str">
            <v>Matupi</v>
          </cell>
        </row>
        <row r="5871">
          <cell r="H5871" t="str">
            <v>Matupi</v>
          </cell>
        </row>
        <row r="5872">
          <cell r="H5872" t="str">
            <v>Matupi</v>
          </cell>
        </row>
        <row r="5873">
          <cell r="H5873" t="str">
            <v>Matupi</v>
          </cell>
        </row>
        <row r="5874">
          <cell r="H5874" t="str">
            <v>Matupi</v>
          </cell>
        </row>
        <row r="5875">
          <cell r="H5875" t="str">
            <v>Matupi</v>
          </cell>
        </row>
        <row r="5876">
          <cell r="H5876" t="str">
            <v>Matupi</v>
          </cell>
        </row>
        <row r="5877">
          <cell r="H5877" t="str">
            <v>Matupi</v>
          </cell>
        </row>
        <row r="5878">
          <cell r="H5878" t="str">
            <v>Matupi</v>
          </cell>
        </row>
        <row r="5879">
          <cell r="H5879" t="str">
            <v>Matupi</v>
          </cell>
        </row>
        <row r="5880">
          <cell r="H5880" t="str">
            <v>Matupi</v>
          </cell>
        </row>
        <row r="5881">
          <cell r="H5881" t="str">
            <v>Matupi</v>
          </cell>
        </row>
        <row r="5882">
          <cell r="H5882" t="str">
            <v>Matupi</v>
          </cell>
        </row>
        <row r="5883">
          <cell r="H5883" t="str">
            <v>Matupi</v>
          </cell>
        </row>
        <row r="5884">
          <cell r="H5884" t="str">
            <v>Matupi</v>
          </cell>
        </row>
        <row r="5885">
          <cell r="H5885" t="str">
            <v>Matupi</v>
          </cell>
        </row>
        <row r="5886">
          <cell r="H5886" t="str">
            <v>Matupi</v>
          </cell>
        </row>
        <row r="5887">
          <cell r="H5887" t="str">
            <v>Matupi</v>
          </cell>
        </row>
        <row r="5888">
          <cell r="H5888" t="str">
            <v>Matupi</v>
          </cell>
        </row>
        <row r="5889">
          <cell r="H5889" t="str">
            <v>Matupi</v>
          </cell>
        </row>
        <row r="5890">
          <cell r="H5890" t="str">
            <v>Matupi</v>
          </cell>
        </row>
        <row r="5891">
          <cell r="H5891" t="str">
            <v>Matupi</v>
          </cell>
        </row>
        <row r="5892">
          <cell r="H5892" t="str">
            <v>Matupi</v>
          </cell>
        </row>
        <row r="5893">
          <cell r="H5893" t="str">
            <v>Matupi</v>
          </cell>
        </row>
        <row r="5894">
          <cell r="H5894" t="str">
            <v>Matupi</v>
          </cell>
        </row>
        <row r="5895">
          <cell r="H5895" t="str">
            <v>Matupi</v>
          </cell>
        </row>
        <row r="5896">
          <cell r="H5896" t="str">
            <v>Matupi</v>
          </cell>
        </row>
        <row r="5897">
          <cell r="H5897" t="str">
            <v>Maubin</v>
          </cell>
        </row>
        <row r="5898">
          <cell r="H5898" t="str">
            <v>Maubin</v>
          </cell>
        </row>
        <row r="5899">
          <cell r="H5899" t="str">
            <v>Maubin</v>
          </cell>
        </row>
        <row r="5900">
          <cell r="H5900" t="str">
            <v>Maubin</v>
          </cell>
        </row>
        <row r="5901">
          <cell r="H5901" t="str">
            <v>Maubin</v>
          </cell>
        </row>
        <row r="5902">
          <cell r="H5902" t="str">
            <v>Maubin</v>
          </cell>
        </row>
        <row r="5903">
          <cell r="H5903" t="str">
            <v>Maubin</v>
          </cell>
        </row>
        <row r="5904">
          <cell r="H5904" t="str">
            <v>Maubin</v>
          </cell>
        </row>
        <row r="5905">
          <cell r="H5905" t="str">
            <v>Maubin</v>
          </cell>
        </row>
        <row r="5906">
          <cell r="H5906" t="str">
            <v>Maubin</v>
          </cell>
        </row>
        <row r="5907">
          <cell r="H5907" t="str">
            <v>Maubin</v>
          </cell>
        </row>
        <row r="5908">
          <cell r="H5908" t="str">
            <v>Maubin</v>
          </cell>
        </row>
        <row r="5909">
          <cell r="H5909" t="str">
            <v>Maubin</v>
          </cell>
        </row>
        <row r="5910">
          <cell r="H5910" t="str">
            <v>Maubin</v>
          </cell>
        </row>
        <row r="5911">
          <cell r="H5911" t="str">
            <v>Maubin</v>
          </cell>
        </row>
        <row r="5912">
          <cell r="H5912" t="str">
            <v>Maubin</v>
          </cell>
        </row>
        <row r="5913">
          <cell r="H5913" t="str">
            <v>Maubin</v>
          </cell>
        </row>
        <row r="5914">
          <cell r="H5914" t="str">
            <v>Maubin</v>
          </cell>
        </row>
        <row r="5915">
          <cell r="H5915" t="str">
            <v>Maubin</v>
          </cell>
        </row>
        <row r="5916">
          <cell r="H5916" t="str">
            <v>Maubin</v>
          </cell>
        </row>
        <row r="5917">
          <cell r="H5917" t="str">
            <v>Maubin</v>
          </cell>
        </row>
        <row r="5918">
          <cell r="H5918" t="str">
            <v>Maubin</v>
          </cell>
        </row>
        <row r="5919">
          <cell r="H5919" t="str">
            <v>Maubin</v>
          </cell>
        </row>
        <row r="5920">
          <cell r="H5920" t="str">
            <v>Maubin</v>
          </cell>
        </row>
        <row r="5921">
          <cell r="H5921" t="str">
            <v>Maubin</v>
          </cell>
        </row>
        <row r="5922">
          <cell r="H5922" t="str">
            <v>Maubin</v>
          </cell>
        </row>
        <row r="5923">
          <cell r="H5923" t="str">
            <v>Maubin</v>
          </cell>
        </row>
        <row r="5924">
          <cell r="H5924" t="str">
            <v>Maubin</v>
          </cell>
        </row>
        <row r="5925">
          <cell r="H5925" t="str">
            <v>Maubin</v>
          </cell>
        </row>
        <row r="5926">
          <cell r="H5926" t="str">
            <v>Maubin</v>
          </cell>
        </row>
        <row r="5927">
          <cell r="H5927" t="str">
            <v>Maubin</v>
          </cell>
        </row>
        <row r="5928">
          <cell r="H5928" t="str">
            <v>Maubin</v>
          </cell>
        </row>
        <row r="5929">
          <cell r="H5929" t="str">
            <v>Maubin</v>
          </cell>
        </row>
        <row r="5930">
          <cell r="H5930" t="str">
            <v>Maubin</v>
          </cell>
        </row>
        <row r="5931">
          <cell r="H5931" t="str">
            <v>Maubin</v>
          </cell>
        </row>
        <row r="5932">
          <cell r="H5932" t="str">
            <v>Maubin</v>
          </cell>
        </row>
        <row r="5933">
          <cell r="H5933" t="str">
            <v>Maubin</v>
          </cell>
        </row>
        <row r="5934">
          <cell r="H5934" t="str">
            <v>Maubin</v>
          </cell>
        </row>
        <row r="5935">
          <cell r="H5935" t="str">
            <v>Maubin</v>
          </cell>
        </row>
        <row r="5936">
          <cell r="H5936" t="str">
            <v>Maubin</v>
          </cell>
        </row>
        <row r="5937">
          <cell r="H5937" t="str">
            <v>Maubin</v>
          </cell>
        </row>
        <row r="5938">
          <cell r="H5938" t="str">
            <v>Maubin</v>
          </cell>
        </row>
        <row r="5939">
          <cell r="H5939" t="str">
            <v>Maubin</v>
          </cell>
        </row>
        <row r="5940">
          <cell r="H5940" t="str">
            <v>Maubin</v>
          </cell>
        </row>
        <row r="5941">
          <cell r="H5941" t="str">
            <v>Maubin</v>
          </cell>
        </row>
        <row r="5942">
          <cell r="H5942" t="str">
            <v>Maubin</v>
          </cell>
        </row>
        <row r="5943">
          <cell r="H5943" t="str">
            <v>Maubin</v>
          </cell>
        </row>
        <row r="5944">
          <cell r="H5944" t="str">
            <v>Maubin</v>
          </cell>
        </row>
        <row r="5945">
          <cell r="H5945" t="str">
            <v>Maubin</v>
          </cell>
        </row>
        <row r="5946">
          <cell r="H5946" t="str">
            <v>Maubin</v>
          </cell>
        </row>
        <row r="5947">
          <cell r="H5947" t="str">
            <v>Maubin</v>
          </cell>
        </row>
        <row r="5948">
          <cell r="H5948" t="str">
            <v>Maubin</v>
          </cell>
        </row>
        <row r="5949">
          <cell r="H5949" t="str">
            <v>Maubin</v>
          </cell>
        </row>
        <row r="5950">
          <cell r="H5950" t="str">
            <v>Maubin</v>
          </cell>
        </row>
        <row r="5951">
          <cell r="H5951" t="str">
            <v>Maubin</v>
          </cell>
        </row>
        <row r="5952">
          <cell r="H5952" t="str">
            <v>Maubin</v>
          </cell>
        </row>
        <row r="5953">
          <cell r="H5953" t="str">
            <v>Maubin</v>
          </cell>
        </row>
        <row r="5954">
          <cell r="H5954" t="str">
            <v>Maubin</v>
          </cell>
        </row>
        <row r="5955">
          <cell r="H5955" t="str">
            <v>Maubin</v>
          </cell>
        </row>
        <row r="5956">
          <cell r="H5956" t="str">
            <v>Maubin</v>
          </cell>
        </row>
        <row r="5957">
          <cell r="H5957" t="str">
            <v>Maubin</v>
          </cell>
        </row>
        <row r="5958">
          <cell r="H5958" t="str">
            <v>Maubin</v>
          </cell>
        </row>
        <row r="5959">
          <cell r="H5959" t="str">
            <v>Maubin</v>
          </cell>
        </row>
        <row r="5960">
          <cell r="H5960" t="str">
            <v>Maubin</v>
          </cell>
        </row>
        <row r="5961">
          <cell r="H5961" t="str">
            <v>Maubin</v>
          </cell>
        </row>
        <row r="5962">
          <cell r="H5962" t="str">
            <v>Maubin</v>
          </cell>
        </row>
        <row r="5963">
          <cell r="H5963" t="str">
            <v>Maubin</v>
          </cell>
        </row>
        <row r="5964">
          <cell r="H5964" t="str">
            <v>Maubin</v>
          </cell>
        </row>
        <row r="5965">
          <cell r="H5965" t="str">
            <v>Maubin</v>
          </cell>
        </row>
        <row r="5966">
          <cell r="H5966" t="str">
            <v>Maubin</v>
          </cell>
        </row>
        <row r="5967">
          <cell r="H5967" t="str">
            <v>Maubin</v>
          </cell>
        </row>
        <row r="5968">
          <cell r="H5968" t="str">
            <v>Maubin</v>
          </cell>
        </row>
        <row r="5969">
          <cell r="H5969" t="str">
            <v>Maubin</v>
          </cell>
        </row>
        <row r="5970">
          <cell r="H5970" t="str">
            <v>Maubin</v>
          </cell>
        </row>
        <row r="5971">
          <cell r="H5971" t="str">
            <v>Maubin</v>
          </cell>
        </row>
        <row r="5972">
          <cell r="H5972" t="str">
            <v>Maubin</v>
          </cell>
        </row>
        <row r="5973">
          <cell r="H5973" t="str">
            <v>Maubin</v>
          </cell>
        </row>
        <row r="5974">
          <cell r="H5974" t="str">
            <v>Maubin</v>
          </cell>
        </row>
        <row r="5975">
          <cell r="H5975" t="str">
            <v>Maungdaw</v>
          </cell>
        </row>
        <row r="5976">
          <cell r="H5976" t="str">
            <v>Maungdaw</v>
          </cell>
        </row>
        <row r="5977">
          <cell r="H5977" t="str">
            <v>Maungdaw</v>
          </cell>
        </row>
        <row r="5978">
          <cell r="H5978" t="str">
            <v>Maungdaw</v>
          </cell>
        </row>
        <row r="5979">
          <cell r="H5979" t="str">
            <v>Maungdaw</v>
          </cell>
        </row>
        <row r="5980">
          <cell r="H5980" t="str">
            <v>Maungdaw</v>
          </cell>
        </row>
        <row r="5981">
          <cell r="H5981" t="str">
            <v>Maungdaw</v>
          </cell>
        </row>
        <row r="5982">
          <cell r="H5982" t="str">
            <v>Maungdaw</v>
          </cell>
        </row>
        <row r="5983">
          <cell r="H5983" t="str">
            <v>Maungdaw</v>
          </cell>
        </row>
        <row r="5984">
          <cell r="H5984" t="str">
            <v>Maungdaw</v>
          </cell>
        </row>
        <row r="5985">
          <cell r="H5985" t="str">
            <v>Maungdaw</v>
          </cell>
        </row>
        <row r="5986">
          <cell r="H5986" t="str">
            <v>Maungdaw</v>
          </cell>
        </row>
        <row r="5987">
          <cell r="H5987" t="str">
            <v>Maungdaw</v>
          </cell>
        </row>
        <row r="5988">
          <cell r="H5988" t="str">
            <v>Maungdaw</v>
          </cell>
        </row>
        <row r="5989">
          <cell r="H5989" t="str">
            <v>Maungdaw</v>
          </cell>
        </row>
        <row r="5990">
          <cell r="H5990" t="str">
            <v>Maungdaw</v>
          </cell>
        </row>
        <row r="5991">
          <cell r="H5991" t="str">
            <v>Maungdaw</v>
          </cell>
        </row>
        <row r="5992">
          <cell r="H5992" t="str">
            <v>Maungdaw</v>
          </cell>
        </row>
        <row r="5993">
          <cell r="H5993" t="str">
            <v>Maungdaw</v>
          </cell>
        </row>
        <row r="5994">
          <cell r="H5994" t="str">
            <v>Maungdaw</v>
          </cell>
        </row>
        <row r="5995">
          <cell r="H5995" t="str">
            <v>Maungdaw</v>
          </cell>
        </row>
        <row r="5996">
          <cell r="H5996" t="str">
            <v>Maungdaw</v>
          </cell>
        </row>
        <row r="5997">
          <cell r="H5997" t="str">
            <v>Maungdaw</v>
          </cell>
        </row>
        <row r="5998">
          <cell r="H5998" t="str">
            <v>Maungdaw</v>
          </cell>
        </row>
        <row r="5999">
          <cell r="H5999" t="str">
            <v>Maungdaw</v>
          </cell>
        </row>
        <row r="6000">
          <cell r="H6000" t="str">
            <v>Maungdaw</v>
          </cell>
        </row>
        <row r="6001">
          <cell r="H6001" t="str">
            <v>Maungdaw</v>
          </cell>
        </row>
        <row r="6002">
          <cell r="H6002" t="str">
            <v>Maungdaw</v>
          </cell>
        </row>
        <row r="6003">
          <cell r="H6003" t="str">
            <v>Maungdaw</v>
          </cell>
        </row>
        <row r="6004">
          <cell r="H6004" t="str">
            <v>Maungdaw</v>
          </cell>
        </row>
        <row r="6005">
          <cell r="H6005" t="str">
            <v>Maungdaw</v>
          </cell>
        </row>
        <row r="6006">
          <cell r="H6006" t="str">
            <v>Maungdaw</v>
          </cell>
        </row>
        <row r="6007">
          <cell r="H6007" t="str">
            <v>Maungdaw</v>
          </cell>
        </row>
        <row r="6008">
          <cell r="H6008" t="str">
            <v>Maungdaw</v>
          </cell>
        </row>
        <row r="6009">
          <cell r="H6009" t="str">
            <v>Maungdaw</v>
          </cell>
        </row>
        <row r="6010">
          <cell r="H6010" t="str">
            <v>Maungdaw</v>
          </cell>
        </row>
        <row r="6011">
          <cell r="H6011" t="str">
            <v>Maungdaw</v>
          </cell>
        </row>
        <row r="6012">
          <cell r="H6012" t="str">
            <v>Maungdaw</v>
          </cell>
        </row>
        <row r="6013">
          <cell r="H6013" t="str">
            <v>Maungdaw</v>
          </cell>
        </row>
        <row r="6014">
          <cell r="H6014" t="str">
            <v>Maungdaw</v>
          </cell>
        </row>
        <row r="6015">
          <cell r="H6015" t="str">
            <v>Maungdaw</v>
          </cell>
        </row>
        <row r="6016">
          <cell r="H6016" t="str">
            <v>Maungdaw</v>
          </cell>
        </row>
        <row r="6017">
          <cell r="H6017" t="str">
            <v>Maungdaw</v>
          </cell>
        </row>
        <row r="6018">
          <cell r="H6018" t="str">
            <v>Maungdaw</v>
          </cell>
        </row>
        <row r="6019">
          <cell r="H6019" t="str">
            <v>Maungdaw</v>
          </cell>
        </row>
        <row r="6020">
          <cell r="H6020" t="str">
            <v>Maungdaw</v>
          </cell>
        </row>
        <row r="6021">
          <cell r="H6021" t="str">
            <v>Maungdaw</v>
          </cell>
        </row>
        <row r="6022">
          <cell r="H6022" t="str">
            <v>Maungdaw</v>
          </cell>
        </row>
        <row r="6023">
          <cell r="H6023" t="str">
            <v>Maungdaw</v>
          </cell>
        </row>
        <row r="6024">
          <cell r="H6024" t="str">
            <v>Maungdaw</v>
          </cell>
        </row>
        <row r="6025">
          <cell r="H6025" t="str">
            <v>Maungdaw</v>
          </cell>
        </row>
        <row r="6026">
          <cell r="H6026" t="str">
            <v>Maungdaw</v>
          </cell>
        </row>
        <row r="6027">
          <cell r="H6027" t="str">
            <v>Maungdaw</v>
          </cell>
        </row>
        <row r="6028">
          <cell r="H6028" t="str">
            <v>Maungdaw</v>
          </cell>
        </row>
        <row r="6029">
          <cell r="H6029" t="str">
            <v>Maungdaw</v>
          </cell>
        </row>
        <row r="6030">
          <cell r="H6030" t="str">
            <v>Maungdaw</v>
          </cell>
        </row>
        <row r="6031">
          <cell r="H6031" t="str">
            <v>Maungdaw</v>
          </cell>
        </row>
        <row r="6032">
          <cell r="H6032" t="str">
            <v>Maungdaw</v>
          </cell>
        </row>
        <row r="6033">
          <cell r="H6033" t="str">
            <v>Maungdaw</v>
          </cell>
        </row>
        <row r="6034">
          <cell r="H6034" t="str">
            <v>Maungdaw</v>
          </cell>
        </row>
        <row r="6035">
          <cell r="H6035" t="str">
            <v>Maungdaw</v>
          </cell>
        </row>
        <row r="6036">
          <cell r="H6036" t="str">
            <v>Maungdaw</v>
          </cell>
        </row>
        <row r="6037">
          <cell r="H6037" t="str">
            <v>Maungdaw</v>
          </cell>
        </row>
        <row r="6038">
          <cell r="H6038" t="str">
            <v>Maungdaw</v>
          </cell>
        </row>
        <row r="6039">
          <cell r="H6039" t="str">
            <v>Maungdaw</v>
          </cell>
        </row>
        <row r="6040">
          <cell r="H6040" t="str">
            <v>Maungdaw</v>
          </cell>
        </row>
        <row r="6041">
          <cell r="H6041" t="str">
            <v>Maungdaw</v>
          </cell>
        </row>
        <row r="6042">
          <cell r="H6042" t="str">
            <v>Maungdaw</v>
          </cell>
        </row>
        <row r="6043">
          <cell r="H6043" t="str">
            <v>Maungdaw</v>
          </cell>
        </row>
        <row r="6044">
          <cell r="H6044" t="str">
            <v>Maungdaw</v>
          </cell>
        </row>
        <row r="6045">
          <cell r="H6045" t="str">
            <v>Maungdaw</v>
          </cell>
        </row>
        <row r="6046">
          <cell r="H6046" t="str">
            <v>Maungdaw</v>
          </cell>
        </row>
        <row r="6047">
          <cell r="H6047" t="str">
            <v>Maungdaw</v>
          </cell>
        </row>
        <row r="6048">
          <cell r="H6048" t="str">
            <v>Maungdaw</v>
          </cell>
        </row>
        <row r="6049">
          <cell r="H6049" t="str">
            <v>Maungdaw</v>
          </cell>
        </row>
        <row r="6050">
          <cell r="H6050" t="str">
            <v>Maungdaw</v>
          </cell>
        </row>
        <row r="6051">
          <cell r="H6051" t="str">
            <v>Maungdaw</v>
          </cell>
        </row>
        <row r="6052">
          <cell r="H6052" t="str">
            <v>Maungdaw</v>
          </cell>
        </row>
        <row r="6053">
          <cell r="H6053" t="str">
            <v>Maungdaw</v>
          </cell>
        </row>
        <row r="6054">
          <cell r="H6054" t="str">
            <v>Maungdaw</v>
          </cell>
        </row>
        <row r="6055">
          <cell r="H6055" t="str">
            <v>Maungdaw</v>
          </cell>
        </row>
        <row r="6056">
          <cell r="H6056" t="str">
            <v>Maungdaw</v>
          </cell>
        </row>
        <row r="6057">
          <cell r="H6057" t="str">
            <v>Maungdaw</v>
          </cell>
        </row>
        <row r="6058">
          <cell r="H6058" t="str">
            <v>Maungdaw</v>
          </cell>
        </row>
        <row r="6059">
          <cell r="H6059" t="str">
            <v>Maungdaw</v>
          </cell>
        </row>
        <row r="6060">
          <cell r="H6060" t="str">
            <v>Maungdaw</v>
          </cell>
        </row>
        <row r="6061">
          <cell r="H6061" t="str">
            <v>Maungdaw</v>
          </cell>
        </row>
        <row r="6062">
          <cell r="H6062" t="str">
            <v>Maungdaw</v>
          </cell>
        </row>
        <row r="6063">
          <cell r="H6063" t="str">
            <v>Maungdaw</v>
          </cell>
        </row>
        <row r="6064">
          <cell r="H6064" t="str">
            <v>Maungdaw</v>
          </cell>
        </row>
        <row r="6065">
          <cell r="H6065" t="str">
            <v>Maungdaw</v>
          </cell>
        </row>
        <row r="6066">
          <cell r="H6066" t="str">
            <v>Maungdaw</v>
          </cell>
        </row>
        <row r="6067">
          <cell r="H6067" t="str">
            <v>Maungdaw</v>
          </cell>
        </row>
        <row r="6068">
          <cell r="H6068" t="str">
            <v>Maungdaw</v>
          </cell>
        </row>
        <row r="6069">
          <cell r="H6069" t="str">
            <v>Maungdaw</v>
          </cell>
        </row>
        <row r="6070">
          <cell r="H6070" t="str">
            <v>Maungdaw</v>
          </cell>
        </row>
        <row r="6071">
          <cell r="H6071" t="str">
            <v>Maungdaw</v>
          </cell>
        </row>
        <row r="6072">
          <cell r="H6072" t="str">
            <v>Maungdaw</v>
          </cell>
        </row>
        <row r="6073">
          <cell r="H6073" t="str">
            <v>Maungdaw</v>
          </cell>
        </row>
        <row r="6074">
          <cell r="H6074" t="str">
            <v>Maungdaw</v>
          </cell>
        </row>
        <row r="6075">
          <cell r="H6075" t="str">
            <v>Maungdaw</v>
          </cell>
        </row>
        <row r="6076">
          <cell r="H6076" t="str">
            <v>Maungdaw</v>
          </cell>
        </row>
        <row r="6077">
          <cell r="H6077" t="str">
            <v>Maungdaw</v>
          </cell>
        </row>
        <row r="6078">
          <cell r="H6078" t="str">
            <v>Mawkmai</v>
          </cell>
        </row>
        <row r="6079">
          <cell r="H6079" t="str">
            <v>Mawkmai</v>
          </cell>
        </row>
        <row r="6080">
          <cell r="H6080" t="str">
            <v>Mawkmai</v>
          </cell>
        </row>
        <row r="6081">
          <cell r="H6081" t="str">
            <v>Mawkmai</v>
          </cell>
        </row>
        <row r="6082">
          <cell r="H6082" t="str">
            <v>Mawkmai</v>
          </cell>
        </row>
        <row r="6083">
          <cell r="H6083" t="str">
            <v>Mawkmai</v>
          </cell>
        </row>
        <row r="6084">
          <cell r="H6084" t="str">
            <v>Mawkmai</v>
          </cell>
        </row>
        <row r="6085">
          <cell r="H6085" t="str">
            <v>Mawkmai</v>
          </cell>
        </row>
        <row r="6086">
          <cell r="H6086" t="str">
            <v>Mawkmai</v>
          </cell>
        </row>
        <row r="6087">
          <cell r="H6087" t="str">
            <v>Mawkmai</v>
          </cell>
        </row>
        <row r="6088">
          <cell r="H6088" t="str">
            <v>Mawlaik</v>
          </cell>
        </row>
        <row r="6089">
          <cell r="H6089" t="str">
            <v>Mawlaik</v>
          </cell>
        </row>
        <row r="6090">
          <cell r="H6090" t="str">
            <v>Mawlaik</v>
          </cell>
        </row>
        <row r="6091">
          <cell r="H6091" t="str">
            <v>Mawlaik</v>
          </cell>
        </row>
        <row r="6092">
          <cell r="H6092" t="str">
            <v>Mawlaik</v>
          </cell>
        </row>
        <row r="6093">
          <cell r="H6093" t="str">
            <v>Mawlaik</v>
          </cell>
        </row>
        <row r="6094">
          <cell r="H6094" t="str">
            <v>Mawlaik</v>
          </cell>
        </row>
        <row r="6095">
          <cell r="H6095" t="str">
            <v>Mawlaik</v>
          </cell>
        </row>
        <row r="6096">
          <cell r="H6096" t="str">
            <v>Mawlaik</v>
          </cell>
        </row>
        <row r="6097">
          <cell r="H6097" t="str">
            <v>Mawlaik</v>
          </cell>
        </row>
        <row r="6098">
          <cell r="H6098" t="str">
            <v>Mawlaik</v>
          </cell>
        </row>
        <row r="6099">
          <cell r="H6099" t="str">
            <v>Mawlaik</v>
          </cell>
        </row>
        <row r="6100">
          <cell r="H6100" t="str">
            <v>Mawlaik</v>
          </cell>
        </row>
        <row r="6101">
          <cell r="H6101" t="str">
            <v>Mawlaik</v>
          </cell>
        </row>
        <row r="6102">
          <cell r="H6102" t="str">
            <v>Mawlaik</v>
          </cell>
        </row>
        <row r="6103">
          <cell r="H6103" t="str">
            <v>Mawlaik</v>
          </cell>
        </row>
        <row r="6104">
          <cell r="H6104" t="str">
            <v>Mawlaik</v>
          </cell>
        </row>
        <row r="6105">
          <cell r="H6105" t="str">
            <v>Mawlaik</v>
          </cell>
        </row>
        <row r="6106">
          <cell r="H6106" t="str">
            <v>Mawlaik</v>
          </cell>
        </row>
        <row r="6107">
          <cell r="H6107" t="str">
            <v>Mawlaik</v>
          </cell>
        </row>
        <row r="6108">
          <cell r="H6108" t="str">
            <v>Mawlaik</v>
          </cell>
        </row>
        <row r="6109">
          <cell r="H6109" t="str">
            <v>Mawlaik</v>
          </cell>
        </row>
        <row r="6110">
          <cell r="H6110" t="str">
            <v>Mawlaik</v>
          </cell>
        </row>
        <row r="6111">
          <cell r="H6111" t="str">
            <v>Mawlaik</v>
          </cell>
        </row>
        <row r="6112">
          <cell r="H6112" t="str">
            <v>Mawlaik</v>
          </cell>
        </row>
        <row r="6113">
          <cell r="H6113" t="str">
            <v>Mawlaik</v>
          </cell>
        </row>
        <row r="6114">
          <cell r="H6114" t="str">
            <v>Mawlaik</v>
          </cell>
        </row>
        <row r="6115">
          <cell r="H6115" t="str">
            <v>Mawlaik</v>
          </cell>
        </row>
        <row r="6116">
          <cell r="H6116" t="str">
            <v>Mawlaik</v>
          </cell>
        </row>
        <row r="6117">
          <cell r="H6117" t="str">
            <v>Mawlaik</v>
          </cell>
        </row>
        <row r="6118">
          <cell r="H6118" t="str">
            <v>Mawlamyine</v>
          </cell>
        </row>
        <row r="6119">
          <cell r="H6119" t="str">
            <v>Mawlamyine</v>
          </cell>
        </row>
        <row r="6120">
          <cell r="H6120" t="str">
            <v>Mawlamyine</v>
          </cell>
        </row>
        <row r="6121">
          <cell r="H6121" t="str">
            <v>Mawlamyine</v>
          </cell>
        </row>
        <row r="6122">
          <cell r="H6122" t="str">
            <v>Mawlamyine</v>
          </cell>
        </row>
        <row r="6123">
          <cell r="H6123" t="str">
            <v>Mawlamyine</v>
          </cell>
        </row>
        <row r="6124">
          <cell r="H6124" t="str">
            <v>Mawlamyine</v>
          </cell>
        </row>
        <row r="6125">
          <cell r="H6125" t="str">
            <v>Mawlamyine</v>
          </cell>
        </row>
        <row r="6126">
          <cell r="H6126" t="str">
            <v>Mawlamyine</v>
          </cell>
        </row>
        <row r="6127">
          <cell r="H6127" t="str">
            <v>Mawlamyine</v>
          </cell>
        </row>
        <row r="6128">
          <cell r="H6128" t="str">
            <v>Mawlamyine</v>
          </cell>
        </row>
        <row r="6129">
          <cell r="H6129" t="str">
            <v>Mawlamyine</v>
          </cell>
        </row>
        <row r="6130">
          <cell r="H6130" t="str">
            <v>Mawlamyine</v>
          </cell>
        </row>
        <row r="6131">
          <cell r="H6131" t="str">
            <v>Mawlamyine</v>
          </cell>
        </row>
        <row r="6132">
          <cell r="H6132" t="str">
            <v>Mawlamyine</v>
          </cell>
        </row>
        <row r="6133">
          <cell r="H6133" t="str">
            <v>Mawlamyine</v>
          </cell>
        </row>
        <row r="6134">
          <cell r="H6134" t="str">
            <v>Mawlamyine</v>
          </cell>
        </row>
        <row r="6135">
          <cell r="H6135" t="str">
            <v>Mawlamyine</v>
          </cell>
        </row>
        <row r="6136">
          <cell r="H6136" t="str">
            <v>Mawlamyine</v>
          </cell>
        </row>
        <row r="6137">
          <cell r="H6137" t="str">
            <v>Mawlamyine</v>
          </cell>
        </row>
        <row r="6138">
          <cell r="H6138" t="str">
            <v>Mawlamyine</v>
          </cell>
        </row>
        <row r="6139">
          <cell r="H6139" t="str">
            <v>Mawlamyinegyun</v>
          </cell>
        </row>
        <row r="6140">
          <cell r="H6140" t="str">
            <v>Mawlamyinegyun</v>
          </cell>
        </row>
        <row r="6141">
          <cell r="H6141" t="str">
            <v>Mawlamyinegyun</v>
          </cell>
        </row>
        <row r="6142">
          <cell r="H6142" t="str">
            <v>Mawlamyinegyun</v>
          </cell>
        </row>
        <row r="6143">
          <cell r="H6143" t="str">
            <v>Mawlamyinegyun</v>
          </cell>
        </row>
        <row r="6144">
          <cell r="H6144" t="str">
            <v>Mawlamyinegyun</v>
          </cell>
        </row>
        <row r="6145">
          <cell r="H6145" t="str">
            <v>Mawlamyinegyun</v>
          </cell>
        </row>
        <row r="6146">
          <cell r="H6146" t="str">
            <v>Mawlamyinegyun</v>
          </cell>
        </row>
        <row r="6147">
          <cell r="H6147" t="str">
            <v>Mawlamyinegyun</v>
          </cell>
        </row>
        <row r="6148">
          <cell r="H6148" t="str">
            <v>Mawlamyinegyun</v>
          </cell>
        </row>
        <row r="6149">
          <cell r="H6149" t="str">
            <v>Mawlamyinegyun</v>
          </cell>
        </row>
        <row r="6150">
          <cell r="H6150" t="str">
            <v>Mawlamyinegyun</v>
          </cell>
        </row>
        <row r="6151">
          <cell r="H6151" t="str">
            <v>Mawlamyinegyun</v>
          </cell>
        </row>
        <row r="6152">
          <cell r="H6152" t="str">
            <v>Mawlamyinegyun</v>
          </cell>
        </row>
        <row r="6153">
          <cell r="H6153" t="str">
            <v>Mawlamyinegyun</v>
          </cell>
        </row>
        <row r="6154">
          <cell r="H6154" t="str">
            <v>Mawlamyinegyun</v>
          </cell>
        </row>
        <row r="6155">
          <cell r="H6155" t="str">
            <v>Mawlamyinegyun</v>
          </cell>
        </row>
        <row r="6156">
          <cell r="H6156" t="str">
            <v>Mawlamyinegyun</v>
          </cell>
        </row>
        <row r="6157">
          <cell r="H6157" t="str">
            <v>Mawlamyinegyun</v>
          </cell>
        </row>
        <row r="6158">
          <cell r="H6158" t="str">
            <v>Mawlamyinegyun</v>
          </cell>
        </row>
        <row r="6159">
          <cell r="H6159" t="str">
            <v>Mawlamyinegyun</v>
          </cell>
        </row>
        <row r="6160">
          <cell r="H6160" t="str">
            <v>Mawlamyinegyun</v>
          </cell>
        </row>
        <row r="6161">
          <cell r="H6161" t="str">
            <v>Mawlamyinegyun</v>
          </cell>
        </row>
        <row r="6162">
          <cell r="H6162" t="str">
            <v>Mawlamyinegyun</v>
          </cell>
        </row>
        <row r="6163">
          <cell r="H6163" t="str">
            <v>Mawlamyinegyun</v>
          </cell>
        </row>
        <row r="6164">
          <cell r="H6164" t="str">
            <v>Mawlamyinegyun</v>
          </cell>
        </row>
        <row r="6165">
          <cell r="H6165" t="str">
            <v>Mawlamyinegyun</v>
          </cell>
        </row>
        <row r="6166">
          <cell r="H6166" t="str">
            <v>Mawlamyinegyun</v>
          </cell>
        </row>
        <row r="6167">
          <cell r="H6167" t="str">
            <v>Mawlamyinegyun</v>
          </cell>
        </row>
        <row r="6168">
          <cell r="H6168" t="str">
            <v>Mawlamyinegyun</v>
          </cell>
        </row>
        <row r="6169">
          <cell r="H6169" t="str">
            <v>Mawlamyinegyun</v>
          </cell>
        </row>
        <row r="6170">
          <cell r="H6170" t="str">
            <v>Mawlamyinegyun</v>
          </cell>
        </row>
        <row r="6171">
          <cell r="H6171" t="str">
            <v>Mawlamyinegyun</v>
          </cell>
        </row>
        <row r="6172">
          <cell r="H6172" t="str">
            <v>Mawlamyinegyun</v>
          </cell>
        </row>
        <row r="6173">
          <cell r="H6173" t="str">
            <v>Mawlamyinegyun</v>
          </cell>
        </row>
        <row r="6174">
          <cell r="H6174" t="str">
            <v>Mawlamyinegyun</v>
          </cell>
        </row>
        <row r="6175">
          <cell r="H6175" t="str">
            <v>Mawlamyinegyun</v>
          </cell>
        </row>
        <row r="6176">
          <cell r="H6176" t="str">
            <v>Mawlamyinegyun</v>
          </cell>
        </row>
        <row r="6177">
          <cell r="H6177" t="str">
            <v>Mawlamyinegyun</v>
          </cell>
        </row>
        <row r="6178">
          <cell r="H6178" t="str">
            <v>Mawlamyinegyun</v>
          </cell>
        </row>
        <row r="6179">
          <cell r="H6179" t="str">
            <v>Mawlamyinegyun</v>
          </cell>
        </row>
        <row r="6180">
          <cell r="H6180" t="str">
            <v>Mawlamyinegyun</v>
          </cell>
        </row>
        <row r="6181">
          <cell r="H6181" t="str">
            <v>Mawlamyinegyun</v>
          </cell>
        </row>
        <row r="6182">
          <cell r="H6182" t="str">
            <v>Mawlamyinegyun</v>
          </cell>
        </row>
        <row r="6183">
          <cell r="H6183" t="str">
            <v>Mawlamyinegyun</v>
          </cell>
        </row>
        <row r="6184">
          <cell r="H6184" t="str">
            <v>Mawlamyinegyun</v>
          </cell>
        </row>
        <row r="6185">
          <cell r="H6185" t="str">
            <v>Mawlamyinegyun</v>
          </cell>
        </row>
        <row r="6186">
          <cell r="H6186" t="str">
            <v>Mawlamyinegyun</v>
          </cell>
        </row>
        <row r="6187">
          <cell r="H6187" t="str">
            <v>Mawlamyinegyun</v>
          </cell>
        </row>
        <row r="6188">
          <cell r="H6188" t="str">
            <v>Mawlamyinegyun</v>
          </cell>
        </row>
        <row r="6189">
          <cell r="H6189" t="str">
            <v>Mawlamyinegyun</v>
          </cell>
        </row>
        <row r="6190">
          <cell r="H6190" t="str">
            <v>Mawlamyinegyun</v>
          </cell>
        </row>
        <row r="6191">
          <cell r="H6191" t="str">
            <v>Mawlamyinegyun</v>
          </cell>
        </row>
        <row r="6192">
          <cell r="H6192" t="str">
            <v>Mawlamyinegyun</v>
          </cell>
        </row>
        <row r="6193">
          <cell r="H6193" t="str">
            <v>Mawlamyinegyun</v>
          </cell>
        </row>
        <row r="6194">
          <cell r="H6194" t="str">
            <v>Mawlamyinegyun</v>
          </cell>
        </row>
        <row r="6195">
          <cell r="H6195" t="str">
            <v>Mawlamyinegyun</v>
          </cell>
        </row>
        <row r="6196">
          <cell r="H6196" t="str">
            <v>Mawlamyinegyun</v>
          </cell>
        </row>
        <row r="6197">
          <cell r="H6197" t="str">
            <v>Mawlamyinegyun</v>
          </cell>
        </row>
        <row r="6198">
          <cell r="H6198" t="str">
            <v>Mawlamyinegyun</v>
          </cell>
        </row>
        <row r="6199">
          <cell r="H6199" t="str">
            <v>Mawlamyinegyun</v>
          </cell>
        </row>
        <row r="6200">
          <cell r="H6200" t="str">
            <v>Mawlamyinegyun</v>
          </cell>
        </row>
        <row r="6201">
          <cell r="H6201" t="str">
            <v>Mawlamyinegyun</v>
          </cell>
        </row>
        <row r="6202">
          <cell r="H6202" t="str">
            <v>Mawlamyinegyun</v>
          </cell>
        </row>
        <row r="6203">
          <cell r="H6203" t="str">
            <v>Mawlamyinegyun</v>
          </cell>
        </row>
        <row r="6204">
          <cell r="H6204" t="str">
            <v>Mawlamyinegyun</v>
          </cell>
        </row>
        <row r="6205">
          <cell r="H6205" t="str">
            <v>Mawlamyinegyun</v>
          </cell>
        </row>
        <row r="6206">
          <cell r="H6206" t="str">
            <v>Mawlamyinegyun</v>
          </cell>
        </row>
        <row r="6207">
          <cell r="H6207" t="str">
            <v>Mawlamyinegyun</v>
          </cell>
        </row>
        <row r="6208">
          <cell r="H6208" t="str">
            <v>Mawlamyinegyun</v>
          </cell>
        </row>
        <row r="6209">
          <cell r="H6209" t="str">
            <v>Mawlamyinegyun</v>
          </cell>
        </row>
        <row r="6210">
          <cell r="H6210" t="str">
            <v>Mawlamyinegyun</v>
          </cell>
        </row>
        <row r="6211">
          <cell r="H6211" t="str">
            <v>Mawlamyinegyun</v>
          </cell>
        </row>
        <row r="6212">
          <cell r="H6212" t="str">
            <v>Mawlamyinegyun</v>
          </cell>
        </row>
        <row r="6213">
          <cell r="H6213" t="str">
            <v>Mawlamyinegyun</v>
          </cell>
        </row>
        <row r="6214">
          <cell r="H6214" t="str">
            <v>Mawlamyinegyun</v>
          </cell>
        </row>
        <row r="6215">
          <cell r="H6215" t="str">
            <v>Mawlamyinegyun</v>
          </cell>
        </row>
        <row r="6216">
          <cell r="H6216" t="str">
            <v>Mawlamyinegyun</v>
          </cell>
        </row>
        <row r="6217">
          <cell r="H6217" t="str">
            <v>Mawlamyinegyun</v>
          </cell>
        </row>
        <row r="6218">
          <cell r="H6218" t="str">
            <v>Mawlamyinegyun</v>
          </cell>
        </row>
        <row r="6219">
          <cell r="H6219" t="str">
            <v>Mawlamyinegyun</v>
          </cell>
        </row>
        <row r="6220">
          <cell r="H6220" t="str">
            <v>Mawlamyinegyun</v>
          </cell>
        </row>
        <row r="6221">
          <cell r="H6221" t="str">
            <v>Mawlamyinegyun</v>
          </cell>
        </row>
        <row r="6222">
          <cell r="H6222" t="str">
            <v>Mawlamyinegyun</v>
          </cell>
        </row>
        <row r="6223">
          <cell r="H6223" t="str">
            <v>Mawlamyinegyun</v>
          </cell>
        </row>
        <row r="6224">
          <cell r="H6224" t="str">
            <v>Mawlamyinegyun</v>
          </cell>
        </row>
        <row r="6225">
          <cell r="H6225" t="str">
            <v>Mawlamyinegyun</v>
          </cell>
        </row>
        <row r="6226">
          <cell r="H6226" t="str">
            <v>Mawlamyinegyun</v>
          </cell>
        </row>
        <row r="6227">
          <cell r="H6227" t="str">
            <v>Mawlamyinegyun</v>
          </cell>
        </row>
        <row r="6228">
          <cell r="H6228" t="str">
            <v>Mawlamyinegyun</v>
          </cell>
        </row>
        <row r="6229">
          <cell r="H6229" t="str">
            <v>Mawlamyinegyun</v>
          </cell>
        </row>
        <row r="6230">
          <cell r="H6230" t="str">
            <v>Mawlamyinegyun</v>
          </cell>
        </row>
        <row r="6231">
          <cell r="H6231" t="str">
            <v>Mawlamyinegyun</v>
          </cell>
        </row>
        <row r="6232">
          <cell r="H6232" t="str">
            <v>Mawlamyinegyun</v>
          </cell>
        </row>
        <row r="6233">
          <cell r="H6233" t="str">
            <v>Mawlamyinegyun</v>
          </cell>
        </row>
        <row r="6234">
          <cell r="H6234" t="str">
            <v>Mawlamyinegyun</v>
          </cell>
        </row>
        <row r="6235">
          <cell r="H6235" t="str">
            <v>Mawlamyinegyun</v>
          </cell>
        </row>
        <row r="6236">
          <cell r="H6236" t="str">
            <v>Mawlamyinegyun</v>
          </cell>
        </row>
        <row r="6237">
          <cell r="H6237" t="str">
            <v>Mawlamyinegyun</v>
          </cell>
        </row>
        <row r="6238">
          <cell r="H6238" t="str">
            <v>Mawlamyinegyun</v>
          </cell>
        </row>
        <row r="6239">
          <cell r="H6239" t="str">
            <v>Mawlamyinegyun</v>
          </cell>
        </row>
        <row r="6240">
          <cell r="H6240" t="str">
            <v>Mawlamyinegyun</v>
          </cell>
        </row>
        <row r="6241">
          <cell r="H6241" t="str">
            <v>Mawlamyinegyun</v>
          </cell>
        </row>
        <row r="6242">
          <cell r="H6242" t="str">
            <v>Mawlamyinegyun</v>
          </cell>
        </row>
        <row r="6243">
          <cell r="H6243" t="str">
            <v>Mawlamyinegyun</v>
          </cell>
        </row>
        <row r="6244">
          <cell r="H6244" t="str">
            <v>Mawlamyinegyun</v>
          </cell>
        </row>
        <row r="6245">
          <cell r="H6245" t="str">
            <v>Mawlamyinegyun</v>
          </cell>
        </row>
        <row r="6246">
          <cell r="H6246" t="str">
            <v>Mawlamyinegyun</v>
          </cell>
        </row>
        <row r="6247">
          <cell r="H6247" t="str">
            <v>Mawlamyinegyun</v>
          </cell>
        </row>
        <row r="6248">
          <cell r="H6248" t="str">
            <v>Mawlamyinegyun</v>
          </cell>
        </row>
        <row r="6249">
          <cell r="H6249" t="str">
            <v>Mayangone</v>
          </cell>
        </row>
        <row r="6250">
          <cell r="H6250" t="str">
            <v>Mayangone</v>
          </cell>
        </row>
        <row r="6251">
          <cell r="H6251" t="str">
            <v>Meiktila</v>
          </cell>
        </row>
        <row r="6252">
          <cell r="H6252" t="str">
            <v>Meiktila</v>
          </cell>
        </row>
        <row r="6253">
          <cell r="H6253" t="str">
            <v>Meiktila</v>
          </cell>
        </row>
        <row r="6254">
          <cell r="H6254" t="str">
            <v>Meiktila</v>
          </cell>
        </row>
        <row r="6255">
          <cell r="H6255" t="str">
            <v>Meiktila</v>
          </cell>
        </row>
        <row r="6256">
          <cell r="H6256" t="str">
            <v>Meiktila</v>
          </cell>
        </row>
        <row r="6257">
          <cell r="H6257" t="str">
            <v>Meiktila</v>
          </cell>
        </row>
        <row r="6258">
          <cell r="H6258" t="str">
            <v>Meiktila</v>
          </cell>
        </row>
        <row r="6259">
          <cell r="H6259" t="str">
            <v>Meiktila</v>
          </cell>
        </row>
        <row r="6260">
          <cell r="H6260" t="str">
            <v>Meiktila</v>
          </cell>
        </row>
        <row r="6261">
          <cell r="H6261" t="str">
            <v>Meiktila</v>
          </cell>
        </row>
        <row r="6262">
          <cell r="H6262" t="str">
            <v>Meiktila</v>
          </cell>
        </row>
        <row r="6263">
          <cell r="H6263" t="str">
            <v>Meiktila</v>
          </cell>
        </row>
        <row r="6264">
          <cell r="H6264" t="str">
            <v>Meiktila</v>
          </cell>
        </row>
        <row r="6265">
          <cell r="H6265" t="str">
            <v>Meiktila</v>
          </cell>
        </row>
        <row r="6266">
          <cell r="H6266" t="str">
            <v>Meiktila</v>
          </cell>
        </row>
        <row r="6267">
          <cell r="H6267" t="str">
            <v>Meiktila</v>
          </cell>
        </row>
        <row r="6268">
          <cell r="H6268" t="str">
            <v>Meiktila</v>
          </cell>
        </row>
        <row r="6269">
          <cell r="H6269" t="str">
            <v>Meiktila</v>
          </cell>
        </row>
        <row r="6270">
          <cell r="H6270" t="str">
            <v>Meiktila</v>
          </cell>
        </row>
        <row r="6271">
          <cell r="H6271" t="str">
            <v>Meiktila</v>
          </cell>
        </row>
        <row r="6272">
          <cell r="H6272" t="str">
            <v>Meiktila</v>
          </cell>
        </row>
        <row r="6273">
          <cell r="H6273" t="str">
            <v>Meiktila</v>
          </cell>
        </row>
        <row r="6274">
          <cell r="H6274" t="str">
            <v>Meiktila</v>
          </cell>
        </row>
        <row r="6275">
          <cell r="H6275" t="str">
            <v>Meiktila</v>
          </cell>
        </row>
        <row r="6276">
          <cell r="H6276" t="str">
            <v>Meiktila</v>
          </cell>
        </row>
        <row r="6277">
          <cell r="H6277" t="str">
            <v>Meiktila</v>
          </cell>
        </row>
        <row r="6278">
          <cell r="H6278" t="str">
            <v>Meiktila</v>
          </cell>
        </row>
        <row r="6279">
          <cell r="H6279" t="str">
            <v>Meiktila</v>
          </cell>
        </row>
        <row r="6280">
          <cell r="H6280" t="str">
            <v>Meiktila</v>
          </cell>
        </row>
        <row r="6281">
          <cell r="H6281" t="str">
            <v>Meiktila</v>
          </cell>
        </row>
        <row r="6282">
          <cell r="H6282" t="str">
            <v>Meiktila</v>
          </cell>
        </row>
        <row r="6283">
          <cell r="H6283" t="str">
            <v>Meiktila</v>
          </cell>
        </row>
        <row r="6284">
          <cell r="H6284" t="str">
            <v>Meiktila</v>
          </cell>
        </row>
        <row r="6285">
          <cell r="H6285" t="str">
            <v>Meiktila</v>
          </cell>
        </row>
        <row r="6286">
          <cell r="H6286" t="str">
            <v>Meiktila</v>
          </cell>
        </row>
        <row r="6287">
          <cell r="H6287" t="str">
            <v>Meiktila</v>
          </cell>
        </row>
        <row r="6288">
          <cell r="H6288" t="str">
            <v>Meiktila</v>
          </cell>
        </row>
        <row r="6289">
          <cell r="H6289" t="str">
            <v>Meiktila</v>
          </cell>
        </row>
        <row r="6290">
          <cell r="H6290" t="str">
            <v>Meiktila</v>
          </cell>
        </row>
        <row r="6291">
          <cell r="H6291" t="str">
            <v>Meiktila</v>
          </cell>
        </row>
        <row r="6292">
          <cell r="H6292" t="str">
            <v>Meiktila</v>
          </cell>
        </row>
        <row r="6293">
          <cell r="H6293" t="str">
            <v>Meiktila</v>
          </cell>
        </row>
        <row r="6294">
          <cell r="H6294" t="str">
            <v>Meiktila</v>
          </cell>
        </row>
        <row r="6295">
          <cell r="H6295" t="str">
            <v>Meiktila</v>
          </cell>
        </row>
        <row r="6296">
          <cell r="H6296" t="str">
            <v>Meiktila</v>
          </cell>
        </row>
        <row r="6297">
          <cell r="H6297" t="str">
            <v>Meiktila</v>
          </cell>
        </row>
        <row r="6298">
          <cell r="H6298" t="str">
            <v>Meiktila</v>
          </cell>
        </row>
        <row r="6299">
          <cell r="H6299" t="str">
            <v>Meiktila</v>
          </cell>
        </row>
        <row r="6300">
          <cell r="H6300" t="str">
            <v>Meiktila</v>
          </cell>
        </row>
        <row r="6301">
          <cell r="H6301" t="str">
            <v>Meiktila</v>
          </cell>
        </row>
        <row r="6302">
          <cell r="H6302" t="str">
            <v>Meiktila</v>
          </cell>
        </row>
        <row r="6303">
          <cell r="H6303" t="str">
            <v>Meiktila</v>
          </cell>
        </row>
        <row r="6304">
          <cell r="H6304" t="str">
            <v>Meiktila</v>
          </cell>
        </row>
        <row r="6305">
          <cell r="H6305" t="str">
            <v>Meiktila</v>
          </cell>
        </row>
        <row r="6306">
          <cell r="H6306" t="str">
            <v>Meiktila</v>
          </cell>
        </row>
        <row r="6307">
          <cell r="H6307" t="str">
            <v>Meiktila</v>
          </cell>
        </row>
        <row r="6308">
          <cell r="H6308" t="str">
            <v>Meiktila</v>
          </cell>
        </row>
        <row r="6309">
          <cell r="H6309" t="str">
            <v>Meiktila</v>
          </cell>
        </row>
        <row r="6310">
          <cell r="H6310" t="str">
            <v>Meiktila</v>
          </cell>
        </row>
        <row r="6311">
          <cell r="H6311" t="str">
            <v>Mese</v>
          </cell>
        </row>
        <row r="6312">
          <cell r="H6312" t="str">
            <v>Mese</v>
          </cell>
        </row>
        <row r="6313">
          <cell r="H6313" t="str">
            <v>Mese</v>
          </cell>
        </row>
        <row r="6314">
          <cell r="H6314" t="str">
            <v>Mese</v>
          </cell>
        </row>
        <row r="6315">
          <cell r="H6315" t="str">
            <v>Mese</v>
          </cell>
        </row>
        <row r="6316">
          <cell r="H6316" t="str">
            <v>Mese</v>
          </cell>
        </row>
        <row r="6317">
          <cell r="H6317" t="str">
            <v>Mese</v>
          </cell>
        </row>
        <row r="6318">
          <cell r="H6318" t="str">
            <v>Mese</v>
          </cell>
        </row>
        <row r="6319">
          <cell r="H6319" t="str">
            <v>Minbu</v>
          </cell>
        </row>
        <row r="6320">
          <cell r="H6320" t="str">
            <v>Minbu</v>
          </cell>
        </row>
        <row r="6321">
          <cell r="H6321" t="str">
            <v>Minbu</v>
          </cell>
        </row>
        <row r="6322">
          <cell r="H6322" t="str">
            <v>Minbu</v>
          </cell>
        </row>
        <row r="6323">
          <cell r="H6323" t="str">
            <v>Minbu</v>
          </cell>
        </row>
        <row r="6324">
          <cell r="H6324" t="str">
            <v>Minbu</v>
          </cell>
        </row>
        <row r="6325">
          <cell r="H6325" t="str">
            <v>Minbu</v>
          </cell>
        </row>
        <row r="6326">
          <cell r="H6326" t="str">
            <v>Minbu</v>
          </cell>
        </row>
        <row r="6327">
          <cell r="H6327" t="str">
            <v>Minbu</v>
          </cell>
        </row>
        <row r="6328">
          <cell r="H6328" t="str">
            <v>Minbu</v>
          </cell>
        </row>
        <row r="6329">
          <cell r="H6329" t="str">
            <v>Minbu</v>
          </cell>
        </row>
        <row r="6330">
          <cell r="H6330" t="str">
            <v>Minbu</v>
          </cell>
        </row>
        <row r="6331">
          <cell r="H6331" t="str">
            <v>Minbu</v>
          </cell>
        </row>
        <row r="6332">
          <cell r="H6332" t="str">
            <v>Minbu</v>
          </cell>
        </row>
        <row r="6333">
          <cell r="H6333" t="str">
            <v>Minbu</v>
          </cell>
        </row>
        <row r="6334">
          <cell r="H6334" t="str">
            <v>Minbu</v>
          </cell>
        </row>
        <row r="6335">
          <cell r="H6335" t="str">
            <v>Minbu</v>
          </cell>
        </row>
        <row r="6336">
          <cell r="H6336" t="str">
            <v>Minbu</v>
          </cell>
        </row>
        <row r="6337">
          <cell r="H6337" t="str">
            <v>Minbu</v>
          </cell>
        </row>
        <row r="6338">
          <cell r="H6338" t="str">
            <v>Minbu</v>
          </cell>
        </row>
        <row r="6339">
          <cell r="H6339" t="str">
            <v>Minbu</v>
          </cell>
        </row>
        <row r="6340">
          <cell r="H6340" t="str">
            <v>Minbu</v>
          </cell>
        </row>
        <row r="6341">
          <cell r="H6341" t="str">
            <v>Minbu</v>
          </cell>
        </row>
        <row r="6342">
          <cell r="H6342" t="str">
            <v>Minbu</v>
          </cell>
        </row>
        <row r="6343">
          <cell r="H6343" t="str">
            <v>Minbu</v>
          </cell>
        </row>
        <row r="6344">
          <cell r="H6344" t="str">
            <v>Minbu</v>
          </cell>
        </row>
        <row r="6345">
          <cell r="H6345" t="str">
            <v>Minbu</v>
          </cell>
        </row>
        <row r="6346">
          <cell r="H6346" t="str">
            <v>Minbu</v>
          </cell>
        </row>
        <row r="6347">
          <cell r="H6347" t="str">
            <v>Minbu</v>
          </cell>
        </row>
        <row r="6348">
          <cell r="H6348" t="str">
            <v>Minbu</v>
          </cell>
        </row>
        <row r="6349">
          <cell r="H6349" t="str">
            <v>Minbu</v>
          </cell>
        </row>
        <row r="6350">
          <cell r="H6350" t="str">
            <v>Minbu</v>
          </cell>
        </row>
        <row r="6351">
          <cell r="H6351" t="str">
            <v>Minbu</v>
          </cell>
        </row>
        <row r="6352">
          <cell r="H6352" t="str">
            <v>Minbu</v>
          </cell>
        </row>
        <row r="6353">
          <cell r="H6353" t="str">
            <v>Minbu</v>
          </cell>
        </row>
        <row r="6354">
          <cell r="H6354" t="str">
            <v>Minbu</v>
          </cell>
        </row>
        <row r="6355">
          <cell r="H6355" t="str">
            <v>Minbu</v>
          </cell>
        </row>
        <row r="6356">
          <cell r="H6356" t="str">
            <v>Minbu</v>
          </cell>
        </row>
        <row r="6357">
          <cell r="H6357" t="str">
            <v>Minbu</v>
          </cell>
        </row>
        <row r="6358">
          <cell r="H6358" t="str">
            <v>Minbu</v>
          </cell>
        </row>
        <row r="6359">
          <cell r="H6359" t="str">
            <v>Minbu</v>
          </cell>
        </row>
        <row r="6360">
          <cell r="H6360" t="str">
            <v>Minbu</v>
          </cell>
        </row>
        <row r="6361">
          <cell r="H6361" t="str">
            <v>Minbu</v>
          </cell>
        </row>
        <row r="6362">
          <cell r="H6362" t="str">
            <v>Minbu</v>
          </cell>
        </row>
        <row r="6363">
          <cell r="H6363" t="str">
            <v>Minbu</v>
          </cell>
        </row>
        <row r="6364">
          <cell r="H6364" t="str">
            <v>Minbu</v>
          </cell>
        </row>
        <row r="6365">
          <cell r="H6365" t="str">
            <v>Minbu</v>
          </cell>
        </row>
        <row r="6366">
          <cell r="H6366" t="str">
            <v>Minbu</v>
          </cell>
        </row>
        <row r="6367">
          <cell r="H6367" t="str">
            <v>Minbu</v>
          </cell>
        </row>
        <row r="6368">
          <cell r="H6368" t="str">
            <v>Minbu</v>
          </cell>
        </row>
        <row r="6369">
          <cell r="H6369" t="str">
            <v>Minbu</v>
          </cell>
        </row>
        <row r="6370">
          <cell r="H6370" t="str">
            <v>Minbu</v>
          </cell>
        </row>
        <row r="6371">
          <cell r="H6371" t="str">
            <v>Minbu</v>
          </cell>
        </row>
        <row r="6372">
          <cell r="H6372" t="str">
            <v>Minbu</v>
          </cell>
        </row>
        <row r="6373">
          <cell r="H6373" t="str">
            <v>Minbu</v>
          </cell>
        </row>
        <row r="6374">
          <cell r="H6374" t="str">
            <v>Minbu</v>
          </cell>
        </row>
        <row r="6375">
          <cell r="H6375" t="str">
            <v>Minbu</v>
          </cell>
        </row>
        <row r="6376">
          <cell r="H6376" t="str">
            <v>Minbu</v>
          </cell>
        </row>
        <row r="6377">
          <cell r="H6377" t="str">
            <v>Minbu</v>
          </cell>
        </row>
        <row r="6378">
          <cell r="H6378" t="str">
            <v>Minbu</v>
          </cell>
        </row>
        <row r="6379">
          <cell r="H6379" t="str">
            <v>Minbu</v>
          </cell>
        </row>
        <row r="6380">
          <cell r="H6380" t="str">
            <v>Minbu</v>
          </cell>
        </row>
        <row r="6381">
          <cell r="H6381" t="str">
            <v>Minbu</v>
          </cell>
        </row>
        <row r="6382">
          <cell r="H6382" t="str">
            <v>Minbu</v>
          </cell>
        </row>
        <row r="6383">
          <cell r="H6383" t="str">
            <v>Minbu</v>
          </cell>
        </row>
        <row r="6384">
          <cell r="H6384" t="str">
            <v>Minbu</v>
          </cell>
        </row>
        <row r="6385">
          <cell r="H6385" t="str">
            <v>Minbu</v>
          </cell>
        </row>
        <row r="6386">
          <cell r="H6386" t="str">
            <v>Minbu</v>
          </cell>
        </row>
        <row r="6387">
          <cell r="H6387" t="str">
            <v>Minbu</v>
          </cell>
        </row>
        <row r="6388">
          <cell r="H6388" t="str">
            <v>Minbu</v>
          </cell>
        </row>
        <row r="6389">
          <cell r="H6389" t="str">
            <v>Minbya</v>
          </cell>
        </row>
        <row r="6390">
          <cell r="H6390" t="str">
            <v>Minbya</v>
          </cell>
        </row>
        <row r="6391">
          <cell r="H6391" t="str">
            <v>Minbya</v>
          </cell>
        </row>
        <row r="6392">
          <cell r="H6392" t="str">
            <v>Minbya</v>
          </cell>
        </row>
        <row r="6393">
          <cell r="H6393" t="str">
            <v>Minbya</v>
          </cell>
        </row>
        <row r="6394">
          <cell r="H6394" t="str">
            <v>Minbya</v>
          </cell>
        </row>
        <row r="6395">
          <cell r="H6395" t="str">
            <v>Minbya</v>
          </cell>
        </row>
        <row r="6396">
          <cell r="H6396" t="str">
            <v>Minbya</v>
          </cell>
        </row>
        <row r="6397">
          <cell r="H6397" t="str">
            <v>Minbya</v>
          </cell>
        </row>
        <row r="6398">
          <cell r="H6398" t="str">
            <v>Minbya</v>
          </cell>
        </row>
        <row r="6399">
          <cell r="H6399" t="str">
            <v>Minbya</v>
          </cell>
        </row>
        <row r="6400">
          <cell r="H6400" t="str">
            <v>Minbya</v>
          </cell>
        </row>
        <row r="6401">
          <cell r="H6401" t="str">
            <v>Minbya</v>
          </cell>
        </row>
        <row r="6402">
          <cell r="H6402" t="str">
            <v>Minbya</v>
          </cell>
        </row>
        <row r="6403">
          <cell r="H6403" t="str">
            <v>Minbya</v>
          </cell>
        </row>
        <row r="6404">
          <cell r="H6404" t="str">
            <v>Minbya</v>
          </cell>
        </row>
        <row r="6405">
          <cell r="H6405" t="str">
            <v>Minbya</v>
          </cell>
        </row>
        <row r="6406">
          <cell r="H6406" t="str">
            <v>Minbya</v>
          </cell>
        </row>
        <row r="6407">
          <cell r="H6407" t="str">
            <v>Minbya</v>
          </cell>
        </row>
        <row r="6408">
          <cell r="H6408" t="str">
            <v>Minbya</v>
          </cell>
        </row>
        <row r="6409">
          <cell r="H6409" t="str">
            <v>Minbya</v>
          </cell>
        </row>
        <row r="6410">
          <cell r="H6410" t="str">
            <v>Minbya</v>
          </cell>
        </row>
        <row r="6411">
          <cell r="H6411" t="str">
            <v>Minbya</v>
          </cell>
        </row>
        <row r="6412">
          <cell r="H6412" t="str">
            <v>Minbya</v>
          </cell>
        </row>
        <row r="6413">
          <cell r="H6413" t="str">
            <v>Minbya</v>
          </cell>
        </row>
        <row r="6414">
          <cell r="H6414" t="str">
            <v>Minbya</v>
          </cell>
        </row>
        <row r="6415">
          <cell r="H6415" t="str">
            <v>Minbya</v>
          </cell>
        </row>
        <row r="6416">
          <cell r="H6416" t="str">
            <v>Minbya</v>
          </cell>
        </row>
        <row r="6417">
          <cell r="H6417" t="str">
            <v>Minbya</v>
          </cell>
        </row>
        <row r="6418">
          <cell r="H6418" t="str">
            <v>Minbya</v>
          </cell>
        </row>
        <row r="6419">
          <cell r="H6419" t="str">
            <v>Minbya</v>
          </cell>
        </row>
        <row r="6420">
          <cell r="H6420" t="str">
            <v>Minbya</v>
          </cell>
        </row>
        <row r="6421">
          <cell r="H6421" t="str">
            <v>Minbya</v>
          </cell>
        </row>
        <row r="6422">
          <cell r="H6422" t="str">
            <v>Minbya</v>
          </cell>
        </row>
        <row r="6423">
          <cell r="H6423" t="str">
            <v>Minbya</v>
          </cell>
        </row>
        <row r="6424">
          <cell r="H6424" t="str">
            <v>Minbya</v>
          </cell>
        </row>
        <row r="6425">
          <cell r="H6425" t="str">
            <v>Minbya</v>
          </cell>
        </row>
        <row r="6426">
          <cell r="H6426" t="str">
            <v>Minbya</v>
          </cell>
        </row>
        <row r="6427">
          <cell r="H6427" t="str">
            <v>Minbya</v>
          </cell>
        </row>
        <row r="6428">
          <cell r="H6428" t="str">
            <v>Minbya</v>
          </cell>
        </row>
        <row r="6429">
          <cell r="H6429" t="str">
            <v>Minbya</v>
          </cell>
        </row>
        <row r="6430">
          <cell r="H6430" t="str">
            <v>Minbya</v>
          </cell>
        </row>
        <row r="6431">
          <cell r="H6431" t="str">
            <v>Minbya</v>
          </cell>
        </row>
        <row r="6432">
          <cell r="H6432" t="str">
            <v>Minbya</v>
          </cell>
        </row>
        <row r="6433">
          <cell r="H6433" t="str">
            <v>Minbya</v>
          </cell>
        </row>
        <row r="6434">
          <cell r="H6434" t="str">
            <v>Minbya</v>
          </cell>
        </row>
        <row r="6435">
          <cell r="H6435" t="str">
            <v>Minbya</v>
          </cell>
        </row>
        <row r="6436">
          <cell r="H6436" t="str">
            <v>Minbya</v>
          </cell>
        </row>
        <row r="6437">
          <cell r="H6437" t="str">
            <v>Minbya</v>
          </cell>
        </row>
        <row r="6438">
          <cell r="H6438" t="str">
            <v>Minbya</v>
          </cell>
        </row>
        <row r="6439">
          <cell r="H6439" t="str">
            <v>Minbya</v>
          </cell>
        </row>
        <row r="6440">
          <cell r="H6440" t="str">
            <v>Minbya</v>
          </cell>
        </row>
        <row r="6441">
          <cell r="H6441" t="str">
            <v>Minbya</v>
          </cell>
        </row>
        <row r="6442">
          <cell r="H6442" t="str">
            <v>Minbya</v>
          </cell>
        </row>
        <row r="6443">
          <cell r="H6443" t="str">
            <v>Minbya</v>
          </cell>
        </row>
        <row r="6444">
          <cell r="H6444" t="str">
            <v>Minbya</v>
          </cell>
        </row>
        <row r="6445">
          <cell r="H6445" t="str">
            <v>Minbya</v>
          </cell>
        </row>
        <row r="6446">
          <cell r="H6446" t="str">
            <v>Minbya</v>
          </cell>
        </row>
        <row r="6447">
          <cell r="H6447" t="str">
            <v>Minbya</v>
          </cell>
        </row>
        <row r="6448">
          <cell r="H6448" t="str">
            <v>Minbya</v>
          </cell>
        </row>
        <row r="6449">
          <cell r="H6449" t="str">
            <v>Minbya</v>
          </cell>
        </row>
        <row r="6450">
          <cell r="H6450" t="str">
            <v>Minbya</v>
          </cell>
        </row>
        <row r="6451">
          <cell r="H6451" t="str">
            <v>Minbya</v>
          </cell>
        </row>
        <row r="6452">
          <cell r="H6452" t="str">
            <v>Minbya</v>
          </cell>
        </row>
        <row r="6453">
          <cell r="H6453" t="str">
            <v>Mindat</v>
          </cell>
        </row>
        <row r="6454">
          <cell r="H6454" t="str">
            <v>Mindat</v>
          </cell>
        </row>
        <row r="6455">
          <cell r="H6455" t="str">
            <v>Mindat</v>
          </cell>
        </row>
        <row r="6456">
          <cell r="H6456" t="str">
            <v>Mindat</v>
          </cell>
        </row>
        <row r="6457">
          <cell r="H6457" t="str">
            <v>Mindat</v>
          </cell>
        </row>
        <row r="6458">
          <cell r="H6458" t="str">
            <v>Mindat</v>
          </cell>
        </row>
        <row r="6459">
          <cell r="H6459" t="str">
            <v>Mindat</v>
          </cell>
        </row>
        <row r="6460">
          <cell r="H6460" t="str">
            <v>Mindat</v>
          </cell>
        </row>
        <row r="6461">
          <cell r="H6461" t="str">
            <v>Mindat</v>
          </cell>
        </row>
        <row r="6462">
          <cell r="H6462" t="str">
            <v>Mindat</v>
          </cell>
        </row>
        <row r="6463">
          <cell r="H6463" t="str">
            <v>Mindat</v>
          </cell>
        </row>
        <row r="6464">
          <cell r="H6464" t="str">
            <v>Mindat</v>
          </cell>
        </row>
        <row r="6465">
          <cell r="H6465" t="str">
            <v>Mindat</v>
          </cell>
        </row>
        <row r="6466">
          <cell r="H6466" t="str">
            <v>Mindat</v>
          </cell>
        </row>
        <row r="6467">
          <cell r="H6467" t="str">
            <v>Mindat</v>
          </cell>
        </row>
        <row r="6468">
          <cell r="H6468" t="str">
            <v>Mindat</v>
          </cell>
        </row>
        <row r="6469">
          <cell r="H6469" t="str">
            <v>Mindat</v>
          </cell>
        </row>
        <row r="6470">
          <cell r="H6470" t="str">
            <v>Mindat</v>
          </cell>
        </row>
        <row r="6471">
          <cell r="H6471" t="str">
            <v>Mindat</v>
          </cell>
        </row>
        <row r="6472">
          <cell r="H6472" t="str">
            <v>Mindat</v>
          </cell>
        </row>
        <row r="6473">
          <cell r="H6473" t="str">
            <v>Mindat</v>
          </cell>
        </row>
        <row r="6474">
          <cell r="H6474" t="str">
            <v>Mindat</v>
          </cell>
        </row>
        <row r="6475">
          <cell r="H6475" t="str">
            <v>Mindat</v>
          </cell>
        </row>
        <row r="6476">
          <cell r="H6476" t="str">
            <v>Mindat</v>
          </cell>
        </row>
        <row r="6477">
          <cell r="H6477" t="str">
            <v>Mindat</v>
          </cell>
        </row>
        <row r="6478">
          <cell r="H6478" t="str">
            <v>Mindat</v>
          </cell>
        </row>
        <row r="6479">
          <cell r="H6479" t="str">
            <v>Mindat</v>
          </cell>
        </row>
        <row r="6480">
          <cell r="H6480" t="str">
            <v>Mindat</v>
          </cell>
        </row>
        <row r="6481">
          <cell r="H6481" t="str">
            <v>Mindat</v>
          </cell>
        </row>
        <row r="6482">
          <cell r="H6482" t="str">
            <v>Mindat</v>
          </cell>
        </row>
        <row r="6483">
          <cell r="H6483" t="str">
            <v>Mindat</v>
          </cell>
        </row>
        <row r="6484">
          <cell r="H6484" t="str">
            <v>Mindat</v>
          </cell>
        </row>
        <row r="6485">
          <cell r="H6485" t="str">
            <v>Mindat</v>
          </cell>
        </row>
        <row r="6486">
          <cell r="H6486" t="str">
            <v>Mindat</v>
          </cell>
        </row>
        <row r="6487">
          <cell r="H6487" t="str">
            <v>Mindat</v>
          </cell>
        </row>
        <row r="6488">
          <cell r="H6488" t="str">
            <v>Mindat</v>
          </cell>
        </row>
        <row r="6489">
          <cell r="H6489" t="str">
            <v>Mindat</v>
          </cell>
        </row>
        <row r="6490">
          <cell r="H6490" t="str">
            <v>Mindat</v>
          </cell>
        </row>
        <row r="6491">
          <cell r="H6491" t="str">
            <v>Mindat</v>
          </cell>
        </row>
        <row r="6492">
          <cell r="H6492" t="str">
            <v>Mindat</v>
          </cell>
        </row>
        <row r="6493">
          <cell r="H6493" t="str">
            <v>Mindat</v>
          </cell>
        </row>
        <row r="6494">
          <cell r="H6494" t="str">
            <v>Mindat</v>
          </cell>
        </row>
        <row r="6495">
          <cell r="H6495" t="str">
            <v>Mindat</v>
          </cell>
        </row>
        <row r="6496">
          <cell r="H6496" t="str">
            <v>Mindat</v>
          </cell>
        </row>
        <row r="6497">
          <cell r="H6497" t="str">
            <v>Mindat</v>
          </cell>
        </row>
        <row r="6498">
          <cell r="H6498" t="str">
            <v>Mindat</v>
          </cell>
        </row>
        <row r="6499">
          <cell r="H6499" t="str">
            <v>Mindat</v>
          </cell>
        </row>
        <row r="6500">
          <cell r="H6500" t="str">
            <v>Mindat</v>
          </cell>
        </row>
        <row r="6501">
          <cell r="H6501" t="str">
            <v>Mindat</v>
          </cell>
        </row>
        <row r="6502">
          <cell r="H6502" t="str">
            <v>Mindon</v>
          </cell>
        </row>
        <row r="6503">
          <cell r="H6503" t="str">
            <v>Mindon</v>
          </cell>
        </row>
        <row r="6504">
          <cell r="H6504" t="str">
            <v>Mindon</v>
          </cell>
        </row>
        <row r="6505">
          <cell r="H6505" t="str">
            <v>Mindon</v>
          </cell>
        </row>
        <row r="6506">
          <cell r="H6506" t="str">
            <v>Mindon</v>
          </cell>
        </row>
        <row r="6507">
          <cell r="H6507" t="str">
            <v>Mindon</v>
          </cell>
        </row>
        <row r="6508">
          <cell r="H6508" t="str">
            <v>Mindon</v>
          </cell>
        </row>
        <row r="6509">
          <cell r="H6509" t="str">
            <v>Mindon</v>
          </cell>
        </row>
        <row r="6510">
          <cell r="H6510" t="str">
            <v>Mindon</v>
          </cell>
        </row>
        <row r="6511">
          <cell r="H6511" t="str">
            <v>Mindon</v>
          </cell>
        </row>
        <row r="6512">
          <cell r="H6512" t="str">
            <v>Mindon</v>
          </cell>
        </row>
        <row r="6513">
          <cell r="H6513" t="str">
            <v>Mindon</v>
          </cell>
        </row>
        <row r="6514">
          <cell r="H6514" t="str">
            <v>Mindon</v>
          </cell>
        </row>
        <row r="6515">
          <cell r="H6515" t="str">
            <v>Mindon</v>
          </cell>
        </row>
        <row r="6516">
          <cell r="H6516" t="str">
            <v>Mindon</v>
          </cell>
        </row>
        <row r="6517">
          <cell r="H6517" t="str">
            <v>Mindon</v>
          </cell>
        </row>
        <row r="6518">
          <cell r="H6518" t="str">
            <v>Mindon</v>
          </cell>
        </row>
        <row r="6519">
          <cell r="H6519" t="str">
            <v>Mindon</v>
          </cell>
        </row>
        <row r="6520">
          <cell r="H6520" t="str">
            <v>Mindon</v>
          </cell>
        </row>
        <row r="6521">
          <cell r="H6521" t="str">
            <v>Mindon</v>
          </cell>
        </row>
        <row r="6522">
          <cell r="H6522" t="str">
            <v>Mindon</v>
          </cell>
        </row>
        <row r="6523">
          <cell r="H6523" t="str">
            <v>Mindon</v>
          </cell>
        </row>
        <row r="6524">
          <cell r="H6524" t="str">
            <v>Mindon</v>
          </cell>
        </row>
        <row r="6525">
          <cell r="H6525" t="str">
            <v>Mindon</v>
          </cell>
        </row>
        <row r="6526">
          <cell r="H6526" t="str">
            <v>Mindon</v>
          </cell>
        </row>
        <row r="6527">
          <cell r="H6527" t="str">
            <v>Mindon</v>
          </cell>
        </row>
        <row r="6528">
          <cell r="H6528" t="str">
            <v>Mindon</v>
          </cell>
        </row>
        <row r="6529">
          <cell r="H6529" t="str">
            <v>Mindon</v>
          </cell>
        </row>
        <row r="6530">
          <cell r="H6530" t="str">
            <v>Mindon</v>
          </cell>
        </row>
        <row r="6531">
          <cell r="H6531" t="str">
            <v>Mindon</v>
          </cell>
        </row>
        <row r="6532">
          <cell r="H6532" t="str">
            <v>Mindon</v>
          </cell>
        </row>
        <row r="6533">
          <cell r="H6533" t="str">
            <v>Mindon</v>
          </cell>
        </row>
        <row r="6534">
          <cell r="H6534" t="str">
            <v>Mindon</v>
          </cell>
        </row>
        <row r="6535">
          <cell r="H6535" t="str">
            <v>Mindon</v>
          </cell>
        </row>
        <row r="6536">
          <cell r="H6536" t="str">
            <v>Mindon</v>
          </cell>
        </row>
        <row r="6537">
          <cell r="H6537" t="str">
            <v>Mindon</v>
          </cell>
        </row>
        <row r="6538">
          <cell r="H6538" t="str">
            <v>Mindon</v>
          </cell>
        </row>
        <row r="6539">
          <cell r="H6539" t="str">
            <v>Mindon</v>
          </cell>
        </row>
        <row r="6540">
          <cell r="H6540" t="str">
            <v>Mindon</v>
          </cell>
        </row>
        <row r="6541">
          <cell r="H6541" t="str">
            <v>Mindon</v>
          </cell>
        </row>
        <row r="6542">
          <cell r="H6542" t="str">
            <v>Mindon</v>
          </cell>
        </row>
        <row r="6543">
          <cell r="H6543" t="str">
            <v>Mindon</v>
          </cell>
        </row>
        <row r="6544">
          <cell r="H6544" t="str">
            <v>Mindon</v>
          </cell>
        </row>
        <row r="6545">
          <cell r="H6545" t="str">
            <v>Mindon</v>
          </cell>
        </row>
        <row r="6546">
          <cell r="H6546" t="str">
            <v>Mindon</v>
          </cell>
        </row>
        <row r="6547">
          <cell r="H6547" t="str">
            <v>Mindon</v>
          </cell>
        </row>
        <row r="6548">
          <cell r="H6548" t="str">
            <v>Mindon</v>
          </cell>
        </row>
        <row r="6549">
          <cell r="H6549" t="str">
            <v>Mindon</v>
          </cell>
        </row>
        <row r="6550">
          <cell r="H6550" t="str">
            <v>Mindon</v>
          </cell>
        </row>
        <row r="6551">
          <cell r="H6551" t="str">
            <v>Mindon</v>
          </cell>
        </row>
        <row r="6552">
          <cell r="H6552" t="str">
            <v>Mindon</v>
          </cell>
        </row>
        <row r="6553">
          <cell r="H6553" t="str">
            <v>Mindon</v>
          </cell>
        </row>
        <row r="6554">
          <cell r="H6554" t="str">
            <v>Mindon</v>
          </cell>
        </row>
        <row r="6555">
          <cell r="H6555" t="str">
            <v>Mindon</v>
          </cell>
        </row>
        <row r="6556">
          <cell r="H6556" t="str">
            <v>Mindon</v>
          </cell>
        </row>
        <row r="6557">
          <cell r="H6557" t="str">
            <v>Mindon</v>
          </cell>
        </row>
        <row r="6558">
          <cell r="H6558" t="str">
            <v>Mindon</v>
          </cell>
        </row>
        <row r="6559">
          <cell r="H6559" t="str">
            <v>Mindon</v>
          </cell>
        </row>
        <row r="6560">
          <cell r="H6560" t="str">
            <v>Mindon</v>
          </cell>
        </row>
        <row r="6561">
          <cell r="H6561" t="str">
            <v>Mindon</v>
          </cell>
        </row>
        <row r="6562">
          <cell r="H6562" t="str">
            <v>Mindon</v>
          </cell>
        </row>
        <row r="6563">
          <cell r="H6563" t="str">
            <v>Mindon</v>
          </cell>
        </row>
        <row r="6564">
          <cell r="H6564" t="str">
            <v>Mindon</v>
          </cell>
        </row>
        <row r="6565">
          <cell r="H6565" t="str">
            <v>Mindon</v>
          </cell>
        </row>
        <row r="6566">
          <cell r="H6566" t="str">
            <v>Mindon</v>
          </cell>
        </row>
        <row r="6567">
          <cell r="H6567" t="str">
            <v>Mindon</v>
          </cell>
        </row>
        <row r="6568">
          <cell r="H6568" t="str">
            <v>Mindon</v>
          </cell>
        </row>
        <row r="6569">
          <cell r="H6569" t="str">
            <v>Mindon</v>
          </cell>
        </row>
        <row r="6570">
          <cell r="H6570" t="str">
            <v>Mindon</v>
          </cell>
        </row>
        <row r="6571">
          <cell r="H6571" t="str">
            <v>Mindon</v>
          </cell>
        </row>
        <row r="6572">
          <cell r="H6572" t="str">
            <v>Mindon</v>
          </cell>
        </row>
        <row r="6573">
          <cell r="H6573" t="str">
            <v>Mindon</v>
          </cell>
        </row>
        <row r="6574">
          <cell r="H6574" t="str">
            <v>Mindon</v>
          </cell>
        </row>
        <row r="6575">
          <cell r="H6575" t="str">
            <v>Mindon</v>
          </cell>
        </row>
        <row r="6576">
          <cell r="H6576" t="str">
            <v>Mingaladon</v>
          </cell>
        </row>
        <row r="6577">
          <cell r="H6577" t="str">
            <v>Mingaladon</v>
          </cell>
        </row>
        <row r="6578">
          <cell r="H6578" t="str">
            <v>Mingaladon</v>
          </cell>
        </row>
        <row r="6579">
          <cell r="H6579" t="str">
            <v>Mingaladon</v>
          </cell>
        </row>
        <row r="6580">
          <cell r="H6580" t="str">
            <v>Mingaladon</v>
          </cell>
        </row>
        <row r="6581">
          <cell r="H6581" t="str">
            <v>Mingaladon</v>
          </cell>
        </row>
        <row r="6582">
          <cell r="H6582" t="str">
            <v>Mingaladon</v>
          </cell>
        </row>
        <row r="6583">
          <cell r="H6583" t="str">
            <v>Mingaladon</v>
          </cell>
        </row>
        <row r="6584">
          <cell r="H6584" t="str">
            <v>Mingalartaungnyunt</v>
          </cell>
        </row>
        <row r="6585">
          <cell r="H6585" t="str">
            <v>Mingalartaungnyunt</v>
          </cell>
        </row>
        <row r="6586">
          <cell r="H6586" t="str">
            <v>Mingin</v>
          </cell>
        </row>
        <row r="6587">
          <cell r="H6587" t="str">
            <v>Mingin</v>
          </cell>
        </row>
        <row r="6588">
          <cell r="H6588" t="str">
            <v>Mingin</v>
          </cell>
        </row>
        <row r="6589">
          <cell r="H6589" t="str">
            <v>Mingin</v>
          </cell>
        </row>
        <row r="6590">
          <cell r="H6590" t="str">
            <v>Mingin</v>
          </cell>
        </row>
        <row r="6591">
          <cell r="H6591" t="str">
            <v>Mingin</v>
          </cell>
        </row>
        <row r="6592">
          <cell r="H6592" t="str">
            <v>Mingin</v>
          </cell>
        </row>
        <row r="6593">
          <cell r="H6593" t="str">
            <v>Mingin</v>
          </cell>
        </row>
        <row r="6594">
          <cell r="H6594" t="str">
            <v>Mingin</v>
          </cell>
        </row>
        <row r="6595">
          <cell r="H6595" t="str">
            <v>Mingin</v>
          </cell>
        </row>
        <row r="6596">
          <cell r="H6596" t="str">
            <v>Mingin</v>
          </cell>
        </row>
        <row r="6597">
          <cell r="H6597" t="str">
            <v>Mingin</v>
          </cell>
        </row>
        <row r="6598">
          <cell r="H6598" t="str">
            <v>Mingin</v>
          </cell>
        </row>
        <row r="6599">
          <cell r="H6599" t="str">
            <v>Mingin</v>
          </cell>
        </row>
        <row r="6600">
          <cell r="H6600" t="str">
            <v>Mingin</v>
          </cell>
        </row>
        <row r="6601">
          <cell r="H6601" t="str">
            <v>Mingin</v>
          </cell>
        </row>
        <row r="6602">
          <cell r="H6602" t="str">
            <v>Mingin</v>
          </cell>
        </row>
        <row r="6603">
          <cell r="H6603" t="str">
            <v>Mingin</v>
          </cell>
        </row>
        <row r="6604">
          <cell r="H6604" t="str">
            <v>Mingin</v>
          </cell>
        </row>
        <row r="6605">
          <cell r="H6605" t="str">
            <v>Mingin</v>
          </cell>
        </row>
        <row r="6606">
          <cell r="H6606" t="str">
            <v>Mingin</v>
          </cell>
        </row>
        <row r="6607">
          <cell r="H6607" t="str">
            <v>Mingin</v>
          </cell>
        </row>
        <row r="6608">
          <cell r="H6608" t="str">
            <v>Mingin</v>
          </cell>
        </row>
        <row r="6609">
          <cell r="H6609" t="str">
            <v>Mingin</v>
          </cell>
        </row>
        <row r="6610">
          <cell r="H6610" t="str">
            <v>Mingin</v>
          </cell>
        </row>
        <row r="6611">
          <cell r="H6611" t="str">
            <v>Mingin</v>
          </cell>
        </row>
        <row r="6612">
          <cell r="H6612" t="str">
            <v>Mingin</v>
          </cell>
        </row>
        <row r="6613">
          <cell r="H6613" t="str">
            <v>Mingin</v>
          </cell>
        </row>
        <row r="6614">
          <cell r="H6614" t="str">
            <v>Mingin</v>
          </cell>
        </row>
        <row r="6615">
          <cell r="H6615" t="str">
            <v>Mingin</v>
          </cell>
        </row>
        <row r="6616">
          <cell r="H6616" t="str">
            <v>Mingin</v>
          </cell>
        </row>
        <row r="6617">
          <cell r="H6617" t="str">
            <v>Mingin</v>
          </cell>
        </row>
        <row r="6618">
          <cell r="H6618" t="str">
            <v>Mingin</v>
          </cell>
        </row>
        <row r="6619">
          <cell r="H6619" t="str">
            <v>Mingin</v>
          </cell>
        </row>
        <row r="6620">
          <cell r="H6620" t="str">
            <v>Mingin</v>
          </cell>
        </row>
        <row r="6621">
          <cell r="H6621" t="str">
            <v>Mingin</v>
          </cell>
        </row>
        <row r="6622">
          <cell r="H6622" t="str">
            <v>Mingin</v>
          </cell>
        </row>
        <row r="6623">
          <cell r="H6623" t="str">
            <v>Mingin</v>
          </cell>
        </row>
        <row r="6624">
          <cell r="H6624" t="str">
            <v>Mingin</v>
          </cell>
        </row>
        <row r="6625">
          <cell r="H6625" t="str">
            <v>Mingin</v>
          </cell>
        </row>
        <row r="6626">
          <cell r="H6626" t="str">
            <v>Mingin</v>
          </cell>
        </row>
        <row r="6627">
          <cell r="H6627" t="str">
            <v>Mingin</v>
          </cell>
        </row>
        <row r="6628">
          <cell r="H6628" t="str">
            <v>Mingin</v>
          </cell>
        </row>
        <row r="6629">
          <cell r="H6629" t="str">
            <v>Mingin</v>
          </cell>
        </row>
        <row r="6630">
          <cell r="H6630" t="str">
            <v>Mingin</v>
          </cell>
        </row>
        <row r="6631">
          <cell r="H6631" t="str">
            <v>Mingin</v>
          </cell>
        </row>
        <row r="6632">
          <cell r="H6632" t="str">
            <v>Mingin</v>
          </cell>
        </row>
        <row r="6633">
          <cell r="H6633" t="str">
            <v>Mingin</v>
          </cell>
        </row>
        <row r="6634">
          <cell r="H6634" t="str">
            <v>Mingin</v>
          </cell>
        </row>
        <row r="6635">
          <cell r="H6635" t="str">
            <v>Mingin</v>
          </cell>
        </row>
        <row r="6636">
          <cell r="H6636" t="str">
            <v>Mingin</v>
          </cell>
        </row>
        <row r="6637">
          <cell r="H6637" t="str">
            <v>Mingin</v>
          </cell>
        </row>
        <row r="6638">
          <cell r="H6638" t="str">
            <v>Mingin</v>
          </cell>
        </row>
        <row r="6639">
          <cell r="H6639" t="str">
            <v>Mingin</v>
          </cell>
        </row>
        <row r="6640">
          <cell r="H6640" t="str">
            <v>Mingin</v>
          </cell>
        </row>
        <row r="6641">
          <cell r="H6641" t="str">
            <v>Mingin</v>
          </cell>
        </row>
        <row r="6642">
          <cell r="H6642" t="str">
            <v>Mingin</v>
          </cell>
        </row>
        <row r="6643">
          <cell r="H6643" t="str">
            <v>Mingin</v>
          </cell>
        </row>
        <row r="6644">
          <cell r="H6644" t="str">
            <v>Mingin</v>
          </cell>
        </row>
        <row r="6645">
          <cell r="H6645" t="str">
            <v>Mingin</v>
          </cell>
        </row>
        <row r="6646">
          <cell r="H6646" t="str">
            <v>Mingin</v>
          </cell>
        </row>
        <row r="6647">
          <cell r="H6647" t="str">
            <v>Mingin</v>
          </cell>
        </row>
        <row r="6648">
          <cell r="H6648" t="str">
            <v>Mingin</v>
          </cell>
        </row>
        <row r="6649">
          <cell r="H6649" t="str">
            <v>Minhla</v>
          </cell>
        </row>
        <row r="6650">
          <cell r="H6650" t="str">
            <v>Minhla</v>
          </cell>
        </row>
        <row r="6651">
          <cell r="H6651" t="str">
            <v>Minhla</v>
          </cell>
        </row>
        <row r="6652">
          <cell r="H6652" t="str">
            <v>Minhla</v>
          </cell>
        </row>
        <row r="6653">
          <cell r="H6653" t="str">
            <v>Minhla</v>
          </cell>
        </row>
        <row r="6654">
          <cell r="H6654" t="str">
            <v>Minhla</v>
          </cell>
        </row>
        <row r="6655">
          <cell r="H6655" t="str">
            <v>Minhla</v>
          </cell>
        </row>
        <row r="6656">
          <cell r="H6656" t="str">
            <v>Minhla</v>
          </cell>
        </row>
        <row r="6657">
          <cell r="H6657" t="str">
            <v>Minhla</v>
          </cell>
        </row>
        <row r="6658">
          <cell r="H6658" t="str">
            <v>Minhla</v>
          </cell>
        </row>
        <row r="6659">
          <cell r="H6659" t="str">
            <v>Minhla</v>
          </cell>
        </row>
        <row r="6660">
          <cell r="H6660" t="str">
            <v>Minhla</v>
          </cell>
        </row>
        <row r="6661">
          <cell r="H6661" t="str">
            <v>Minhla</v>
          </cell>
        </row>
        <row r="6662">
          <cell r="H6662" t="str">
            <v>Minhla</v>
          </cell>
        </row>
        <row r="6663">
          <cell r="H6663" t="str">
            <v>Minhla</v>
          </cell>
        </row>
        <row r="6664">
          <cell r="H6664" t="str">
            <v>Minhla</v>
          </cell>
        </row>
        <row r="6665">
          <cell r="H6665" t="str">
            <v>Minhla</v>
          </cell>
        </row>
        <row r="6666">
          <cell r="H6666" t="str">
            <v>Minhla</v>
          </cell>
        </row>
        <row r="6667">
          <cell r="H6667" t="str">
            <v>Minhla</v>
          </cell>
        </row>
        <row r="6668">
          <cell r="H6668" t="str">
            <v>Minhla</v>
          </cell>
        </row>
        <row r="6669">
          <cell r="H6669" t="str">
            <v>Minhla</v>
          </cell>
        </row>
        <row r="6670">
          <cell r="H6670" t="str">
            <v>Minhla</v>
          </cell>
        </row>
        <row r="6671">
          <cell r="H6671" t="str">
            <v>Minhla</v>
          </cell>
        </row>
        <row r="6672">
          <cell r="H6672" t="str">
            <v>Minhla</v>
          </cell>
        </row>
        <row r="6673">
          <cell r="H6673" t="str">
            <v>Minhla</v>
          </cell>
        </row>
        <row r="6674">
          <cell r="H6674" t="str">
            <v>Minhla</v>
          </cell>
        </row>
        <row r="6675">
          <cell r="H6675" t="str">
            <v>Minhla</v>
          </cell>
        </row>
        <row r="6676">
          <cell r="H6676" t="str">
            <v>Minhla</v>
          </cell>
        </row>
        <row r="6677">
          <cell r="H6677" t="str">
            <v>Minhla</v>
          </cell>
        </row>
        <row r="6678">
          <cell r="H6678" t="str">
            <v>Minhla</v>
          </cell>
        </row>
        <row r="6679">
          <cell r="H6679" t="str">
            <v>Minhla</v>
          </cell>
        </row>
        <row r="6680">
          <cell r="H6680" t="str">
            <v>Minhla</v>
          </cell>
        </row>
        <row r="6681">
          <cell r="H6681" t="str">
            <v>Minhla</v>
          </cell>
        </row>
        <row r="6682">
          <cell r="H6682" t="str">
            <v>Minhla</v>
          </cell>
        </row>
        <row r="6683">
          <cell r="H6683" t="str">
            <v>Minhla</v>
          </cell>
        </row>
        <row r="6684">
          <cell r="H6684" t="str">
            <v>Minhla</v>
          </cell>
        </row>
        <row r="6685">
          <cell r="H6685" t="str">
            <v>Minhla</v>
          </cell>
        </row>
        <row r="6686">
          <cell r="H6686" t="str">
            <v>Minhla</v>
          </cell>
        </row>
        <row r="6687">
          <cell r="H6687" t="str">
            <v>Minhla</v>
          </cell>
        </row>
        <row r="6688">
          <cell r="H6688" t="str">
            <v>Minhla</v>
          </cell>
        </row>
        <row r="6689">
          <cell r="H6689" t="str">
            <v>Minhla</v>
          </cell>
        </row>
        <row r="6690">
          <cell r="H6690" t="str">
            <v>Minhla</v>
          </cell>
        </row>
        <row r="6691">
          <cell r="H6691" t="str">
            <v>Minhla</v>
          </cell>
        </row>
        <row r="6692">
          <cell r="H6692" t="str">
            <v>Minhla</v>
          </cell>
        </row>
        <row r="6693">
          <cell r="H6693" t="str">
            <v>Minhla</v>
          </cell>
        </row>
        <row r="6694">
          <cell r="H6694" t="str">
            <v>Minhla</v>
          </cell>
        </row>
        <row r="6695">
          <cell r="H6695" t="str">
            <v>Minhla</v>
          </cell>
        </row>
        <row r="6696">
          <cell r="H6696" t="str">
            <v>Minhla</v>
          </cell>
        </row>
        <row r="6697">
          <cell r="H6697" t="str">
            <v>Minhla</v>
          </cell>
        </row>
        <row r="6698">
          <cell r="H6698" t="str">
            <v>Minhla</v>
          </cell>
        </row>
        <row r="6699">
          <cell r="H6699" t="str">
            <v>Minhla</v>
          </cell>
        </row>
        <row r="6700">
          <cell r="H6700" t="str">
            <v>Minhla</v>
          </cell>
        </row>
        <row r="6701">
          <cell r="H6701" t="str">
            <v>Minhla</v>
          </cell>
        </row>
        <row r="6702">
          <cell r="H6702" t="str">
            <v>Minhla</v>
          </cell>
        </row>
        <row r="6703">
          <cell r="H6703" t="str">
            <v>Minhla</v>
          </cell>
        </row>
        <row r="6704">
          <cell r="H6704" t="str">
            <v>Minhla</v>
          </cell>
        </row>
        <row r="6705">
          <cell r="H6705" t="str">
            <v>Minhla</v>
          </cell>
        </row>
        <row r="6706">
          <cell r="H6706" t="str">
            <v>Minhla</v>
          </cell>
        </row>
        <row r="6707">
          <cell r="H6707" t="str">
            <v>Minhla</v>
          </cell>
        </row>
        <row r="6708">
          <cell r="H6708" t="str">
            <v>Minhla</v>
          </cell>
        </row>
        <row r="6709">
          <cell r="H6709" t="str">
            <v>Minhla</v>
          </cell>
        </row>
        <row r="6710">
          <cell r="H6710" t="str">
            <v>Minhla</v>
          </cell>
        </row>
        <row r="6711">
          <cell r="H6711" t="str">
            <v>Minhla</v>
          </cell>
        </row>
        <row r="6712">
          <cell r="H6712" t="str">
            <v>Minhla</v>
          </cell>
        </row>
        <row r="6713">
          <cell r="H6713" t="str">
            <v>Minhla</v>
          </cell>
        </row>
        <row r="6714">
          <cell r="H6714" t="str">
            <v>Minhla</v>
          </cell>
        </row>
        <row r="6715">
          <cell r="H6715" t="str">
            <v>Minhla</v>
          </cell>
        </row>
        <row r="6716">
          <cell r="H6716" t="str">
            <v>Minhla</v>
          </cell>
        </row>
        <row r="6717">
          <cell r="H6717" t="str">
            <v>Minhla</v>
          </cell>
        </row>
        <row r="6718">
          <cell r="H6718" t="str">
            <v>Minhla</v>
          </cell>
        </row>
        <row r="6719">
          <cell r="H6719" t="str">
            <v>Minhla</v>
          </cell>
        </row>
        <row r="6720">
          <cell r="H6720" t="str">
            <v>Minhla</v>
          </cell>
        </row>
        <row r="6721">
          <cell r="H6721" t="str">
            <v>Minhla</v>
          </cell>
        </row>
        <row r="6722">
          <cell r="H6722" t="str">
            <v>Minhla</v>
          </cell>
        </row>
        <row r="6723">
          <cell r="H6723" t="str">
            <v>Minhla</v>
          </cell>
        </row>
        <row r="6724">
          <cell r="H6724" t="str">
            <v>Minhla</v>
          </cell>
        </row>
        <row r="6725">
          <cell r="H6725" t="str">
            <v>Minhla</v>
          </cell>
        </row>
        <row r="6726">
          <cell r="H6726" t="str">
            <v>Minhla</v>
          </cell>
        </row>
        <row r="6727">
          <cell r="H6727" t="str">
            <v>Minhla</v>
          </cell>
        </row>
        <row r="6728">
          <cell r="H6728" t="str">
            <v>Minhla</v>
          </cell>
        </row>
        <row r="6729">
          <cell r="H6729" t="str">
            <v>Minhla</v>
          </cell>
        </row>
        <row r="6730">
          <cell r="H6730" t="str">
            <v>Minhla</v>
          </cell>
        </row>
        <row r="6731">
          <cell r="H6731" t="str">
            <v>Minhla</v>
          </cell>
        </row>
        <row r="6732">
          <cell r="H6732" t="str">
            <v>Minhla</v>
          </cell>
        </row>
        <row r="6733">
          <cell r="H6733" t="str">
            <v>Minhla</v>
          </cell>
        </row>
        <row r="6734">
          <cell r="H6734" t="str">
            <v>Minhla</v>
          </cell>
        </row>
        <row r="6735">
          <cell r="H6735" t="str">
            <v>Minhla</v>
          </cell>
        </row>
        <row r="6736">
          <cell r="H6736" t="str">
            <v>Minhla</v>
          </cell>
        </row>
        <row r="6737">
          <cell r="H6737" t="str">
            <v>Minhla</v>
          </cell>
        </row>
        <row r="6738">
          <cell r="H6738" t="str">
            <v>Minhla</v>
          </cell>
        </row>
        <row r="6739">
          <cell r="H6739" t="str">
            <v>Minhla</v>
          </cell>
        </row>
        <row r="6740">
          <cell r="H6740" t="str">
            <v>Minhla</v>
          </cell>
        </row>
        <row r="6741">
          <cell r="H6741" t="str">
            <v>Minhla</v>
          </cell>
        </row>
        <row r="6742">
          <cell r="H6742" t="str">
            <v>Minhla</v>
          </cell>
        </row>
        <row r="6743">
          <cell r="H6743" t="str">
            <v>Minhla</v>
          </cell>
        </row>
        <row r="6744">
          <cell r="H6744" t="str">
            <v>Minhla</v>
          </cell>
        </row>
        <row r="6745">
          <cell r="H6745" t="str">
            <v>Minhla</v>
          </cell>
        </row>
        <row r="6746">
          <cell r="H6746" t="str">
            <v>Minhla</v>
          </cell>
        </row>
        <row r="6747">
          <cell r="H6747" t="str">
            <v>Minhla</v>
          </cell>
        </row>
        <row r="6748">
          <cell r="H6748" t="str">
            <v>Minhla</v>
          </cell>
        </row>
        <row r="6749">
          <cell r="H6749" t="str">
            <v>Minhla</v>
          </cell>
        </row>
        <row r="6750">
          <cell r="H6750" t="str">
            <v>Minhla</v>
          </cell>
        </row>
        <row r="6751">
          <cell r="H6751" t="str">
            <v>Minhla</v>
          </cell>
        </row>
        <row r="6752">
          <cell r="H6752" t="str">
            <v>Minhla</v>
          </cell>
        </row>
        <row r="6753">
          <cell r="H6753" t="str">
            <v>Minhla</v>
          </cell>
        </row>
        <row r="6754">
          <cell r="H6754" t="str">
            <v>Minhla</v>
          </cell>
        </row>
        <row r="6755">
          <cell r="H6755" t="str">
            <v>Minhla</v>
          </cell>
        </row>
        <row r="6756">
          <cell r="H6756" t="str">
            <v>Minhla</v>
          </cell>
        </row>
        <row r="6757">
          <cell r="H6757" t="str">
            <v>Minhla</v>
          </cell>
        </row>
        <row r="6758">
          <cell r="H6758" t="str">
            <v>Minhla</v>
          </cell>
        </row>
        <row r="6759">
          <cell r="H6759" t="str">
            <v>Minhla</v>
          </cell>
        </row>
        <row r="6760">
          <cell r="H6760" t="str">
            <v>Minhla</v>
          </cell>
        </row>
        <row r="6761">
          <cell r="H6761" t="str">
            <v>Minhla</v>
          </cell>
        </row>
        <row r="6762">
          <cell r="H6762" t="str">
            <v>Minhla</v>
          </cell>
        </row>
        <row r="6763">
          <cell r="H6763" t="str">
            <v>Minhla</v>
          </cell>
        </row>
        <row r="6764">
          <cell r="H6764" t="str">
            <v>Minhla</v>
          </cell>
        </row>
        <row r="6765">
          <cell r="H6765" t="str">
            <v>Minhla</v>
          </cell>
        </row>
        <row r="6766">
          <cell r="H6766" t="str">
            <v>Minhla</v>
          </cell>
        </row>
        <row r="6767">
          <cell r="H6767" t="str">
            <v>Minhla</v>
          </cell>
        </row>
        <row r="6768">
          <cell r="H6768" t="str">
            <v>Minhla</v>
          </cell>
        </row>
        <row r="6769">
          <cell r="H6769" t="str">
            <v>Minhla</v>
          </cell>
        </row>
        <row r="6770">
          <cell r="H6770" t="str">
            <v>Minhla</v>
          </cell>
        </row>
        <row r="6771">
          <cell r="H6771" t="str">
            <v>Minhla</v>
          </cell>
        </row>
        <row r="6772">
          <cell r="H6772" t="str">
            <v>Mogaung</v>
          </cell>
        </row>
        <row r="6773">
          <cell r="H6773" t="str">
            <v>Mogaung</v>
          </cell>
        </row>
        <row r="6774">
          <cell r="H6774" t="str">
            <v>Mogaung</v>
          </cell>
        </row>
        <row r="6775">
          <cell r="H6775" t="str">
            <v>Mogaung</v>
          </cell>
        </row>
        <row r="6776">
          <cell r="H6776" t="str">
            <v>Mogaung</v>
          </cell>
        </row>
        <row r="6777">
          <cell r="H6777" t="str">
            <v>Mogaung</v>
          </cell>
        </row>
        <row r="6778">
          <cell r="H6778" t="str">
            <v>Mogaung</v>
          </cell>
        </row>
        <row r="6779">
          <cell r="H6779" t="str">
            <v>Mogaung</v>
          </cell>
        </row>
        <row r="6780">
          <cell r="H6780" t="str">
            <v>Mogaung</v>
          </cell>
        </row>
        <row r="6781">
          <cell r="H6781" t="str">
            <v>Mogaung</v>
          </cell>
        </row>
        <row r="6782">
          <cell r="H6782" t="str">
            <v>Mogaung</v>
          </cell>
        </row>
        <row r="6783">
          <cell r="H6783" t="str">
            <v>Mogaung</v>
          </cell>
        </row>
        <row r="6784">
          <cell r="H6784" t="str">
            <v>Mogaung</v>
          </cell>
        </row>
        <row r="6785">
          <cell r="H6785" t="str">
            <v>Mogaung</v>
          </cell>
        </row>
        <row r="6786">
          <cell r="H6786" t="str">
            <v>Mogaung</v>
          </cell>
        </row>
        <row r="6787">
          <cell r="H6787" t="str">
            <v>Mogaung</v>
          </cell>
        </row>
        <row r="6788">
          <cell r="H6788" t="str">
            <v>Mogaung</v>
          </cell>
        </row>
        <row r="6789">
          <cell r="H6789" t="str">
            <v>Mogaung</v>
          </cell>
        </row>
        <row r="6790">
          <cell r="H6790" t="str">
            <v>Mogaung</v>
          </cell>
        </row>
        <row r="6791">
          <cell r="H6791" t="str">
            <v>Mogaung</v>
          </cell>
        </row>
        <row r="6792">
          <cell r="H6792" t="str">
            <v>Mogaung</v>
          </cell>
        </row>
        <row r="6793">
          <cell r="H6793" t="str">
            <v>Mogaung</v>
          </cell>
        </row>
        <row r="6794">
          <cell r="H6794" t="str">
            <v>Mogaung</v>
          </cell>
        </row>
        <row r="6795">
          <cell r="H6795" t="str">
            <v>Mogaung</v>
          </cell>
        </row>
        <row r="6796">
          <cell r="H6796" t="str">
            <v>Mogaung</v>
          </cell>
        </row>
        <row r="6797">
          <cell r="H6797" t="str">
            <v>Mogaung</v>
          </cell>
        </row>
        <row r="6798">
          <cell r="H6798" t="str">
            <v>Mogaung</v>
          </cell>
        </row>
        <row r="6799">
          <cell r="H6799" t="str">
            <v>Mogaung</v>
          </cell>
        </row>
        <row r="6800">
          <cell r="H6800" t="str">
            <v>Mogaung</v>
          </cell>
        </row>
        <row r="6801">
          <cell r="H6801" t="str">
            <v>Mogaung</v>
          </cell>
        </row>
        <row r="6802">
          <cell r="H6802" t="str">
            <v>Mogaung</v>
          </cell>
        </row>
        <row r="6803">
          <cell r="H6803" t="str">
            <v>Mogaung</v>
          </cell>
        </row>
        <row r="6804">
          <cell r="H6804" t="str">
            <v>Mogaung</v>
          </cell>
        </row>
        <row r="6805">
          <cell r="H6805" t="str">
            <v>Mogaung</v>
          </cell>
        </row>
        <row r="6806">
          <cell r="H6806" t="str">
            <v>Mogaung</v>
          </cell>
        </row>
        <row r="6807">
          <cell r="H6807" t="str">
            <v>Mogaung</v>
          </cell>
        </row>
        <row r="6808">
          <cell r="H6808" t="str">
            <v>Mogaung</v>
          </cell>
        </row>
        <row r="6809">
          <cell r="H6809" t="str">
            <v>Mogaung</v>
          </cell>
        </row>
        <row r="6810">
          <cell r="H6810" t="str">
            <v>Mogaung</v>
          </cell>
        </row>
        <row r="6811">
          <cell r="H6811" t="str">
            <v>Mogaung</v>
          </cell>
        </row>
        <row r="6812">
          <cell r="H6812" t="str">
            <v>Mogaung</v>
          </cell>
        </row>
        <row r="6813">
          <cell r="H6813" t="str">
            <v>Mogaung</v>
          </cell>
        </row>
        <row r="6814">
          <cell r="H6814" t="str">
            <v>Mogaung</v>
          </cell>
        </row>
        <row r="6815">
          <cell r="H6815" t="str">
            <v>Mogaung</v>
          </cell>
        </row>
        <row r="6816">
          <cell r="H6816" t="str">
            <v>Mogoke</v>
          </cell>
        </row>
        <row r="6817">
          <cell r="H6817" t="str">
            <v>Mogoke</v>
          </cell>
        </row>
        <row r="6818">
          <cell r="H6818" t="str">
            <v>Mogoke</v>
          </cell>
        </row>
        <row r="6819">
          <cell r="H6819" t="str">
            <v>Mogoke</v>
          </cell>
        </row>
        <row r="6820">
          <cell r="H6820" t="str">
            <v>Mogoke</v>
          </cell>
        </row>
        <row r="6821">
          <cell r="H6821" t="str">
            <v>Mogoke</v>
          </cell>
        </row>
        <row r="6822">
          <cell r="H6822" t="str">
            <v>Mogoke</v>
          </cell>
        </row>
        <row r="6823">
          <cell r="H6823" t="str">
            <v>Mogoke</v>
          </cell>
        </row>
        <row r="6824">
          <cell r="H6824" t="str">
            <v>Mogoke</v>
          </cell>
        </row>
        <row r="6825">
          <cell r="H6825" t="str">
            <v>Mogoke</v>
          </cell>
        </row>
        <row r="6826">
          <cell r="H6826" t="str">
            <v>Mogoke</v>
          </cell>
        </row>
        <row r="6827">
          <cell r="H6827" t="str">
            <v>Mogoke</v>
          </cell>
        </row>
        <row r="6828">
          <cell r="H6828" t="str">
            <v>Mogoke</v>
          </cell>
        </row>
        <row r="6829">
          <cell r="H6829" t="str">
            <v>Mogoke</v>
          </cell>
        </row>
        <row r="6830">
          <cell r="H6830" t="str">
            <v>Mogoke</v>
          </cell>
        </row>
        <row r="6831">
          <cell r="H6831" t="str">
            <v>Mogoke</v>
          </cell>
        </row>
        <row r="6832">
          <cell r="H6832" t="str">
            <v>Mogoke</v>
          </cell>
        </row>
        <row r="6833">
          <cell r="H6833" t="str">
            <v>Mogoke</v>
          </cell>
        </row>
        <row r="6834">
          <cell r="H6834" t="str">
            <v>Mogoke</v>
          </cell>
        </row>
        <row r="6835">
          <cell r="H6835" t="str">
            <v>Mogoke</v>
          </cell>
        </row>
        <row r="6836">
          <cell r="H6836" t="str">
            <v>Mogoke</v>
          </cell>
        </row>
        <row r="6837">
          <cell r="H6837" t="str">
            <v>Mogoke</v>
          </cell>
        </row>
        <row r="6838">
          <cell r="H6838" t="str">
            <v>Mogoke</v>
          </cell>
        </row>
        <row r="6839">
          <cell r="H6839" t="str">
            <v>Mogoke</v>
          </cell>
        </row>
        <row r="6840">
          <cell r="H6840" t="str">
            <v>Mogoke</v>
          </cell>
        </row>
        <row r="6841">
          <cell r="H6841" t="str">
            <v>Mogoke</v>
          </cell>
        </row>
        <row r="6842">
          <cell r="H6842" t="str">
            <v>Mogoke</v>
          </cell>
        </row>
        <row r="6843">
          <cell r="H6843" t="str">
            <v>Mogoke</v>
          </cell>
        </row>
        <row r="6844">
          <cell r="H6844" t="str">
            <v>Mogoke</v>
          </cell>
        </row>
        <row r="6845">
          <cell r="H6845" t="str">
            <v>Mogoke</v>
          </cell>
        </row>
        <row r="6846">
          <cell r="H6846" t="str">
            <v>Mogoke</v>
          </cell>
        </row>
        <row r="6847">
          <cell r="H6847" t="str">
            <v>Mogoke</v>
          </cell>
        </row>
        <row r="6848">
          <cell r="H6848" t="str">
            <v>Mohnyin</v>
          </cell>
        </row>
        <row r="6849">
          <cell r="H6849" t="str">
            <v>Mohnyin</v>
          </cell>
        </row>
        <row r="6850">
          <cell r="H6850" t="str">
            <v>Mohnyin</v>
          </cell>
        </row>
        <row r="6851">
          <cell r="H6851" t="str">
            <v>Mohnyin</v>
          </cell>
        </row>
        <row r="6852">
          <cell r="H6852" t="str">
            <v>Mohnyin</v>
          </cell>
        </row>
        <row r="6853">
          <cell r="H6853" t="str">
            <v>Mohnyin</v>
          </cell>
        </row>
        <row r="6854">
          <cell r="H6854" t="str">
            <v>Mohnyin</v>
          </cell>
        </row>
        <row r="6855">
          <cell r="H6855" t="str">
            <v>Mohnyin</v>
          </cell>
        </row>
        <row r="6856">
          <cell r="H6856" t="str">
            <v>Mohnyin</v>
          </cell>
        </row>
        <row r="6857">
          <cell r="H6857" t="str">
            <v>Mohnyin</v>
          </cell>
        </row>
        <row r="6858">
          <cell r="H6858" t="str">
            <v>Mohnyin</v>
          </cell>
        </row>
        <row r="6859">
          <cell r="H6859" t="str">
            <v>Mohnyin</v>
          </cell>
        </row>
        <row r="6860">
          <cell r="H6860" t="str">
            <v>Mohnyin</v>
          </cell>
        </row>
        <row r="6861">
          <cell r="H6861" t="str">
            <v>Mohnyin</v>
          </cell>
        </row>
        <row r="6862">
          <cell r="H6862" t="str">
            <v>Mohnyin</v>
          </cell>
        </row>
        <row r="6863">
          <cell r="H6863" t="str">
            <v>Mohnyin</v>
          </cell>
        </row>
        <row r="6864">
          <cell r="H6864" t="str">
            <v>Mohnyin</v>
          </cell>
        </row>
        <row r="6865">
          <cell r="H6865" t="str">
            <v>Mohnyin</v>
          </cell>
        </row>
        <row r="6866">
          <cell r="H6866" t="str">
            <v>Mohnyin</v>
          </cell>
        </row>
        <row r="6867">
          <cell r="H6867" t="str">
            <v>Mohnyin</v>
          </cell>
        </row>
        <row r="6868">
          <cell r="H6868" t="str">
            <v>Mohnyin</v>
          </cell>
        </row>
        <row r="6869">
          <cell r="H6869" t="str">
            <v>Mohnyin</v>
          </cell>
        </row>
        <row r="6870">
          <cell r="H6870" t="str">
            <v>Mohnyin</v>
          </cell>
        </row>
        <row r="6871">
          <cell r="H6871" t="str">
            <v>Mohnyin</v>
          </cell>
        </row>
        <row r="6872">
          <cell r="H6872" t="str">
            <v>Mohnyin</v>
          </cell>
        </row>
        <row r="6873">
          <cell r="H6873" t="str">
            <v>Mohnyin</v>
          </cell>
        </row>
        <row r="6874">
          <cell r="H6874" t="str">
            <v>Mohnyin</v>
          </cell>
        </row>
        <row r="6875">
          <cell r="H6875" t="str">
            <v>Mohnyin</v>
          </cell>
        </row>
        <row r="6876">
          <cell r="H6876" t="str">
            <v>Mohnyin</v>
          </cell>
        </row>
        <row r="6877">
          <cell r="H6877" t="str">
            <v>Mohnyin</v>
          </cell>
        </row>
        <row r="6878">
          <cell r="H6878" t="str">
            <v>Mohnyin</v>
          </cell>
        </row>
        <row r="6879">
          <cell r="H6879" t="str">
            <v>Mohnyin</v>
          </cell>
        </row>
        <row r="6880">
          <cell r="H6880" t="str">
            <v>Mohnyin</v>
          </cell>
        </row>
        <row r="6881">
          <cell r="H6881" t="str">
            <v>Mohnyin</v>
          </cell>
        </row>
        <row r="6882">
          <cell r="H6882" t="str">
            <v>Mohnyin</v>
          </cell>
        </row>
        <row r="6883">
          <cell r="H6883" t="str">
            <v>Mohnyin</v>
          </cell>
        </row>
        <row r="6884">
          <cell r="H6884" t="str">
            <v>Mohnyin</v>
          </cell>
        </row>
        <row r="6885">
          <cell r="H6885" t="str">
            <v>Mohnyin</v>
          </cell>
        </row>
        <row r="6886">
          <cell r="H6886" t="str">
            <v>Mohnyin</v>
          </cell>
        </row>
        <row r="6887">
          <cell r="H6887" t="str">
            <v>Mohnyin</v>
          </cell>
        </row>
        <row r="6888">
          <cell r="H6888" t="str">
            <v>Mohnyin</v>
          </cell>
        </row>
        <row r="6889">
          <cell r="H6889" t="str">
            <v>Mohnyin</v>
          </cell>
        </row>
        <row r="6890">
          <cell r="H6890" t="str">
            <v>Mohnyin</v>
          </cell>
        </row>
        <row r="6891">
          <cell r="H6891" t="str">
            <v>Momauk</v>
          </cell>
        </row>
        <row r="6892">
          <cell r="H6892" t="str">
            <v>Momauk</v>
          </cell>
        </row>
        <row r="6893">
          <cell r="H6893" t="str">
            <v>Momauk</v>
          </cell>
        </row>
        <row r="6894">
          <cell r="H6894" t="str">
            <v>Momauk</v>
          </cell>
        </row>
        <row r="6895">
          <cell r="H6895" t="str">
            <v>Momauk</v>
          </cell>
        </row>
        <row r="6896">
          <cell r="H6896" t="str">
            <v>Momauk</v>
          </cell>
        </row>
        <row r="6897">
          <cell r="H6897" t="str">
            <v>Momauk</v>
          </cell>
        </row>
        <row r="6898">
          <cell r="H6898" t="str">
            <v>Momauk</v>
          </cell>
        </row>
        <row r="6899">
          <cell r="H6899" t="str">
            <v>Momauk</v>
          </cell>
        </row>
        <row r="6900">
          <cell r="H6900" t="str">
            <v>Momauk</v>
          </cell>
        </row>
        <row r="6901">
          <cell r="H6901" t="str">
            <v>Momauk</v>
          </cell>
        </row>
        <row r="6902">
          <cell r="H6902" t="str">
            <v>Momauk</v>
          </cell>
        </row>
        <row r="6903">
          <cell r="H6903" t="str">
            <v>Momauk</v>
          </cell>
        </row>
        <row r="6904">
          <cell r="H6904" t="str">
            <v>Momauk</v>
          </cell>
        </row>
        <row r="6905">
          <cell r="H6905" t="str">
            <v>Momauk</v>
          </cell>
        </row>
        <row r="6906">
          <cell r="H6906" t="str">
            <v>Momauk</v>
          </cell>
        </row>
        <row r="6907">
          <cell r="H6907" t="str">
            <v>Momauk</v>
          </cell>
        </row>
        <row r="6908">
          <cell r="H6908" t="str">
            <v>Momauk</v>
          </cell>
        </row>
        <row r="6909">
          <cell r="H6909" t="str">
            <v>Momauk</v>
          </cell>
        </row>
        <row r="6910">
          <cell r="H6910" t="str">
            <v>Momauk</v>
          </cell>
        </row>
        <row r="6911">
          <cell r="H6911" t="str">
            <v>Momauk</v>
          </cell>
        </row>
        <row r="6912">
          <cell r="H6912" t="str">
            <v>Momauk</v>
          </cell>
        </row>
        <row r="6913">
          <cell r="H6913" t="str">
            <v>Momauk</v>
          </cell>
        </row>
        <row r="6914">
          <cell r="H6914" t="str">
            <v>Momauk</v>
          </cell>
        </row>
        <row r="6915">
          <cell r="H6915" t="str">
            <v>Momauk</v>
          </cell>
        </row>
        <row r="6916">
          <cell r="H6916" t="str">
            <v>Momauk</v>
          </cell>
        </row>
        <row r="6917">
          <cell r="H6917" t="str">
            <v>Momauk</v>
          </cell>
        </row>
        <row r="6918">
          <cell r="H6918" t="str">
            <v>Momauk</v>
          </cell>
        </row>
        <row r="6919">
          <cell r="H6919" t="str">
            <v>Momauk</v>
          </cell>
        </row>
        <row r="6920">
          <cell r="H6920" t="str">
            <v>Momauk</v>
          </cell>
        </row>
        <row r="6921">
          <cell r="H6921" t="str">
            <v>Momauk</v>
          </cell>
        </row>
        <row r="6922">
          <cell r="H6922" t="str">
            <v>Momauk</v>
          </cell>
        </row>
        <row r="6923">
          <cell r="H6923" t="str">
            <v>Momauk</v>
          </cell>
        </row>
        <row r="6924">
          <cell r="H6924" t="str">
            <v>Momauk</v>
          </cell>
        </row>
        <row r="6925">
          <cell r="H6925" t="str">
            <v>Momauk</v>
          </cell>
        </row>
        <row r="6926">
          <cell r="H6926" t="str">
            <v>Momauk</v>
          </cell>
        </row>
        <row r="6927">
          <cell r="H6927" t="str">
            <v>Momauk</v>
          </cell>
        </row>
        <row r="6928">
          <cell r="H6928" t="str">
            <v>Momauk</v>
          </cell>
        </row>
        <row r="6929">
          <cell r="H6929" t="str">
            <v>Momauk</v>
          </cell>
        </row>
        <row r="6930">
          <cell r="H6930" t="str">
            <v>Momauk</v>
          </cell>
        </row>
        <row r="6931">
          <cell r="H6931" t="str">
            <v>Momauk</v>
          </cell>
        </row>
        <row r="6932">
          <cell r="H6932" t="str">
            <v>Momauk</v>
          </cell>
        </row>
        <row r="6933">
          <cell r="H6933" t="str">
            <v>Momauk</v>
          </cell>
        </row>
        <row r="6934">
          <cell r="H6934" t="str">
            <v>Momauk</v>
          </cell>
        </row>
        <row r="6935">
          <cell r="H6935" t="str">
            <v>Momauk</v>
          </cell>
        </row>
        <row r="6936">
          <cell r="H6936" t="str">
            <v>Momauk</v>
          </cell>
        </row>
        <row r="6937">
          <cell r="H6937" t="str">
            <v>Momauk</v>
          </cell>
        </row>
        <row r="6938">
          <cell r="H6938" t="str">
            <v>Momauk</v>
          </cell>
        </row>
        <row r="6939">
          <cell r="H6939" t="str">
            <v>Momauk</v>
          </cell>
        </row>
        <row r="6940">
          <cell r="H6940" t="str">
            <v>Momauk</v>
          </cell>
        </row>
        <row r="6941">
          <cell r="H6941" t="str">
            <v>Momauk</v>
          </cell>
        </row>
        <row r="6942">
          <cell r="H6942" t="str">
            <v>Momauk</v>
          </cell>
        </row>
        <row r="6943">
          <cell r="H6943" t="str">
            <v>Momauk</v>
          </cell>
        </row>
        <row r="6944">
          <cell r="H6944" t="str">
            <v>Momauk</v>
          </cell>
        </row>
        <row r="6945">
          <cell r="H6945" t="str">
            <v>Momauk</v>
          </cell>
        </row>
        <row r="6946">
          <cell r="H6946" t="str">
            <v>Momauk</v>
          </cell>
        </row>
        <row r="6947">
          <cell r="H6947" t="str">
            <v>Momauk</v>
          </cell>
        </row>
        <row r="6948">
          <cell r="H6948" t="str">
            <v>Mong Hpen</v>
          </cell>
        </row>
        <row r="6949">
          <cell r="H6949" t="str">
            <v>Mong Hpen</v>
          </cell>
        </row>
        <row r="6950">
          <cell r="H6950" t="str">
            <v>Mong Hpen</v>
          </cell>
        </row>
        <row r="6951">
          <cell r="H6951" t="str">
            <v>Mong Hpen</v>
          </cell>
        </row>
        <row r="6952">
          <cell r="H6952" t="str">
            <v>Mong Hpen</v>
          </cell>
        </row>
        <row r="6953">
          <cell r="H6953" t="str">
            <v>Mong Hpen</v>
          </cell>
        </row>
        <row r="6954">
          <cell r="H6954" t="str">
            <v>Mong Hpen</v>
          </cell>
        </row>
        <row r="6955">
          <cell r="H6955" t="str">
            <v>Mong Hpen</v>
          </cell>
        </row>
        <row r="6956">
          <cell r="H6956" t="str">
            <v>Mong Kar</v>
          </cell>
        </row>
        <row r="6957">
          <cell r="H6957" t="str">
            <v>Mong Kar</v>
          </cell>
        </row>
        <row r="6958">
          <cell r="H6958" t="str">
            <v>Mong Kar</v>
          </cell>
        </row>
        <row r="6959">
          <cell r="H6959" t="str">
            <v>Mong Kar</v>
          </cell>
        </row>
        <row r="6960">
          <cell r="H6960" t="str">
            <v>Mong Kar</v>
          </cell>
        </row>
        <row r="6961">
          <cell r="H6961" t="str">
            <v>Mong Pawk</v>
          </cell>
        </row>
        <row r="6962">
          <cell r="H6962" t="str">
            <v>Mong Pawk</v>
          </cell>
        </row>
        <row r="6963">
          <cell r="H6963" t="str">
            <v>Mong Pawk</v>
          </cell>
        </row>
        <row r="6964">
          <cell r="H6964" t="str">
            <v>Mong Pawk</v>
          </cell>
        </row>
        <row r="6965">
          <cell r="H6965" t="str">
            <v>Mong Pawk</v>
          </cell>
        </row>
        <row r="6966">
          <cell r="H6966" t="str">
            <v>Mong Pawk</v>
          </cell>
        </row>
        <row r="6967">
          <cell r="H6967" t="str">
            <v>Mong Pawk</v>
          </cell>
        </row>
        <row r="6968">
          <cell r="H6968" t="str">
            <v>Mong Pawk</v>
          </cell>
        </row>
        <row r="6969">
          <cell r="H6969" t="str">
            <v>Mong Pawk</v>
          </cell>
        </row>
        <row r="6970">
          <cell r="H6970" t="str">
            <v>Monghpyak</v>
          </cell>
        </row>
        <row r="6971">
          <cell r="H6971" t="str">
            <v>Monghpyak</v>
          </cell>
        </row>
        <row r="6972">
          <cell r="H6972" t="str">
            <v>Monghpyak</v>
          </cell>
        </row>
        <row r="6973">
          <cell r="H6973" t="str">
            <v>Monghpyak</v>
          </cell>
        </row>
        <row r="6974">
          <cell r="H6974" t="str">
            <v>Monghpyak</v>
          </cell>
        </row>
        <row r="6975">
          <cell r="H6975" t="str">
            <v>Monghpyak</v>
          </cell>
        </row>
        <row r="6976">
          <cell r="H6976" t="str">
            <v>Monghpyak</v>
          </cell>
        </row>
        <row r="6977">
          <cell r="H6977" t="str">
            <v>Monghpyak</v>
          </cell>
        </row>
        <row r="6978">
          <cell r="H6978" t="str">
            <v>Monghpyak</v>
          </cell>
        </row>
        <row r="6979">
          <cell r="H6979" t="str">
            <v>Monghpyak</v>
          </cell>
        </row>
        <row r="6980">
          <cell r="H6980" t="str">
            <v>Monghpyak</v>
          </cell>
        </row>
        <row r="6981">
          <cell r="H6981" t="str">
            <v>Monghpyak</v>
          </cell>
        </row>
        <row r="6982">
          <cell r="H6982" t="str">
            <v>Monghpyak</v>
          </cell>
        </row>
        <row r="6983">
          <cell r="H6983" t="str">
            <v>Monghpyak</v>
          </cell>
        </row>
        <row r="6984">
          <cell r="H6984" t="str">
            <v>Monghpyak</v>
          </cell>
        </row>
        <row r="6985">
          <cell r="H6985" t="str">
            <v>Monghpyak</v>
          </cell>
        </row>
        <row r="6986">
          <cell r="H6986" t="str">
            <v>Monghpyak</v>
          </cell>
        </row>
        <row r="6987">
          <cell r="H6987" t="str">
            <v>Monghpyak</v>
          </cell>
        </row>
        <row r="6988">
          <cell r="H6988" t="str">
            <v>Monghpyak</v>
          </cell>
        </row>
        <row r="6989">
          <cell r="H6989" t="str">
            <v>Monghpyak</v>
          </cell>
        </row>
        <row r="6990">
          <cell r="H6990" t="str">
            <v>Monghpyak</v>
          </cell>
        </row>
        <row r="6991">
          <cell r="H6991" t="str">
            <v>Monghpyak</v>
          </cell>
        </row>
        <row r="6992">
          <cell r="H6992" t="str">
            <v>Monghpyak</v>
          </cell>
        </row>
        <row r="6993">
          <cell r="H6993" t="str">
            <v>Monghpyak</v>
          </cell>
        </row>
        <row r="6994">
          <cell r="H6994" t="str">
            <v>Monghsat</v>
          </cell>
        </row>
        <row r="6995">
          <cell r="H6995" t="str">
            <v>Monghsat</v>
          </cell>
        </row>
        <row r="6996">
          <cell r="H6996" t="str">
            <v>Monghsat</v>
          </cell>
        </row>
        <row r="6997">
          <cell r="H6997" t="str">
            <v>Monghsat</v>
          </cell>
        </row>
        <row r="6998">
          <cell r="H6998" t="str">
            <v>Monghsat</v>
          </cell>
        </row>
        <row r="6999">
          <cell r="H6999" t="str">
            <v>Monghsat</v>
          </cell>
        </row>
        <row r="7000">
          <cell r="H7000" t="str">
            <v>Monghsat</v>
          </cell>
        </row>
        <row r="7001">
          <cell r="H7001" t="str">
            <v>Monghsat</v>
          </cell>
        </row>
        <row r="7002">
          <cell r="H7002" t="str">
            <v>Monghsat</v>
          </cell>
        </row>
        <row r="7003">
          <cell r="H7003" t="str">
            <v>Monghsat</v>
          </cell>
        </row>
        <row r="7004">
          <cell r="H7004" t="str">
            <v>Monghsat</v>
          </cell>
        </row>
        <row r="7005">
          <cell r="H7005" t="str">
            <v>Monghsat</v>
          </cell>
        </row>
        <row r="7006">
          <cell r="H7006" t="str">
            <v>Monghsat</v>
          </cell>
        </row>
        <row r="7007">
          <cell r="H7007" t="str">
            <v>Monghsat</v>
          </cell>
        </row>
        <row r="7008">
          <cell r="H7008" t="str">
            <v>Monghsat</v>
          </cell>
        </row>
        <row r="7009">
          <cell r="H7009" t="str">
            <v>Monghsat</v>
          </cell>
        </row>
        <row r="7010">
          <cell r="H7010" t="str">
            <v>Monghsat</v>
          </cell>
        </row>
        <row r="7011">
          <cell r="H7011" t="str">
            <v>Monghsat</v>
          </cell>
        </row>
        <row r="7012">
          <cell r="H7012" t="str">
            <v>Monghsat</v>
          </cell>
        </row>
        <row r="7013">
          <cell r="H7013" t="str">
            <v>Monghsat</v>
          </cell>
        </row>
        <row r="7014">
          <cell r="H7014" t="str">
            <v>Monghsat</v>
          </cell>
        </row>
        <row r="7015">
          <cell r="H7015" t="str">
            <v>Monghsat</v>
          </cell>
        </row>
        <row r="7016">
          <cell r="H7016" t="str">
            <v>Monghsat</v>
          </cell>
        </row>
        <row r="7017">
          <cell r="H7017" t="str">
            <v>Monghsat</v>
          </cell>
        </row>
        <row r="7018">
          <cell r="H7018" t="str">
            <v>Monghsat</v>
          </cell>
        </row>
        <row r="7019">
          <cell r="H7019" t="str">
            <v>Monghsat</v>
          </cell>
        </row>
        <row r="7020">
          <cell r="H7020" t="str">
            <v>Monghsat</v>
          </cell>
        </row>
        <row r="7021">
          <cell r="H7021" t="str">
            <v>Monghsat</v>
          </cell>
        </row>
        <row r="7022">
          <cell r="H7022" t="str">
            <v>Monghsat</v>
          </cell>
        </row>
        <row r="7023">
          <cell r="H7023" t="str">
            <v>Monghsat</v>
          </cell>
        </row>
        <row r="7024">
          <cell r="H7024" t="str">
            <v>Monghsu</v>
          </cell>
        </row>
        <row r="7025">
          <cell r="H7025" t="str">
            <v>Monghsu</v>
          </cell>
        </row>
        <row r="7026">
          <cell r="H7026" t="str">
            <v>Monghsu</v>
          </cell>
        </row>
        <row r="7027">
          <cell r="H7027" t="str">
            <v>Monghsu</v>
          </cell>
        </row>
        <row r="7028">
          <cell r="H7028" t="str">
            <v>Monghsu</v>
          </cell>
        </row>
        <row r="7029">
          <cell r="H7029" t="str">
            <v>Monghsu</v>
          </cell>
        </row>
        <row r="7030">
          <cell r="H7030" t="str">
            <v>Monghsu</v>
          </cell>
        </row>
        <row r="7031">
          <cell r="H7031" t="str">
            <v>Monghsu</v>
          </cell>
        </row>
        <row r="7032">
          <cell r="H7032" t="str">
            <v>Monghsu</v>
          </cell>
        </row>
        <row r="7033">
          <cell r="H7033" t="str">
            <v>Monghsu</v>
          </cell>
        </row>
        <row r="7034">
          <cell r="H7034" t="str">
            <v>Monghsu</v>
          </cell>
        </row>
        <row r="7035">
          <cell r="H7035" t="str">
            <v>Monghsu</v>
          </cell>
        </row>
        <row r="7036">
          <cell r="H7036" t="str">
            <v>Monghsu</v>
          </cell>
        </row>
        <row r="7037">
          <cell r="H7037" t="str">
            <v>Monghsu</v>
          </cell>
        </row>
        <row r="7038">
          <cell r="H7038" t="str">
            <v>Monghsu</v>
          </cell>
        </row>
        <row r="7039">
          <cell r="H7039" t="str">
            <v>Monghsu</v>
          </cell>
        </row>
        <row r="7040">
          <cell r="H7040" t="str">
            <v>Monghsu</v>
          </cell>
        </row>
        <row r="7041">
          <cell r="H7041" t="str">
            <v>Monghsu</v>
          </cell>
        </row>
        <row r="7042">
          <cell r="H7042" t="str">
            <v>Monghsu</v>
          </cell>
        </row>
        <row r="7043">
          <cell r="H7043" t="str">
            <v>Monghsu</v>
          </cell>
        </row>
        <row r="7044">
          <cell r="H7044" t="str">
            <v>Mongkaing</v>
          </cell>
        </row>
        <row r="7045">
          <cell r="H7045" t="str">
            <v>Mongkaing</v>
          </cell>
        </row>
        <row r="7046">
          <cell r="H7046" t="str">
            <v>Mongkaing</v>
          </cell>
        </row>
        <row r="7047">
          <cell r="H7047" t="str">
            <v>Mongkaing</v>
          </cell>
        </row>
        <row r="7048">
          <cell r="H7048" t="str">
            <v>Mongkaing</v>
          </cell>
        </row>
        <row r="7049">
          <cell r="H7049" t="str">
            <v>Mongkaing</v>
          </cell>
        </row>
        <row r="7050">
          <cell r="H7050" t="str">
            <v>Mongkaing</v>
          </cell>
        </row>
        <row r="7051">
          <cell r="H7051" t="str">
            <v>Mongkaing</v>
          </cell>
        </row>
        <row r="7052">
          <cell r="H7052" t="str">
            <v>Mongkaing</v>
          </cell>
        </row>
        <row r="7053">
          <cell r="H7053" t="str">
            <v>Mongkaing</v>
          </cell>
        </row>
        <row r="7054">
          <cell r="H7054" t="str">
            <v>Mongkaing</v>
          </cell>
        </row>
        <row r="7055">
          <cell r="H7055" t="str">
            <v>Mongkaing</v>
          </cell>
        </row>
        <row r="7056">
          <cell r="H7056" t="str">
            <v>Mongkaing</v>
          </cell>
        </row>
        <row r="7057">
          <cell r="H7057" t="str">
            <v>Mongkaing</v>
          </cell>
        </row>
        <row r="7058">
          <cell r="H7058" t="str">
            <v>Mongkaing</v>
          </cell>
        </row>
        <row r="7059">
          <cell r="H7059" t="str">
            <v>Mongkaing</v>
          </cell>
        </row>
        <row r="7060">
          <cell r="H7060" t="str">
            <v>Mongkaing</v>
          </cell>
        </row>
        <row r="7061">
          <cell r="H7061" t="str">
            <v>Mongkaing</v>
          </cell>
        </row>
        <row r="7062">
          <cell r="H7062" t="str">
            <v>Mongkaing</v>
          </cell>
        </row>
        <row r="7063">
          <cell r="H7063" t="str">
            <v>Mongkaing</v>
          </cell>
        </row>
        <row r="7064">
          <cell r="H7064" t="str">
            <v>Mongkaing</v>
          </cell>
        </row>
        <row r="7065">
          <cell r="H7065" t="str">
            <v>Mongkaing</v>
          </cell>
        </row>
        <row r="7066">
          <cell r="H7066" t="str">
            <v>Mongkaing</v>
          </cell>
        </row>
        <row r="7067">
          <cell r="H7067" t="str">
            <v>Mongkaing</v>
          </cell>
        </row>
        <row r="7068">
          <cell r="H7068" t="str">
            <v>Mongkaing</v>
          </cell>
        </row>
        <row r="7069">
          <cell r="H7069" t="str">
            <v>Mongkaing</v>
          </cell>
        </row>
        <row r="7070">
          <cell r="H7070" t="str">
            <v>Mongkhet</v>
          </cell>
        </row>
        <row r="7071">
          <cell r="H7071" t="str">
            <v>Mongkhet</v>
          </cell>
        </row>
        <row r="7072">
          <cell r="H7072" t="str">
            <v>Mongkhet</v>
          </cell>
        </row>
        <row r="7073">
          <cell r="H7073" t="str">
            <v>Mongkhet</v>
          </cell>
        </row>
        <row r="7074">
          <cell r="H7074" t="str">
            <v>Mongkhet</v>
          </cell>
        </row>
        <row r="7075">
          <cell r="H7075" t="str">
            <v>Mongkhet</v>
          </cell>
        </row>
        <row r="7076">
          <cell r="H7076" t="str">
            <v>Mongkhet</v>
          </cell>
        </row>
        <row r="7077">
          <cell r="H7077" t="str">
            <v>Mongkhet</v>
          </cell>
        </row>
        <row r="7078">
          <cell r="H7078" t="str">
            <v>Mongkhet</v>
          </cell>
        </row>
        <row r="7079">
          <cell r="H7079" t="str">
            <v>Mongkhet</v>
          </cell>
        </row>
        <row r="7080">
          <cell r="H7080" t="str">
            <v>Mongkhet</v>
          </cell>
        </row>
        <row r="7081">
          <cell r="H7081" t="str">
            <v>Mongkhet</v>
          </cell>
        </row>
        <row r="7082">
          <cell r="H7082" t="str">
            <v>Mongkhet</v>
          </cell>
        </row>
        <row r="7083">
          <cell r="H7083" t="str">
            <v>Mongkhet</v>
          </cell>
        </row>
        <row r="7084">
          <cell r="H7084" t="str">
            <v>Mongkhet</v>
          </cell>
        </row>
        <row r="7085">
          <cell r="H7085" t="str">
            <v>Mongkhet</v>
          </cell>
        </row>
        <row r="7086">
          <cell r="H7086" t="str">
            <v>Mongkhet</v>
          </cell>
        </row>
        <row r="7087">
          <cell r="H7087" t="str">
            <v>Mongkhet</v>
          </cell>
        </row>
        <row r="7088">
          <cell r="H7088" t="str">
            <v>Mongla</v>
          </cell>
        </row>
        <row r="7089">
          <cell r="H7089" t="str">
            <v>Mongla</v>
          </cell>
        </row>
        <row r="7090">
          <cell r="H7090" t="str">
            <v>Mongla</v>
          </cell>
        </row>
        <row r="7091">
          <cell r="H7091" t="str">
            <v>Mongla</v>
          </cell>
        </row>
        <row r="7092">
          <cell r="H7092" t="str">
            <v>Mongla</v>
          </cell>
        </row>
        <row r="7093">
          <cell r="H7093" t="str">
            <v>Mongla</v>
          </cell>
        </row>
        <row r="7094">
          <cell r="H7094" t="str">
            <v>Mongla</v>
          </cell>
        </row>
        <row r="7095">
          <cell r="H7095" t="str">
            <v>Mongla</v>
          </cell>
        </row>
        <row r="7096">
          <cell r="H7096" t="str">
            <v>Mongla</v>
          </cell>
        </row>
        <row r="7097">
          <cell r="H7097" t="str">
            <v>Mongla</v>
          </cell>
        </row>
        <row r="7098">
          <cell r="H7098" t="str">
            <v>Mongla</v>
          </cell>
        </row>
        <row r="7099">
          <cell r="H7099" t="str">
            <v>Mongmao</v>
          </cell>
        </row>
        <row r="7100">
          <cell r="H7100" t="str">
            <v>Mongmao</v>
          </cell>
        </row>
        <row r="7101">
          <cell r="H7101" t="str">
            <v>Mongmao</v>
          </cell>
        </row>
        <row r="7102">
          <cell r="H7102" t="str">
            <v>Mongmao</v>
          </cell>
        </row>
        <row r="7103">
          <cell r="H7103" t="str">
            <v>Mongmao</v>
          </cell>
        </row>
        <row r="7104">
          <cell r="H7104" t="str">
            <v>Mongmao</v>
          </cell>
        </row>
        <row r="7105">
          <cell r="H7105" t="str">
            <v>Mongmao</v>
          </cell>
        </row>
        <row r="7106">
          <cell r="H7106" t="str">
            <v>Mongmao</v>
          </cell>
        </row>
        <row r="7107">
          <cell r="H7107" t="str">
            <v>Mongmao</v>
          </cell>
        </row>
        <row r="7108">
          <cell r="H7108" t="str">
            <v>Mongmao</v>
          </cell>
        </row>
        <row r="7109">
          <cell r="H7109" t="str">
            <v>Mongmao</v>
          </cell>
        </row>
        <row r="7110">
          <cell r="H7110" t="str">
            <v>Mongmao</v>
          </cell>
        </row>
        <row r="7111">
          <cell r="H7111" t="str">
            <v>Mongmao</v>
          </cell>
        </row>
        <row r="7112">
          <cell r="H7112" t="str">
            <v>Mongmao</v>
          </cell>
        </row>
        <row r="7113">
          <cell r="H7113" t="str">
            <v>Mongmao</v>
          </cell>
        </row>
        <row r="7114">
          <cell r="H7114" t="str">
            <v>Mongmao</v>
          </cell>
        </row>
        <row r="7115">
          <cell r="H7115" t="str">
            <v>Mongmao</v>
          </cell>
        </row>
        <row r="7116">
          <cell r="H7116" t="str">
            <v>Mongmao</v>
          </cell>
        </row>
        <row r="7117">
          <cell r="H7117" t="str">
            <v>Mongmao</v>
          </cell>
        </row>
        <row r="7118">
          <cell r="H7118" t="str">
            <v>Mongmao</v>
          </cell>
        </row>
        <row r="7119">
          <cell r="H7119" t="str">
            <v>Mongmao</v>
          </cell>
        </row>
        <row r="7120">
          <cell r="H7120" t="str">
            <v>Mongmao</v>
          </cell>
        </row>
        <row r="7121">
          <cell r="H7121" t="str">
            <v>Mongmao</v>
          </cell>
        </row>
        <row r="7122">
          <cell r="H7122" t="str">
            <v>Mongmao</v>
          </cell>
        </row>
        <row r="7123">
          <cell r="H7123" t="str">
            <v>Mongmao</v>
          </cell>
        </row>
        <row r="7124">
          <cell r="H7124" t="str">
            <v>Mongmao</v>
          </cell>
        </row>
        <row r="7125">
          <cell r="H7125" t="str">
            <v>Mongmao</v>
          </cell>
        </row>
        <row r="7126">
          <cell r="H7126" t="str">
            <v>Mongmao</v>
          </cell>
        </row>
        <row r="7127">
          <cell r="H7127" t="str">
            <v>Mongmao</v>
          </cell>
        </row>
        <row r="7128">
          <cell r="H7128" t="str">
            <v>Mongmao</v>
          </cell>
        </row>
        <row r="7129">
          <cell r="H7129" t="str">
            <v>Mongmao</v>
          </cell>
        </row>
        <row r="7130">
          <cell r="H7130" t="str">
            <v>Mongmao</v>
          </cell>
        </row>
        <row r="7131">
          <cell r="H7131" t="str">
            <v>Mongmao</v>
          </cell>
        </row>
        <row r="7132">
          <cell r="H7132" t="str">
            <v>Mongmao</v>
          </cell>
        </row>
        <row r="7133">
          <cell r="H7133" t="str">
            <v>Mongmao</v>
          </cell>
        </row>
        <row r="7134">
          <cell r="H7134" t="str">
            <v>Mongmao</v>
          </cell>
        </row>
        <row r="7135">
          <cell r="H7135" t="str">
            <v>Mongmao</v>
          </cell>
        </row>
        <row r="7136">
          <cell r="H7136" t="str">
            <v>Mongmao</v>
          </cell>
        </row>
        <row r="7137">
          <cell r="H7137" t="str">
            <v>Mongmao</v>
          </cell>
        </row>
        <row r="7138">
          <cell r="H7138" t="str">
            <v>Mongmao</v>
          </cell>
        </row>
        <row r="7139">
          <cell r="H7139" t="str">
            <v>Mongmao</v>
          </cell>
        </row>
        <row r="7140">
          <cell r="H7140" t="str">
            <v>Mongmao</v>
          </cell>
        </row>
        <row r="7141">
          <cell r="H7141" t="str">
            <v>Mongmit</v>
          </cell>
        </row>
        <row r="7142">
          <cell r="H7142" t="str">
            <v>Mongmit</v>
          </cell>
        </row>
        <row r="7143">
          <cell r="H7143" t="str">
            <v>Mongmit</v>
          </cell>
        </row>
        <row r="7144">
          <cell r="H7144" t="str">
            <v>Mongmit</v>
          </cell>
        </row>
        <row r="7145">
          <cell r="H7145" t="str">
            <v>Mongmit</v>
          </cell>
        </row>
        <row r="7146">
          <cell r="H7146" t="str">
            <v>Mongmit</v>
          </cell>
        </row>
        <row r="7147">
          <cell r="H7147" t="str">
            <v>Mongmit</v>
          </cell>
        </row>
        <row r="7148">
          <cell r="H7148" t="str">
            <v>Mongmit</v>
          </cell>
        </row>
        <row r="7149">
          <cell r="H7149" t="str">
            <v>Mongmit</v>
          </cell>
        </row>
        <row r="7150">
          <cell r="H7150" t="str">
            <v>Mongmit</v>
          </cell>
        </row>
        <row r="7151">
          <cell r="H7151" t="str">
            <v>Mongmit</v>
          </cell>
        </row>
        <row r="7152">
          <cell r="H7152" t="str">
            <v>Mongmit</v>
          </cell>
        </row>
        <row r="7153">
          <cell r="H7153" t="str">
            <v>Mongmit</v>
          </cell>
        </row>
        <row r="7154">
          <cell r="H7154" t="str">
            <v>Mongmit</v>
          </cell>
        </row>
        <row r="7155">
          <cell r="H7155" t="str">
            <v>Mongmit</v>
          </cell>
        </row>
        <row r="7156">
          <cell r="H7156" t="str">
            <v>Mongmit</v>
          </cell>
        </row>
        <row r="7157">
          <cell r="H7157" t="str">
            <v>Mongmit</v>
          </cell>
        </row>
        <row r="7158">
          <cell r="H7158" t="str">
            <v>Mongmit</v>
          </cell>
        </row>
        <row r="7159">
          <cell r="H7159" t="str">
            <v>Mongmit</v>
          </cell>
        </row>
        <row r="7160">
          <cell r="H7160" t="str">
            <v>Mongmit</v>
          </cell>
        </row>
        <row r="7161">
          <cell r="H7161" t="str">
            <v>Mongmit</v>
          </cell>
        </row>
        <row r="7162">
          <cell r="H7162" t="str">
            <v>Mongmit</v>
          </cell>
        </row>
        <row r="7163">
          <cell r="H7163" t="str">
            <v>Mongmit</v>
          </cell>
        </row>
        <row r="7164">
          <cell r="H7164" t="str">
            <v>Mongmit</v>
          </cell>
        </row>
        <row r="7165">
          <cell r="H7165" t="str">
            <v>Mongmit</v>
          </cell>
        </row>
        <row r="7166">
          <cell r="H7166" t="str">
            <v>Mongmit</v>
          </cell>
        </row>
        <row r="7167">
          <cell r="H7167" t="str">
            <v>Mongmit</v>
          </cell>
        </row>
        <row r="7168">
          <cell r="H7168" t="str">
            <v>Mongmit</v>
          </cell>
        </row>
        <row r="7169">
          <cell r="H7169" t="str">
            <v>Mongmit</v>
          </cell>
        </row>
        <row r="7170">
          <cell r="H7170" t="str">
            <v>Mongmit</v>
          </cell>
        </row>
        <row r="7171">
          <cell r="H7171" t="str">
            <v>Mongnai</v>
          </cell>
        </row>
        <row r="7172">
          <cell r="H7172" t="str">
            <v>Mongnai</v>
          </cell>
        </row>
        <row r="7173">
          <cell r="H7173" t="str">
            <v>Mongnai</v>
          </cell>
        </row>
        <row r="7174">
          <cell r="H7174" t="str">
            <v>Mongnai</v>
          </cell>
        </row>
        <row r="7175">
          <cell r="H7175" t="str">
            <v>Mongnai</v>
          </cell>
        </row>
        <row r="7176">
          <cell r="H7176" t="str">
            <v>Mongnai</v>
          </cell>
        </row>
        <row r="7177">
          <cell r="H7177" t="str">
            <v>Mongnai</v>
          </cell>
        </row>
        <row r="7178">
          <cell r="H7178" t="str">
            <v>Mongnai</v>
          </cell>
        </row>
        <row r="7179">
          <cell r="H7179" t="str">
            <v>Mongnai</v>
          </cell>
        </row>
        <row r="7180">
          <cell r="H7180" t="str">
            <v>Mongnai</v>
          </cell>
        </row>
        <row r="7181">
          <cell r="H7181" t="str">
            <v>Mongnai</v>
          </cell>
        </row>
        <row r="7182">
          <cell r="H7182" t="str">
            <v>Mongnai</v>
          </cell>
        </row>
        <row r="7183">
          <cell r="H7183" t="str">
            <v>Mongnai</v>
          </cell>
        </row>
        <row r="7184">
          <cell r="H7184" t="str">
            <v>Mongnai</v>
          </cell>
        </row>
        <row r="7185">
          <cell r="H7185" t="str">
            <v>Mongnai</v>
          </cell>
        </row>
        <row r="7186">
          <cell r="H7186" t="str">
            <v>Mongnai</v>
          </cell>
        </row>
        <row r="7187">
          <cell r="H7187" t="str">
            <v>Mongnai</v>
          </cell>
        </row>
        <row r="7188">
          <cell r="H7188" t="str">
            <v>Mongnai</v>
          </cell>
        </row>
        <row r="7189">
          <cell r="H7189" t="str">
            <v>Mongpan</v>
          </cell>
        </row>
        <row r="7190">
          <cell r="H7190" t="str">
            <v>Mongpan</v>
          </cell>
        </row>
        <row r="7191">
          <cell r="H7191" t="str">
            <v>Mongpan</v>
          </cell>
        </row>
        <row r="7192">
          <cell r="H7192" t="str">
            <v>Mongpan</v>
          </cell>
        </row>
        <row r="7193">
          <cell r="H7193" t="str">
            <v>Mongpan</v>
          </cell>
        </row>
        <row r="7194">
          <cell r="H7194" t="str">
            <v>Mongpan</v>
          </cell>
        </row>
        <row r="7195">
          <cell r="H7195" t="str">
            <v>Mongpan</v>
          </cell>
        </row>
        <row r="7196">
          <cell r="H7196" t="str">
            <v>Mongpan</v>
          </cell>
        </row>
        <row r="7197">
          <cell r="H7197" t="str">
            <v>Mongpan</v>
          </cell>
        </row>
        <row r="7198">
          <cell r="H7198" t="str">
            <v>Mongpan</v>
          </cell>
        </row>
        <row r="7199">
          <cell r="H7199" t="str">
            <v>Mongpan</v>
          </cell>
        </row>
        <row r="7200">
          <cell r="H7200" t="str">
            <v>Mongpan</v>
          </cell>
        </row>
        <row r="7201">
          <cell r="H7201" t="str">
            <v>Mongpan</v>
          </cell>
        </row>
        <row r="7202">
          <cell r="H7202" t="str">
            <v>Mongping</v>
          </cell>
        </row>
        <row r="7203">
          <cell r="H7203" t="str">
            <v>Mongping</v>
          </cell>
        </row>
        <row r="7204">
          <cell r="H7204" t="str">
            <v>Mongping</v>
          </cell>
        </row>
        <row r="7205">
          <cell r="H7205" t="str">
            <v>Mongping</v>
          </cell>
        </row>
        <row r="7206">
          <cell r="H7206" t="str">
            <v>Mongping</v>
          </cell>
        </row>
        <row r="7207">
          <cell r="H7207" t="str">
            <v>Mongping</v>
          </cell>
        </row>
        <row r="7208">
          <cell r="H7208" t="str">
            <v>Mongping</v>
          </cell>
        </row>
        <row r="7209">
          <cell r="H7209" t="str">
            <v>Mongping</v>
          </cell>
        </row>
        <row r="7210">
          <cell r="H7210" t="str">
            <v>Mongping</v>
          </cell>
        </row>
        <row r="7211">
          <cell r="H7211" t="str">
            <v>Mongping</v>
          </cell>
        </row>
        <row r="7212">
          <cell r="H7212" t="str">
            <v>Mongping</v>
          </cell>
        </row>
        <row r="7213">
          <cell r="H7213" t="str">
            <v>Mongping</v>
          </cell>
        </row>
        <row r="7214">
          <cell r="H7214" t="str">
            <v>Mongping</v>
          </cell>
        </row>
        <row r="7215">
          <cell r="H7215" t="str">
            <v>Mongping</v>
          </cell>
        </row>
        <row r="7216">
          <cell r="H7216" t="str">
            <v>Mongping</v>
          </cell>
        </row>
        <row r="7217">
          <cell r="H7217" t="str">
            <v>Mongping</v>
          </cell>
        </row>
        <row r="7218">
          <cell r="H7218" t="str">
            <v>Mongping</v>
          </cell>
        </row>
        <row r="7219">
          <cell r="H7219" t="str">
            <v>Mongping</v>
          </cell>
        </row>
        <row r="7220">
          <cell r="H7220" t="str">
            <v>Mongping</v>
          </cell>
        </row>
        <row r="7221">
          <cell r="H7221" t="str">
            <v>Mongping</v>
          </cell>
        </row>
        <row r="7222">
          <cell r="H7222" t="str">
            <v>Mongping</v>
          </cell>
        </row>
        <row r="7223">
          <cell r="H7223" t="str">
            <v>Mongping</v>
          </cell>
        </row>
        <row r="7224">
          <cell r="H7224" t="str">
            <v>Mongping</v>
          </cell>
        </row>
        <row r="7225">
          <cell r="H7225" t="str">
            <v>Mongping</v>
          </cell>
        </row>
        <row r="7226">
          <cell r="H7226" t="str">
            <v>Mongping</v>
          </cell>
        </row>
        <row r="7227">
          <cell r="H7227" t="str">
            <v>Mongping</v>
          </cell>
        </row>
        <row r="7228">
          <cell r="H7228" t="str">
            <v>Mongping</v>
          </cell>
        </row>
        <row r="7229">
          <cell r="H7229" t="str">
            <v>Mongping</v>
          </cell>
        </row>
        <row r="7230">
          <cell r="H7230" t="str">
            <v>Mongping</v>
          </cell>
        </row>
        <row r="7231">
          <cell r="H7231" t="str">
            <v>Mongping</v>
          </cell>
        </row>
        <row r="7232">
          <cell r="H7232" t="str">
            <v>Mongping</v>
          </cell>
        </row>
        <row r="7233">
          <cell r="H7233" t="str">
            <v>Mongping</v>
          </cell>
        </row>
        <row r="7234">
          <cell r="H7234" t="str">
            <v>Mongton</v>
          </cell>
        </row>
        <row r="7235">
          <cell r="H7235" t="str">
            <v>Mongton</v>
          </cell>
        </row>
        <row r="7236">
          <cell r="H7236" t="str">
            <v>Mongton</v>
          </cell>
        </row>
        <row r="7237">
          <cell r="H7237" t="str">
            <v>Mongton</v>
          </cell>
        </row>
        <row r="7238">
          <cell r="H7238" t="str">
            <v>Mongton</v>
          </cell>
        </row>
        <row r="7239">
          <cell r="H7239" t="str">
            <v>Mongton</v>
          </cell>
        </row>
        <row r="7240">
          <cell r="H7240" t="str">
            <v>Mongton</v>
          </cell>
        </row>
        <row r="7241">
          <cell r="H7241" t="str">
            <v>Mongton</v>
          </cell>
        </row>
        <row r="7242">
          <cell r="H7242" t="str">
            <v>Mongton</v>
          </cell>
        </row>
        <row r="7243">
          <cell r="H7243" t="str">
            <v>Mongton</v>
          </cell>
        </row>
        <row r="7244">
          <cell r="H7244" t="str">
            <v>Mongton</v>
          </cell>
        </row>
        <row r="7245">
          <cell r="H7245" t="str">
            <v>Mongton</v>
          </cell>
        </row>
        <row r="7246">
          <cell r="H7246" t="str">
            <v>Mongton</v>
          </cell>
        </row>
        <row r="7247">
          <cell r="H7247" t="str">
            <v>Mongton</v>
          </cell>
        </row>
        <row r="7248">
          <cell r="H7248" t="str">
            <v>Mongton</v>
          </cell>
        </row>
        <row r="7249">
          <cell r="H7249" t="str">
            <v>Mongton</v>
          </cell>
        </row>
        <row r="7250">
          <cell r="H7250" t="str">
            <v>Mongton</v>
          </cell>
        </row>
        <row r="7251">
          <cell r="H7251" t="str">
            <v>Mongton</v>
          </cell>
        </row>
        <row r="7252">
          <cell r="H7252" t="str">
            <v>Mongton</v>
          </cell>
        </row>
        <row r="7253">
          <cell r="H7253" t="str">
            <v>Mongton</v>
          </cell>
        </row>
        <row r="7254">
          <cell r="H7254" t="str">
            <v>Mongton</v>
          </cell>
        </row>
        <row r="7255">
          <cell r="H7255" t="str">
            <v>Mongyai</v>
          </cell>
        </row>
        <row r="7256">
          <cell r="H7256" t="str">
            <v>Mongyai</v>
          </cell>
        </row>
        <row r="7257">
          <cell r="H7257" t="str">
            <v>Mongyai</v>
          </cell>
        </row>
        <row r="7258">
          <cell r="H7258" t="str">
            <v>Mongyai</v>
          </cell>
        </row>
        <row r="7259">
          <cell r="H7259" t="str">
            <v>Mongyai</v>
          </cell>
        </row>
        <row r="7260">
          <cell r="H7260" t="str">
            <v>Mongyai</v>
          </cell>
        </row>
        <row r="7261">
          <cell r="H7261" t="str">
            <v>Mongyai</v>
          </cell>
        </row>
        <row r="7262">
          <cell r="H7262" t="str">
            <v>Mongyai</v>
          </cell>
        </row>
        <row r="7263">
          <cell r="H7263" t="str">
            <v>Mongyai</v>
          </cell>
        </row>
        <row r="7264">
          <cell r="H7264" t="str">
            <v>Mongyai</v>
          </cell>
        </row>
        <row r="7265">
          <cell r="H7265" t="str">
            <v>Mongyai</v>
          </cell>
        </row>
        <row r="7266">
          <cell r="H7266" t="str">
            <v>Mongyai</v>
          </cell>
        </row>
        <row r="7267">
          <cell r="H7267" t="str">
            <v>Mongyai</v>
          </cell>
        </row>
        <row r="7268">
          <cell r="H7268" t="str">
            <v>Mongyai</v>
          </cell>
        </row>
        <row r="7269">
          <cell r="H7269" t="str">
            <v>Mongyai</v>
          </cell>
        </row>
        <row r="7270">
          <cell r="H7270" t="str">
            <v>Mongyai</v>
          </cell>
        </row>
        <row r="7271">
          <cell r="H7271" t="str">
            <v>Mongyai</v>
          </cell>
        </row>
        <row r="7272">
          <cell r="H7272" t="str">
            <v>Mongyai</v>
          </cell>
        </row>
        <row r="7273">
          <cell r="H7273" t="str">
            <v>Mongyai</v>
          </cell>
        </row>
        <row r="7274">
          <cell r="H7274" t="str">
            <v>Mongyai</v>
          </cell>
        </row>
        <row r="7275">
          <cell r="H7275" t="str">
            <v>Mongyai</v>
          </cell>
        </row>
        <row r="7276">
          <cell r="H7276" t="str">
            <v>Mongyai</v>
          </cell>
        </row>
        <row r="7277">
          <cell r="H7277" t="str">
            <v>Mongyai</v>
          </cell>
        </row>
        <row r="7278">
          <cell r="H7278" t="str">
            <v>Mongyai</v>
          </cell>
        </row>
        <row r="7279">
          <cell r="H7279" t="str">
            <v>Mongyai</v>
          </cell>
        </row>
        <row r="7280">
          <cell r="H7280" t="str">
            <v>Mongyai</v>
          </cell>
        </row>
        <row r="7281">
          <cell r="H7281" t="str">
            <v>Mongyai</v>
          </cell>
        </row>
        <row r="7282">
          <cell r="H7282" t="str">
            <v>Mongyai</v>
          </cell>
        </row>
        <row r="7283">
          <cell r="H7283" t="str">
            <v>Mongyai</v>
          </cell>
        </row>
        <row r="7284">
          <cell r="H7284" t="str">
            <v>Mongyai</v>
          </cell>
        </row>
        <row r="7285">
          <cell r="H7285" t="str">
            <v>Mongyang</v>
          </cell>
        </row>
        <row r="7286">
          <cell r="H7286" t="str">
            <v>Mongyang</v>
          </cell>
        </row>
        <row r="7287">
          <cell r="H7287" t="str">
            <v>Mongyang</v>
          </cell>
        </row>
        <row r="7288">
          <cell r="H7288" t="str">
            <v>Mongyang</v>
          </cell>
        </row>
        <row r="7289">
          <cell r="H7289" t="str">
            <v>Mongyang</v>
          </cell>
        </row>
        <row r="7290">
          <cell r="H7290" t="str">
            <v>Mongyang</v>
          </cell>
        </row>
        <row r="7291">
          <cell r="H7291" t="str">
            <v>Mongyang</v>
          </cell>
        </row>
        <row r="7292">
          <cell r="H7292" t="str">
            <v>Mongyang</v>
          </cell>
        </row>
        <row r="7293">
          <cell r="H7293" t="str">
            <v>Mongyang</v>
          </cell>
        </row>
        <row r="7294">
          <cell r="H7294" t="str">
            <v>Mongyang</v>
          </cell>
        </row>
        <row r="7295">
          <cell r="H7295" t="str">
            <v>Mongyang</v>
          </cell>
        </row>
        <row r="7296">
          <cell r="H7296" t="str">
            <v>Mongyang</v>
          </cell>
        </row>
        <row r="7297">
          <cell r="H7297" t="str">
            <v>Mongyang</v>
          </cell>
        </row>
        <row r="7298">
          <cell r="H7298" t="str">
            <v>Mongyang</v>
          </cell>
        </row>
        <row r="7299">
          <cell r="H7299" t="str">
            <v>Mongyang</v>
          </cell>
        </row>
        <row r="7300">
          <cell r="H7300" t="str">
            <v>Mongyang</v>
          </cell>
        </row>
        <row r="7301">
          <cell r="H7301" t="str">
            <v>Mongyang</v>
          </cell>
        </row>
        <row r="7302">
          <cell r="H7302" t="str">
            <v>Mongyang</v>
          </cell>
        </row>
        <row r="7303">
          <cell r="H7303" t="str">
            <v>Mongyawng</v>
          </cell>
        </row>
        <row r="7304">
          <cell r="H7304" t="str">
            <v>Mongyawng</v>
          </cell>
        </row>
        <row r="7305">
          <cell r="H7305" t="str">
            <v>Mongyawng</v>
          </cell>
        </row>
        <row r="7306">
          <cell r="H7306" t="str">
            <v>Mongyawng</v>
          </cell>
        </row>
        <row r="7307">
          <cell r="H7307" t="str">
            <v>Mongyawng</v>
          </cell>
        </row>
        <row r="7308">
          <cell r="H7308" t="str">
            <v>Mongyawng</v>
          </cell>
        </row>
        <row r="7309">
          <cell r="H7309" t="str">
            <v>Mongyawng</v>
          </cell>
        </row>
        <row r="7310">
          <cell r="H7310" t="str">
            <v>Mongyawng</v>
          </cell>
        </row>
        <row r="7311">
          <cell r="H7311" t="str">
            <v>Mongyawng</v>
          </cell>
        </row>
        <row r="7312">
          <cell r="H7312" t="str">
            <v>Mongyawng</v>
          </cell>
        </row>
        <row r="7313">
          <cell r="H7313" t="str">
            <v>Mongyawng</v>
          </cell>
        </row>
        <row r="7314">
          <cell r="H7314" t="str">
            <v>Mongyawng</v>
          </cell>
        </row>
        <row r="7315">
          <cell r="H7315" t="str">
            <v>Mongyawng</v>
          </cell>
        </row>
        <row r="7316">
          <cell r="H7316" t="str">
            <v>Mongyawng</v>
          </cell>
        </row>
        <row r="7317">
          <cell r="H7317" t="str">
            <v>Mongyawng</v>
          </cell>
        </row>
        <row r="7318">
          <cell r="H7318" t="str">
            <v>Mongyawng</v>
          </cell>
        </row>
        <row r="7319">
          <cell r="H7319" t="str">
            <v>Mongyawng</v>
          </cell>
        </row>
        <row r="7320">
          <cell r="H7320" t="str">
            <v>Mongyawng</v>
          </cell>
        </row>
        <row r="7321">
          <cell r="H7321" t="str">
            <v>Mongyawng</v>
          </cell>
        </row>
        <row r="7322">
          <cell r="H7322" t="str">
            <v>Mongyawng</v>
          </cell>
        </row>
        <row r="7323">
          <cell r="H7323" t="str">
            <v>Mongyawng</v>
          </cell>
        </row>
        <row r="7324">
          <cell r="H7324" t="str">
            <v>Mongyawng</v>
          </cell>
        </row>
        <row r="7325">
          <cell r="H7325" t="str">
            <v>Mongyawng</v>
          </cell>
        </row>
        <row r="7326">
          <cell r="H7326" t="str">
            <v>Monyo</v>
          </cell>
        </row>
        <row r="7327">
          <cell r="H7327" t="str">
            <v>Monyo</v>
          </cell>
        </row>
        <row r="7328">
          <cell r="H7328" t="str">
            <v>Monyo</v>
          </cell>
        </row>
        <row r="7329">
          <cell r="H7329" t="str">
            <v>Monyo</v>
          </cell>
        </row>
        <row r="7330">
          <cell r="H7330" t="str">
            <v>Monyo</v>
          </cell>
        </row>
        <row r="7331">
          <cell r="H7331" t="str">
            <v>Monyo</v>
          </cell>
        </row>
        <row r="7332">
          <cell r="H7332" t="str">
            <v>Monyo</v>
          </cell>
        </row>
        <row r="7333">
          <cell r="H7333" t="str">
            <v>Monyo</v>
          </cell>
        </row>
        <row r="7334">
          <cell r="H7334" t="str">
            <v>Monyo</v>
          </cell>
        </row>
        <row r="7335">
          <cell r="H7335" t="str">
            <v>Monyo</v>
          </cell>
        </row>
        <row r="7336">
          <cell r="H7336" t="str">
            <v>Monyo</v>
          </cell>
        </row>
        <row r="7337">
          <cell r="H7337" t="str">
            <v>Monyo</v>
          </cell>
        </row>
        <row r="7338">
          <cell r="H7338" t="str">
            <v>Monyo</v>
          </cell>
        </row>
        <row r="7339">
          <cell r="H7339" t="str">
            <v>Monyo</v>
          </cell>
        </row>
        <row r="7340">
          <cell r="H7340" t="str">
            <v>Monyo</v>
          </cell>
        </row>
        <row r="7341">
          <cell r="H7341" t="str">
            <v>Monyo</v>
          </cell>
        </row>
        <row r="7342">
          <cell r="H7342" t="str">
            <v>Monyo</v>
          </cell>
        </row>
        <row r="7343">
          <cell r="H7343" t="str">
            <v>Monyo</v>
          </cell>
        </row>
        <row r="7344">
          <cell r="H7344" t="str">
            <v>Monyo</v>
          </cell>
        </row>
        <row r="7345">
          <cell r="H7345" t="str">
            <v>Monyo</v>
          </cell>
        </row>
        <row r="7346">
          <cell r="H7346" t="str">
            <v>Monyo</v>
          </cell>
        </row>
        <row r="7347">
          <cell r="H7347" t="str">
            <v>Monyo</v>
          </cell>
        </row>
        <row r="7348">
          <cell r="H7348" t="str">
            <v>Monyo</v>
          </cell>
        </row>
        <row r="7349">
          <cell r="H7349" t="str">
            <v>Monyo</v>
          </cell>
        </row>
        <row r="7350">
          <cell r="H7350" t="str">
            <v>Monyo</v>
          </cell>
        </row>
        <row r="7351">
          <cell r="H7351" t="str">
            <v>Monyo</v>
          </cell>
        </row>
        <row r="7352">
          <cell r="H7352" t="str">
            <v>Monyo</v>
          </cell>
        </row>
        <row r="7353">
          <cell r="H7353" t="str">
            <v>Monyo</v>
          </cell>
        </row>
        <row r="7354">
          <cell r="H7354" t="str">
            <v>Monyo</v>
          </cell>
        </row>
        <row r="7355">
          <cell r="H7355" t="str">
            <v>Monyo</v>
          </cell>
        </row>
        <row r="7356">
          <cell r="H7356" t="str">
            <v>Monyo</v>
          </cell>
        </row>
        <row r="7357">
          <cell r="H7357" t="str">
            <v>Monyo</v>
          </cell>
        </row>
        <row r="7358">
          <cell r="H7358" t="str">
            <v>Monyo</v>
          </cell>
        </row>
        <row r="7359">
          <cell r="H7359" t="str">
            <v>Monyo</v>
          </cell>
        </row>
        <row r="7360">
          <cell r="H7360" t="str">
            <v>Monyo</v>
          </cell>
        </row>
        <row r="7361">
          <cell r="H7361" t="str">
            <v>Monyo</v>
          </cell>
        </row>
        <row r="7362">
          <cell r="H7362" t="str">
            <v>Monyo</v>
          </cell>
        </row>
        <row r="7363">
          <cell r="H7363" t="str">
            <v>Monyo</v>
          </cell>
        </row>
        <row r="7364">
          <cell r="H7364" t="str">
            <v>Monyo</v>
          </cell>
        </row>
        <row r="7365">
          <cell r="H7365" t="str">
            <v>Monywa</v>
          </cell>
        </row>
        <row r="7366">
          <cell r="H7366" t="str">
            <v>Monywa</v>
          </cell>
        </row>
        <row r="7367">
          <cell r="H7367" t="str">
            <v>Monywa</v>
          </cell>
        </row>
        <row r="7368">
          <cell r="H7368" t="str">
            <v>Monywa</v>
          </cell>
        </row>
        <row r="7369">
          <cell r="H7369" t="str">
            <v>Monywa</v>
          </cell>
        </row>
        <row r="7370">
          <cell r="H7370" t="str">
            <v>Monywa</v>
          </cell>
        </row>
        <row r="7371">
          <cell r="H7371" t="str">
            <v>Monywa</v>
          </cell>
        </row>
        <row r="7372">
          <cell r="H7372" t="str">
            <v>Monywa</v>
          </cell>
        </row>
        <row r="7373">
          <cell r="H7373" t="str">
            <v>Monywa</v>
          </cell>
        </row>
        <row r="7374">
          <cell r="H7374" t="str">
            <v>Monywa</v>
          </cell>
        </row>
        <row r="7375">
          <cell r="H7375" t="str">
            <v>Monywa</v>
          </cell>
        </row>
        <row r="7376">
          <cell r="H7376" t="str">
            <v>Monywa</v>
          </cell>
        </row>
        <row r="7377">
          <cell r="H7377" t="str">
            <v>Monywa</v>
          </cell>
        </row>
        <row r="7378">
          <cell r="H7378" t="str">
            <v>Monywa</v>
          </cell>
        </row>
        <row r="7379">
          <cell r="H7379" t="str">
            <v>Monywa</v>
          </cell>
        </row>
        <row r="7380">
          <cell r="H7380" t="str">
            <v>Monywa</v>
          </cell>
        </row>
        <row r="7381">
          <cell r="H7381" t="str">
            <v>Monywa</v>
          </cell>
        </row>
        <row r="7382">
          <cell r="H7382" t="str">
            <v>Monywa</v>
          </cell>
        </row>
        <row r="7383">
          <cell r="H7383" t="str">
            <v>Monywa</v>
          </cell>
        </row>
        <row r="7384">
          <cell r="H7384" t="str">
            <v>Monywa</v>
          </cell>
        </row>
        <row r="7385">
          <cell r="H7385" t="str">
            <v>Monywa</v>
          </cell>
        </row>
        <row r="7386">
          <cell r="H7386" t="str">
            <v>Monywa</v>
          </cell>
        </row>
        <row r="7387">
          <cell r="H7387" t="str">
            <v>Monywa</v>
          </cell>
        </row>
        <row r="7388">
          <cell r="H7388" t="str">
            <v>Monywa</v>
          </cell>
        </row>
        <row r="7389">
          <cell r="H7389" t="str">
            <v>Monywa</v>
          </cell>
        </row>
        <row r="7390">
          <cell r="H7390" t="str">
            <v>Monywa</v>
          </cell>
        </row>
        <row r="7391">
          <cell r="H7391" t="str">
            <v>Monywa</v>
          </cell>
        </row>
        <row r="7392">
          <cell r="H7392" t="str">
            <v>Monywa</v>
          </cell>
        </row>
        <row r="7393">
          <cell r="H7393" t="str">
            <v>Monywa</v>
          </cell>
        </row>
        <row r="7394">
          <cell r="H7394" t="str">
            <v>Monywa</v>
          </cell>
        </row>
        <row r="7395">
          <cell r="H7395" t="str">
            <v>Monywa</v>
          </cell>
        </row>
        <row r="7396">
          <cell r="H7396" t="str">
            <v>Monywa</v>
          </cell>
        </row>
        <row r="7397">
          <cell r="H7397" t="str">
            <v>Monywa</v>
          </cell>
        </row>
        <row r="7398">
          <cell r="H7398" t="str">
            <v>Monywa</v>
          </cell>
        </row>
        <row r="7399">
          <cell r="H7399" t="str">
            <v>Monywa</v>
          </cell>
        </row>
        <row r="7400">
          <cell r="H7400" t="str">
            <v>Monywa</v>
          </cell>
        </row>
        <row r="7401">
          <cell r="H7401" t="str">
            <v>Monywa</v>
          </cell>
        </row>
        <row r="7402">
          <cell r="H7402" t="str">
            <v>Monywa</v>
          </cell>
        </row>
        <row r="7403">
          <cell r="H7403" t="str">
            <v>Monywa</v>
          </cell>
        </row>
        <row r="7404">
          <cell r="H7404" t="str">
            <v>Monywa</v>
          </cell>
        </row>
        <row r="7405">
          <cell r="H7405" t="str">
            <v>Monywa</v>
          </cell>
        </row>
        <row r="7406">
          <cell r="H7406" t="str">
            <v>Monywa</v>
          </cell>
        </row>
        <row r="7407">
          <cell r="H7407" t="str">
            <v>Monywa</v>
          </cell>
        </row>
        <row r="7408">
          <cell r="H7408" t="str">
            <v>Monywa</v>
          </cell>
        </row>
        <row r="7409">
          <cell r="H7409" t="str">
            <v>Monywa</v>
          </cell>
        </row>
        <row r="7410">
          <cell r="H7410" t="str">
            <v>Monywa</v>
          </cell>
        </row>
        <row r="7411">
          <cell r="H7411" t="str">
            <v>Monywa</v>
          </cell>
        </row>
        <row r="7412">
          <cell r="H7412" t="str">
            <v>Monywa</v>
          </cell>
        </row>
        <row r="7413">
          <cell r="H7413" t="str">
            <v>Monywa</v>
          </cell>
        </row>
        <row r="7414">
          <cell r="H7414" t="str">
            <v>Monywa</v>
          </cell>
        </row>
        <row r="7415">
          <cell r="H7415" t="str">
            <v>Monywa</v>
          </cell>
        </row>
        <row r="7416">
          <cell r="H7416" t="str">
            <v>Monywa</v>
          </cell>
        </row>
        <row r="7417">
          <cell r="H7417" t="str">
            <v>Monywa</v>
          </cell>
        </row>
        <row r="7418">
          <cell r="H7418" t="str">
            <v>Monywa</v>
          </cell>
        </row>
        <row r="7419">
          <cell r="H7419" t="str">
            <v>Monywa</v>
          </cell>
        </row>
        <row r="7420">
          <cell r="H7420" t="str">
            <v>Monywa</v>
          </cell>
        </row>
        <row r="7421">
          <cell r="H7421" t="str">
            <v>Monywa</v>
          </cell>
        </row>
        <row r="7422">
          <cell r="H7422" t="str">
            <v>Monywa</v>
          </cell>
        </row>
        <row r="7423">
          <cell r="H7423" t="str">
            <v>Monywa</v>
          </cell>
        </row>
        <row r="7424">
          <cell r="H7424" t="str">
            <v>Mrauk-U</v>
          </cell>
        </row>
        <row r="7425">
          <cell r="H7425" t="str">
            <v>Mrauk-U</v>
          </cell>
        </row>
        <row r="7426">
          <cell r="H7426" t="str">
            <v>Mrauk-U</v>
          </cell>
        </row>
        <row r="7427">
          <cell r="H7427" t="str">
            <v>Mrauk-U</v>
          </cell>
        </row>
        <row r="7428">
          <cell r="H7428" t="str">
            <v>Mrauk-U</v>
          </cell>
        </row>
        <row r="7429">
          <cell r="H7429" t="str">
            <v>Mrauk-U</v>
          </cell>
        </row>
        <row r="7430">
          <cell r="H7430" t="str">
            <v>Mrauk-U</v>
          </cell>
        </row>
        <row r="7431">
          <cell r="H7431" t="str">
            <v>Mrauk-U</v>
          </cell>
        </row>
        <row r="7432">
          <cell r="H7432" t="str">
            <v>Mrauk-U</v>
          </cell>
        </row>
        <row r="7433">
          <cell r="H7433" t="str">
            <v>Mrauk-U</v>
          </cell>
        </row>
        <row r="7434">
          <cell r="H7434" t="str">
            <v>Mrauk-U</v>
          </cell>
        </row>
        <row r="7435">
          <cell r="H7435" t="str">
            <v>Mrauk-U</v>
          </cell>
        </row>
        <row r="7436">
          <cell r="H7436" t="str">
            <v>Mrauk-U</v>
          </cell>
        </row>
        <row r="7437">
          <cell r="H7437" t="str">
            <v>Mrauk-U</v>
          </cell>
        </row>
        <row r="7438">
          <cell r="H7438" t="str">
            <v>Mrauk-U</v>
          </cell>
        </row>
        <row r="7439">
          <cell r="H7439" t="str">
            <v>Mrauk-U</v>
          </cell>
        </row>
        <row r="7440">
          <cell r="H7440" t="str">
            <v>Mrauk-U</v>
          </cell>
        </row>
        <row r="7441">
          <cell r="H7441" t="str">
            <v>Mrauk-U</v>
          </cell>
        </row>
        <row r="7442">
          <cell r="H7442" t="str">
            <v>Mrauk-U</v>
          </cell>
        </row>
        <row r="7443">
          <cell r="H7443" t="str">
            <v>Mrauk-U</v>
          </cell>
        </row>
        <row r="7444">
          <cell r="H7444" t="str">
            <v>Mrauk-U</v>
          </cell>
        </row>
        <row r="7445">
          <cell r="H7445" t="str">
            <v>Mrauk-U</v>
          </cell>
        </row>
        <row r="7446">
          <cell r="H7446" t="str">
            <v>Mrauk-U</v>
          </cell>
        </row>
        <row r="7447">
          <cell r="H7447" t="str">
            <v>Mrauk-U</v>
          </cell>
        </row>
        <row r="7448">
          <cell r="H7448" t="str">
            <v>Mrauk-U</v>
          </cell>
        </row>
        <row r="7449">
          <cell r="H7449" t="str">
            <v>Mrauk-U</v>
          </cell>
        </row>
        <row r="7450">
          <cell r="H7450" t="str">
            <v>Mrauk-U</v>
          </cell>
        </row>
        <row r="7451">
          <cell r="H7451" t="str">
            <v>Mrauk-U</v>
          </cell>
        </row>
        <row r="7452">
          <cell r="H7452" t="str">
            <v>Mrauk-U</v>
          </cell>
        </row>
        <row r="7453">
          <cell r="H7453" t="str">
            <v>Mrauk-U</v>
          </cell>
        </row>
        <row r="7454">
          <cell r="H7454" t="str">
            <v>Mrauk-U</v>
          </cell>
        </row>
        <row r="7455">
          <cell r="H7455" t="str">
            <v>Mrauk-U</v>
          </cell>
        </row>
        <row r="7456">
          <cell r="H7456" t="str">
            <v>Mrauk-U</v>
          </cell>
        </row>
        <row r="7457">
          <cell r="H7457" t="str">
            <v>Mrauk-U</v>
          </cell>
        </row>
        <row r="7458">
          <cell r="H7458" t="str">
            <v>Mrauk-U</v>
          </cell>
        </row>
        <row r="7459">
          <cell r="H7459" t="str">
            <v>Mrauk-U</v>
          </cell>
        </row>
        <row r="7460">
          <cell r="H7460" t="str">
            <v>Mrauk-U</v>
          </cell>
        </row>
        <row r="7461">
          <cell r="H7461" t="str">
            <v>Mrauk-U</v>
          </cell>
        </row>
        <row r="7462">
          <cell r="H7462" t="str">
            <v>Mrauk-U</v>
          </cell>
        </row>
        <row r="7463">
          <cell r="H7463" t="str">
            <v>Mrauk-U</v>
          </cell>
        </row>
        <row r="7464">
          <cell r="H7464" t="str">
            <v>Mrauk-U</v>
          </cell>
        </row>
        <row r="7465">
          <cell r="H7465" t="str">
            <v>Mrauk-U</v>
          </cell>
        </row>
        <row r="7466">
          <cell r="H7466" t="str">
            <v>Mrauk-U</v>
          </cell>
        </row>
        <row r="7467">
          <cell r="H7467" t="str">
            <v>Mrauk-U</v>
          </cell>
        </row>
        <row r="7468">
          <cell r="H7468" t="str">
            <v>Mrauk-U</v>
          </cell>
        </row>
        <row r="7469">
          <cell r="H7469" t="str">
            <v>Mrauk-U</v>
          </cell>
        </row>
        <row r="7470">
          <cell r="H7470" t="str">
            <v>Mrauk-U</v>
          </cell>
        </row>
        <row r="7471">
          <cell r="H7471" t="str">
            <v>Mrauk-U</v>
          </cell>
        </row>
        <row r="7472">
          <cell r="H7472" t="str">
            <v>Mrauk-U</v>
          </cell>
        </row>
        <row r="7473">
          <cell r="H7473" t="str">
            <v>Mrauk-U</v>
          </cell>
        </row>
        <row r="7474">
          <cell r="H7474" t="str">
            <v>Mrauk-U</v>
          </cell>
        </row>
        <row r="7475">
          <cell r="H7475" t="str">
            <v>Mrauk-U</v>
          </cell>
        </row>
        <row r="7476">
          <cell r="H7476" t="str">
            <v>Mrauk-U</v>
          </cell>
        </row>
        <row r="7477">
          <cell r="H7477" t="str">
            <v>Mrauk-U</v>
          </cell>
        </row>
        <row r="7478">
          <cell r="H7478" t="str">
            <v>Mrauk-U</v>
          </cell>
        </row>
        <row r="7479">
          <cell r="H7479" t="str">
            <v>Mrauk-U</v>
          </cell>
        </row>
        <row r="7480">
          <cell r="H7480" t="str">
            <v>Mrauk-U</v>
          </cell>
        </row>
        <row r="7481">
          <cell r="H7481" t="str">
            <v>Mrauk-U</v>
          </cell>
        </row>
        <row r="7482">
          <cell r="H7482" t="str">
            <v>Mrauk-U</v>
          </cell>
        </row>
        <row r="7483">
          <cell r="H7483" t="str">
            <v>Mrauk-U</v>
          </cell>
        </row>
        <row r="7484">
          <cell r="H7484" t="str">
            <v>Mrauk-U</v>
          </cell>
        </row>
        <row r="7485">
          <cell r="H7485" t="str">
            <v>Mrauk-U</v>
          </cell>
        </row>
        <row r="7486">
          <cell r="H7486" t="str">
            <v>Mrauk-U</v>
          </cell>
        </row>
        <row r="7487">
          <cell r="H7487" t="str">
            <v>Mrauk-U</v>
          </cell>
        </row>
        <row r="7488">
          <cell r="H7488" t="str">
            <v>Mrauk-U</v>
          </cell>
        </row>
        <row r="7489">
          <cell r="H7489" t="str">
            <v>Mrauk-U</v>
          </cell>
        </row>
        <row r="7490">
          <cell r="H7490" t="str">
            <v>Mrauk-U</v>
          </cell>
        </row>
        <row r="7491">
          <cell r="H7491" t="str">
            <v>Mrauk-U</v>
          </cell>
        </row>
        <row r="7492">
          <cell r="H7492" t="str">
            <v>Mrauk-U</v>
          </cell>
        </row>
        <row r="7493">
          <cell r="H7493" t="str">
            <v>Mrauk-U</v>
          </cell>
        </row>
        <row r="7494">
          <cell r="H7494" t="str">
            <v>Mrauk-U</v>
          </cell>
        </row>
        <row r="7495">
          <cell r="H7495" t="str">
            <v>Mrauk-U</v>
          </cell>
        </row>
        <row r="7496">
          <cell r="H7496" t="str">
            <v>Mrauk-U</v>
          </cell>
        </row>
        <row r="7497">
          <cell r="H7497" t="str">
            <v>Mrauk-U</v>
          </cell>
        </row>
        <row r="7498">
          <cell r="H7498" t="str">
            <v>Mrauk-U</v>
          </cell>
        </row>
        <row r="7499">
          <cell r="H7499" t="str">
            <v>Mrauk-U</v>
          </cell>
        </row>
        <row r="7500">
          <cell r="H7500" t="str">
            <v>Mrauk-U</v>
          </cell>
        </row>
        <row r="7501">
          <cell r="H7501" t="str">
            <v>Mrauk-U</v>
          </cell>
        </row>
        <row r="7502">
          <cell r="H7502" t="str">
            <v>Mrauk-U</v>
          </cell>
        </row>
        <row r="7503">
          <cell r="H7503" t="str">
            <v>Mrauk-U</v>
          </cell>
        </row>
        <row r="7504">
          <cell r="H7504" t="str">
            <v>Mrauk-U</v>
          </cell>
        </row>
        <row r="7505">
          <cell r="H7505" t="str">
            <v>Mrauk-U</v>
          </cell>
        </row>
        <row r="7506">
          <cell r="H7506" t="str">
            <v>Mrauk-U</v>
          </cell>
        </row>
        <row r="7507">
          <cell r="H7507" t="str">
            <v>Mrauk-U</v>
          </cell>
        </row>
        <row r="7508">
          <cell r="H7508" t="str">
            <v>Mrauk-U</v>
          </cell>
        </row>
        <row r="7509">
          <cell r="H7509" t="str">
            <v>Mrauk-U</v>
          </cell>
        </row>
        <row r="7510">
          <cell r="H7510" t="str">
            <v>Mrauk-U</v>
          </cell>
        </row>
        <row r="7511">
          <cell r="H7511" t="str">
            <v>Mrauk-U</v>
          </cell>
        </row>
        <row r="7512">
          <cell r="H7512" t="str">
            <v>Mrauk-U</v>
          </cell>
        </row>
        <row r="7513">
          <cell r="H7513" t="str">
            <v>Mrauk-U</v>
          </cell>
        </row>
        <row r="7514">
          <cell r="H7514" t="str">
            <v>Mrauk-U</v>
          </cell>
        </row>
        <row r="7515">
          <cell r="H7515" t="str">
            <v>Mrauk-U</v>
          </cell>
        </row>
        <row r="7516">
          <cell r="H7516" t="str">
            <v>Mrauk-U</v>
          </cell>
        </row>
        <row r="7517">
          <cell r="H7517" t="str">
            <v>Mrauk-U</v>
          </cell>
        </row>
        <row r="7518">
          <cell r="H7518" t="str">
            <v>Mrauk-U</v>
          </cell>
        </row>
        <row r="7519">
          <cell r="H7519" t="str">
            <v>Mrauk-U</v>
          </cell>
        </row>
        <row r="7520">
          <cell r="H7520" t="str">
            <v>Mrauk-U</v>
          </cell>
        </row>
        <row r="7521">
          <cell r="H7521" t="str">
            <v>Mrauk-U</v>
          </cell>
        </row>
        <row r="7522">
          <cell r="H7522" t="str">
            <v>Mudon</v>
          </cell>
        </row>
        <row r="7523">
          <cell r="H7523" t="str">
            <v>Mudon</v>
          </cell>
        </row>
        <row r="7524">
          <cell r="H7524" t="str">
            <v>Mudon</v>
          </cell>
        </row>
        <row r="7525">
          <cell r="H7525" t="str">
            <v>Mudon</v>
          </cell>
        </row>
        <row r="7526">
          <cell r="H7526" t="str">
            <v>Mudon</v>
          </cell>
        </row>
        <row r="7527">
          <cell r="H7527" t="str">
            <v>Mudon</v>
          </cell>
        </row>
        <row r="7528">
          <cell r="H7528" t="str">
            <v>Mudon</v>
          </cell>
        </row>
        <row r="7529">
          <cell r="H7529" t="str">
            <v>Mudon</v>
          </cell>
        </row>
        <row r="7530">
          <cell r="H7530" t="str">
            <v>Mudon</v>
          </cell>
        </row>
        <row r="7531">
          <cell r="H7531" t="str">
            <v>Mudon</v>
          </cell>
        </row>
        <row r="7532">
          <cell r="H7532" t="str">
            <v>Mudon</v>
          </cell>
        </row>
        <row r="7533">
          <cell r="H7533" t="str">
            <v>Mudon</v>
          </cell>
        </row>
        <row r="7534">
          <cell r="H7534" t="str">
            <v>Mudon</v>
          </cell>
        </row>
        <row r="7535">
          <cell r="H7535" t="str">
            <v>Mudon</v>
          </cell>
        </row>
        <row r="7536">
          <cell r="H7536" t="str">
            <v>Mudon</v>
          </cell>
        </row>
        <row r="7537">
          <cell r="H7537" t="str">
            <v>Mudon</v>
          </cell>
        </row>
        <row r="7538">
          <cell r="H7538" t="str">
            <v>Mudon</v>
          </cell>
        </row>
        <row r="7539">
          <cell r="H7539" t="str">
            <v>Mudon</v>
          </cell>
        </row>
        <row r="7540">
          <cell r="H7540" t="str">
            <v>Mudon</v>
          </cell>
        </row>
        <row r="7541">
          <cell r="H7541" t="str">
            <v>Mudon</v>
          </cell>
        </row>
        <row r="7542">
          <cell r="H7542" t="str">
            <v>Mudon</v>
          </cell>
        </row>
        <row r="7543">
          <cell r="H7543" t="str">
            <v>Mudon</v>
          </cell>
        </row>
        <row r="7544">
          <cell r="H7544" t="str">
            <v>Mudon</v>
          </cell>
        </row>
        <row r="7545">
          <cell r="H7545" t="str">
            <v>Mudon</v>
          </cell>
        </row>
        <row r="7546">
          <cell r="H7546" t="str">
            <v>Mudon</v>
          </cell>
        </row>
        <row r="7547">
          <cell r="H7547" t="str">
            <v>Mudon</v>
          </cell>
        </row>
        <row r="7548">
          <cell r="H7548" t="str">
            <v>Mudon</v>
          </cell>
        </row>
        <row r="7549">
          <cell r="H7549" t="str">
            <v>Mudon</v>
          </cell>
        </row>
        <row r="7550">
          <cell r="H7550" t="str">
            <v>Mudon</v>
          </cell>
        </row>
        <row r="7551">
          <cell r="H7551" t="str">
            <v>Mudon</v>
          </cell>
        </row>
        <row r="7552">
          <cell r="H7552" t="str">
            <v>Mudon</v>
          </cell>
        </row>
        <row r="7553">
          <cell r="H7553" t="str">
            <v>Mudon</v>
          </cell>
        </row>
        <row r="7554">
          <cell r="H7554" t="str">
            <v>Mudon</v>
          </cell>
        </row>
        <row r="7555">
          <cell r="H7555" t="str">
            <v>Mudon</v>
          </cell>
        </row>
        <row r="7556">
          <cell r="H7556" t="str">
            <v>Mudon</v>
          </cell>
        </row>
        <row r="7557">
          <cell r="H7557" t="str">
            <v>Mudon</v>
          </cell>
        </row>
        <row r="7558">
          <cell r="H7558" t="str">
            <v>Mudon</v>
          </cell>
        </row>
        <row r="7559">
          <cell r="H7559" t="str">
            <v>Mudon</v>
          </cell>
        </row>
        <row r="7560">
          <cell r="H7560" t="str">
            <v>Mudon</v>
          </cell>
        </row>
        <row r="7561">
          <cell r="H7561" t="str">
            <v>Mudon</v>
          </cell>
        </row>
        <row r="7562">
          <cell r="H7562" t="str">
            <v>Mudon</v>
          </cell>
        </row>
        <row r="7563">
          <cell r="H7563" t="str">
            <v>Munaung</v>
          </cell>
        </row>
        <row r="7564">
          <cell r="H7564" t="str">
            <v>Munaung</v>
          </cell>
        </row>
        <row r="7565">
          <cell r="H7565" t="str">
            <v>Munaung</v>
          </cell>
        </row>
        <row r="7566">
          <cell r="H7566" t="str">
            <v>Munaung</v>
          </cell>
        </row>
        <row r="7567">
          <cell r="H7567" t="str">
            <v>Munaung</v>
          </cell>
        </row>
        <row r="7568">
          <cell r="H7568" t="str">
            <v>Munaung</v>
          </cell>
        </row>
        <row r="7569">
          <cell r="H7569" t="str">
            <v>Munaung</v>
          </cell>
        </row>
        <row r="7570">
          <cell r="H7570" t="str">
            <v>Munaung</v>
          </cell>
        </row>
        <row r="7571">
          <cell r="H7571" t="str">
            <v>Munaung</v>
          </cell>
        </row>
        <row r="7572">
          <cell r="H7572" t="str">
            <v>Munaung</v>
          </cell>
        </row>
        <row r="7573">
          <cell r="H7573" t="str">
            <v>Munaung</v>
          </cell>
        </row>
        <row r="7574">
          <cell r="H7574" t="str">
            <v>Munaung</v>
          </cell>
        </row>
        <row r="7575">
          <cell r="H7575" t="str">
            <v>Munaung</v>
          </cell>
        </row>
        <row r="7576">
          <cell r="H7576" t="str">
            <v>Munaung</v>
          </cell>
        </row>
        <row r="7577">
          <cell r="H7577" t="str">
            <v>Munaung</v>
          </cell>
        </row>
        <row r="7578">
          <cell r="H7578" t="str">
            <v>Munaung</v>
          </cell>
        </row>
        <row r="7579">
          <cell r="H7579" t="str">
            <v>Munaung</v>
          </cell>
        </row>
        <row r="7580">
          <cell r="H7580" t="str">
            <v>Munaung</v>
          </cell>
        </row>
        <row r="7581">
          <cell r="H7581" t="str">
            <v>Munaung</v>
          </cell>
        </row>
        <row r="7582">
          <cell r="H7582" t="str">
            <v>Munaung</v>
          </cell>
        </row>
        <row r="7583">
          <cell r="H7583" t="str">
            <v>Munaung</v>
          </cell>
        </row>
        <row r="7584">
          <cell r="H7584" t="str">
            <v>Munaung</v>
          </cell>
        </row>
        <row r="7585">
          <cell r="H7585" t="str">
            <v>Munaung</v>
          </cell>
        </row>
        <row r="7586">
          <cell r="H7586" t="str">
            <v>Munaung</v>
          </cell>
        </row>
        <row r="7587">
          <cell r="H7587" t="str">
            <v>Munaung</v>
          </cell>
        </row>
        <row r="7588">
          <cell r="H7588" t="str">
            <v>Munaung</v>
          </cell>
        </row>
        <row r="7589">
          <cell r="H7589" t="str">
            <v>Munaung</v>
          </cell>
        </row>
        <row r="7590">
          <cell r="H7590" t="str">
            <v>Munaung</v>
          </cell>
        </row>
        <row r="7591">
          <cell r="H7591" t="str">
            <v>Munaung</v>
          </cell>
        </row>
        <row r="7592">
          <cell r="H7592" t="str">
            <v>Munaung</v>
          </cell>
        </row>
        <row r="7593">
          <cell r="H7593" t="str">
            <v>Munaung</v>
          </cell>
        </row>
        <row r="7594">
          <cell r="H7594" t="str">
            <v>Munaung</v>
          </cell>
        </row>
        <row r="7595">
          <cell r="H7595" t="str">
            <v>Munaung</v>
          </cell>
        </row>
        <row r="7596">
          <cell r="H7596" t="str">
            <v>Munaung</v>
          </cell>
        </row>
        <row r="7597">
          <cell r="H7597" t="str">
            <v>Munaung</v>
          </cell>
        </row>
        <row r="7598">
          <cell r="H7598" t="str">
            <v>Munaung</v>
          </cell>
        </row>
        <row r="7599">
          <cell r="H7599" t="str">
            <v>Munaung</v>
          </cell>
        </row>
        <row r="7600">
          <cell r="H7600" t="str">
            <v>Munaung</v>
          </cell>
        </row>
        <row r="7601">
          <cell r="H7601" t="str">
            <v>Muse</v>
          </cell>
        </row>
        <row r="7602">
          <cell r="H7602" t="str">
            <v>Muse</v>
          </cell>
        </row>
        <row r="7603">
          <cell r="H7603" t="str">
            <v>Muse</v>
          </cell>
        </row>
        <row r="7604">
          <cell r="H7604" t="str">
            <v>Muse</v>
          </cell>
        </row>
        <row r="7605">
          <cell r="H7605" t="str">
            <v>Muse</v>
          </cell>
        </row>
        <row r="7606">
          <cell r="H7606" t="str">
            <v>Muse</v>
          </cell>
        </row>
        <row r="7607">
          <cell r="H7607" t="str">
            <v>Muse</v>
          </cell>
        </row>
        <row r="7608">
          <cell r="H7608" t="str">
            <v>Muse</v>
          </cell>
        </row>
        <row r="7609">
          <cell r="H7609" t="str">
            <v>Muse</v>
          </cell>
        </row>
        <row r="7610">
          <cell r="H7610" t="str">
            <v>Muse</v>
          </cell>
        </row>
        <row r="7611">
          <cell r="H7611" t="str">
            <v>Muse</v>
          </cell>
        </row>
        <row r="7612">
          <cell r="H7612" t="str">
            <v>Muse</v>
          </cell>
        </row>
        <row r="7613">
          <cell r="H7613" t="str">
            <v>Muse</v>
          </cell>
        </row>
        <row r="7614">
          <cell r="H7614" t="str">
            <v>Muse</v>
          </cell>
        </row>
        <row r="7615">
          <cell r="H7615" t="str">
            <v>Muse</v>
          </cell>
        </row>
        <row r="7616">
          <cell r="H7616" t="str">
            <v>Muse</v>
          </cell>
        </row>
        <row r="7617">
          <cell r="H7617" t="str">
            <v>Muse</v>
          </cell>
        </row>
        <row r="7618">
          <cell r="H7618" t="str">
            <v>Muse</v>
          </cell>
        </row>
        <row r="7619">
          <cell r="H7619" t="str">
            <v>Muse</v>
          </cell>
        </row>
        <row r="7620">
          <cell r="H7620" t="str">
            <v>Muse</v>
          </cell>
        </row>
        <row r="7621">
          <cell r="H7621" t="str">
            <v>Muse</v>
          </cell>
        </row>
        <row r="7622">
          <cell r="H7622" t="str">
            <v>Muse</v>
          </cell>
        </row>
        <row r="7623">
          <cell r="H7623" t="str">
            <v>Muse</v>
          </cell>
        </row>
        <row r="7624">
          <cell r="H7624" t="str">
            <v>Muse</v>
          </cell>
        </row>
        <row r="7625">
          <cell r="H7625" t="str">
            <v>Muse</v>
          </cell>
        </row>
        <row r="7626">
          <cell r="H7626" t="str">
            <v>Muse</v>
          </cell>
        </row>
        <row r="7627">
          <cell r="H7627" t="str">
            <v>Muse</v>
          </cell>
        </row>
        <row r="7628">
          <cell r="H7628" t="str">
            <v>Muse</v>
          </cell>
        </row>
        <row r="7629">
          <cell r="H7629" t="str">
            <v>Muse</v>
          </cell>
        </row>
        <row r="7630">
          <cell r="H7630" t="str">
            <v>Muse</v>
          </cell>
        </row>
        <row r="7631">
          <cell r="H7631" t="str">
            <v>Muse</v>
          </cell>
        </row>
        <row r="7632">
          <cell r="H7632" t="str">
            <v>Muse</v>
          </cell>
        </row>
        <row r="7633">
          <cell r="H7633" t="str">
            <v>Muse</v>
          </cell>
        </row>
        <row r="7634">
          <cell r="H7634" t="str">
            <v>Muse</v>
          </cell>
        </row>
        <row r="7635">
          <cell r="H7635" t="str">
            <v>Muse</v>
          </cell>
        </row>
        <row r="7636">
          <cell r="H7636" t="str">
            <v>Muse</v>
          </cell>
        </row>
        <row r="7637">
          <cell r="H7637" t="str">
            <v>Muse</v>
          </cell>
        </row>
        <row r="7638">
          <cell r="H7638" t="str">
            <v>Muse</v>
          </cell>
        </row>
        <row r="7639">
          <cell r="H7639" t="str">
            <v>Muse</v>
          </cell>
        </row>
        <row r="7640">
          <cell r="H7640" t="str">
            <v>Muse</v>
          </cell>
        </row>
        <row r="7641">
          <cell r="H7641" t="str">
            <v>Muse</v>
          </cell>
        </row>
        <row r="7642">
          <cell r="H7642" t="str">
            <v>Muse</v>
          </cell>
        </row>
        <row r="7643">
          <cell r="H7643" t="str">
            <v>Muse</v>
          </cell>
        </row>
        <row r="7644">
          <cell r="H7644" t="str">
            <v>Muse</v>
          </cell>
        </row>
        <row r="7645">
          <cell r="H7645" t="str">
            <v>Muse</v>
          </cell>
        </row>
        <row r="7646">
          <cell r="H7646" t="str">
            <v>Muse</v>
          </cell>
        </row>
        <row r="7647">
          <cell r="H7647" t="str">
            <v>Muse</v>
          </cell>
        </row>
        <row r="7648">
          <cell r="H7648" t="str">
            <v>Muse</v>
          </cell>
        </row>
        <row r="7649">
          <cell r="H7649" t="str">
            <v>Muse</v>
          </cell>
        </row>
        <row r="7650">
          <cell r="H7650" t="str">
            <v>Muse</v>
          </cell>
        </row>
        <row r="7651">
          <cell r="H7651" t="str">
            <v>Muse</v>
          </cell>
        </row>
        <row r="7652">
          <cell r="H7652" t="str">
            <v>Muse</v>
          </cell>
        </row>
        <row r="7653">
          <cell r="H7653" t="str">
            <v>Muse</v>
          </cell>
        </row>
        <row r="7654">
          <cell r="H7654" t="str">
            <v>Muse</v>
          </cell>
        </row>
        <row r="7655">
          <cell r="H7655" t="str">
            <v>Muse</v>
          </cell>
        </row>
        <row r="7656">
          <cell r="H7656" t="str">
            <v>Muse</v>
          </cell>
        </row>
        <row r="7657">
          <cell r="H7657" t="str">
            <v>Muse</v>
          </cell>
        </row>
        <row r="7658">
          <cell r="H7658" t="str">
            <v>Muse</v>
          </cell>
        </row>
        <row r="7659">
          <cell r="H7659" t="str">
            <v>Muse</v>
          </cell>
        </row>
        <row r="7660">
          <cell r="H7660" t="str">
            <v>Muse</v>
          </cell>
        </row>
        <row r="7661">
          <cell r="H7661" t="str">
            <v>Muse</v>
          </cell>
        </row>
        <row r="7662">
          <cell r="H7662" t="str">
            <v>Muse</v>
          </cell>
        </row>
        <row r="7663">
          <cell r="H7663" t="str">
            <v>Muse</v>
          </cell>
        </row>
        <row r="7664">
          <cell r="H7664" t="str">
            <v>Muse</v>
          </cell>
        </row>
        <row r="7665">
          <cell r="H7665" t="str">
            <v>Muse</v>
          </cell>
        </row>
        <row r="7666">
          <cell r="H7666" t="str">
            <v>Muse</v>
          </cell>
        </row>
        <row r="7667">
          <cell r="H7667" t="str">
            <v>Muse</v>
          </cell>
        </row>
        <row r="7668">
          <cell r="H7668" t="str">
            <v>Muse</v>
          </cell>
        </row>
        <row r="7669">
          <cell r="H7669" t="str">
            <v>Muse</v>
          </cell>
        </row>
        <row r="7670">
          <cell r="H7670" t="str">
            <v>Myaing</v>
          </cell>
        </row>
        <row r="7671">
          <cell r="H7671" t="str">
            <v>Myaing</v>
          </cell>
        </row>
        <row r="7672">
          <cell r="H7672" t="str">
            <v>Myaing</v>
          </cell>
        </row>
        <row r="7673">
          <cell r="H7673" t="str">
            <v>Myaing</v>
          </cell>
        </row>
        <row r="7674">
          <cell r="H7674" t="str">
            <v>Myaing</v>
          </cell>
        </row>
        <row r="7675">
          <cell r="H7675" t="str">
            <v>Myaing</v>
          </cell>
        </row>
        <row r="7676">
          <cell r="H7676" t="str">
            <v>Myaing</v>
          </cell>
        </row>
        <row r="7677">
          <cell r="H7677" t="str">
            <v>Myaing</v>
          </cell>
        </row>
        <row r="7678">
          <cell r="H7678" t="str">
            <v>Myaing</v>
          </cell>
        </row>
        <row r="7679">
          <cell r="H7679" t="str">
            <v>Myaing</v>
          </cell>
        </row>
        <row r="7680">
          <cell r="H7680" t="str">
            <v>Myaing</v>
          </cell>
        </row>
        <row r="7681">
          <cell r="H7681" t="str">
            <v>Myaing</v>
          </cell>
        </row>
        <row r="7682">
          <cell r="H7682" t="str">
            <v>Myaing</v>
          </cell>
        </row>
        <row r="7683">
          <cell r="H7683" t="str">
            <v>Myaing</v>
          </cell>
        </row>
        <row r="7684">
          <cell r="H7684" t="str">
            <v>Myaing</v>
          </cell>
        </row>
        <row r="7685">
          <cell r="H7685" t="str">
            <v>Myaing</v>
          </cell>
        </row>
        <row r="7686">
          <cell r="H7686" t="str">
            <v>Myaing</v>
          </cell>
        </row>
        <row r="7687">
          <cell r="H7687" t="str">
            <v>Myaing</v>
          </cell>
        </row>
        <row r="7688">
          <cell r="H7688" t="str">
            <v>Myaing</v>
          </cell>
        </row>
        <row r="7689">
          <cell r="H7689" t="str">
            <v>Myaing</v>
          </cell>
        </row>
        <row r="7690">
          <cell r="H7690" t="str">
            <v>Myaing</v>
          </cell>
        </row>
        <row r="7691">
          <cell r="H7691" t="str">
            <v>Myaing</v>
          </cell>
        </row>
        <row r="7692">
          <cell r="H7692" t="str">
            <v>Myaing</v>
          </cell>
        </row>
        <row r="7693">
          <cell r="H7693" t="str">
            <v>Myaing</v>
          </cell>
        </row>
        <row r="7694">
          <cell r="H7694" t="str">
            <v>Myaing</v>
          </cell>
        </row>
        <row r="7695">
          <cell r="H7695" t="str">
            <v>Myaing</v>
          </cell>
        </row>
        <row r="7696">
          <cell r="H7696" t="str">
            <v>Myaing</v>
          </cell>
        </row>
        <row r="7697">
          <cell r="H7697" t="str">
            <v>Myaing</v>
          </cell>
        </row>
        <row r="7698">
          <cell r="H7698" t="str">
            <v>Myaing</v>
          </cell>
        </row>
        <row r="7699">
          <cell r="H7699" t="str">
            <v>Myaing</v>
          </cell>
        </row>
        <row r="7700">
          <cell r="H7700" t="str">
            <v>Myaing</v>
          </cell>
        </row>
        <row r="7701">
          <cell r="H7701" t="str">
            <v>Myaing</v>
          </cell>
        </row>
        <row r="7702">
          <cell r="H7702" t="str">
            <v>Myaing</v>
          </cell>
        </row>
        <row r="7703">
          <cell r="H7703" t="str">
            <v>Myaing</v>
          </cell>
        </row>
        <row r="7704">
          <cell r="H7704" t="str">
            <v>Myaing</v>
          </cell>
        </row>
        <row r="7705">
          <cell r="H7705" t="str">
            <v>Myaing</v>
          </cell>
        </row>
        <row r="7706">
          <cell r="H7706" t="str">
            <v>Myaing</v>
          </cell>
        </row>
        <row r="7707">
          <cell r="H7707" t="str">
            <v>Myaing</v>
          </cell>
        </row>
        <row r="7708">
          <cell r="H7708" t="str">
            <v>Myaing</v>
          </cell>
        </row>
        <row r="7709">
          <cell r="H7709" t="str">
            <v>Myaing</v>
          </cell>
        </row>
        <row r="7710">
          <cell r="H7710" t="str">
            <v>Myaing</v>
          </cell>
        </row>
        <row r="7711">
          <cell r="H7711" t="str">
            <v>Myaing</v>
          </cell>
        </row>
        <row r="7712">
          <cell r="H7712" t="str">
            <v>Myaing</v>
          </cell>
        </row>
        <row r="7713">
          <cell r="H7713" t="str">
            <v>Myaing</v>
          </cell>
        </row>
        <row r="7714">
          <cell r="H7714" t="str">
            <v>Myaing</v>
          </cell>
        </row>
        <row r="7715">
          <cell r="H7715" t="str">
            <v>Myaing</v>
          </cell>
        </row>
        <row r="7716">
          <cell r="H7716" t="str">
            <v>Myaing</v>
          </cell>
        </row>
        <row r="7717">
          <cell r="H7717" t="str">
            <v>Myaing</v>
          </cell>
        </row>
        <row r="7718">
          <cell r="H7718" t="str">
            <v>Myaing</v>
          </cell>
        </row>
        <row r="7719">
          <cell r="H7719" t="str">
            <v>Myaing</v>
          </cell>
        </row>
        <row r="7720">
          <cell r="H7720" t="str">
            <v>Myaing</v>
          </cell>
        </row>
        <row r="7721">
          <cell r="H7721" t="str">
            <v>Myaing</v>
          </cell>
        </row>
        <row r="7722">
          <cell r="H7722" t="str">
            <v>Myaing</v>
          </cell>
        </row>
        <row r="7723">
          <cell r="H7723" t="str">
            <v>Myaing</v>
          </cell>
        </row>
        <row r="7724">
          <cell r="H7724" t="str">
            <v>Myaing</v>
          </cell>
        </row>
        <row r="7725">
          <cell r="H7725" t="str">
            <v>Myaing</v>
          </cell>
        </row>
        <row r="7726">
          <cell r="H7726" t="str">
            <v>Myaing</v>
          </cell>
        </row>
        <row r="7727">
          <cell r="H7727" t="str">
            <v>Myaing</v>
          </cell>
        </row>
        <row r="7728">
          <cell r="H7728" t="str">
            <v>Myaing</v>
          </cell>
        </row>
        <row r="7729">
          <cell r="H7729" t="str">
            <v>Myaing</v>
          </cell>
        </row>
        <row r="7730">
          <cell r="H7730" t="str">
            <v>Myaing</v>
          </cell>
        </row>
        <row r="7731">
          <cell r="H7731" t="str">
            <v>Myaing</v>
          </cell>
        </row>
        <row r="7732">
          <cell r="H7732" t="str">
            <v>Myaing</v>
          </cell>
        </row>
        <row r="7733">
          <cell r="H7733" t="str">
            <v>Myaing</v>
          </cell>
        </row>
        <row r="7734">
          <cell r="H7734" t="str">
            <v>Myaing</v>
          </cell>
        </row>
        <row r="7735">
          <cell r="H7735" t="str">
            <v>Myaing</v>
          </cell>
        </row>
        <row r="7736">
          <cell r="H7736" t="str">
            <v>Myaing</v>
          </cell>
        </row>
        <row r="7737">
          <cell r="H7737" t="str">
            <v>Myaing</v>
          </cell>
        </row>
        <row r="7738">
          <cell r="H7738" t="str">
            <v>Myaing</v>
          </cell>
        </row>
        <row r="7739">
          <cell r="H7739" t="str">
            <v>Myaing</v>
          </cell>
        </row>
        <row r="7740">
          <cell r="H7740" t="str">
            <v>Myaing</v>
          </cell>
        </row>
        <row r="7741">
          <cell r="H7741" t="str">
            <v>Myaing</v>
          </cell>
        </row>
        <row r="7742">
          <cell r="H7742" t="str">
            <v>Myaing</v>
          </cell>
        </row>
        <row r="7743">
          <cell r="H7743" t="str">
            <v>Myaing</v>
          </cell>
        </row>
        <row r="7744">
          <cell r="H7744" t="str">
            <v>Myaing</v>
          </cell>
        </row>
        <row r="7745">
          <cell r="H7745" t="str">
            <v>Myaing</v>
          </cell>
        </row>
        <row r="7746">
          <cell r="H7746" t="str">
            <v>Myaing</v>
          </cell>
        </row>
        <row r="7747">
          <cell r="H7747" t="str">
            <v>Myaing</v>
          </cell>
        </row>
        <row r="7748">
          <cell r="H7748" t="str">
            <v>Myaing</v>
          </cell>
        </row>
        <row r="7749">
          <cell r="H7749" t="str">
            <v>Myaing</v>
          </cell>
        </row>
        <row r="7750">
          <cell r="H7750" t="str">
            <v>Myaing</v>
          </cell>
        </row>
        <row r="7751">
          <cell r="H7751" t="str">
            <v>Myaing</v>
          </cell>
        </row>
        <row r="7752">
          <cell r="H7752" t="str">
            <v>Myaing</v>
          </cell>
        </row>
        <row r="7753">
          <cell r="H7753" t="str">
            <v>Myanaung</v>
          </cell>
        </row>
        <row r="7754">
          <cell r="H7754" t="str">
            <v>Myanaung</v>
          </cell>
        </row>
        <row r="7755">
          <cell r="H7755" t="str">
            <v>Myanaung</v>
          </cell>
        </row>
        <row r="7756">
          <cell r="H7756" t="str">
            <v>Myanaung</v>
          </cell>
        </row>
        <row r="7757">
          <cell r="H7757" t="str">
            <v>Myanaung</v>
          </cell>
        </row>
        <row r="7758">
          <cell r="H7758" t="str">
            <v>Myanaung</v>
          </cell>
        </row>
        <row r="7759">
          <cell r="H7759" t="str">
            <v>Myanaung</v>
          </cell>
        </row>
        <row r="7760">
          <cell r="H7760" t="str">
            <v>Myanaung</v>
          </cell>
        </row>
        <row r="7761">
          <cell r="H7761" t="str">
            <v>Myanaung</v>
          </cell>
        </row>
        <row r="7762">
          <cell r="H7762" t="str">
            <v>Myanaung</v>
          </cell>
        </row>
        <row r="7763">
          <cell r="H7763" t="str">
            <v>Myanaung</v>
          </cell>
        </row>
        <row r="7764">
          <cell r="H7764" t="str">
            <v>Myanaung</v>
          </cell>
        </row>
        <row r="7765">
          <cell r="H7765" t="str">
            <v>Myanaung</v>
          </cell>
        </row>
        <row r="7766">
          <cell r="H7766" t="str">
            <v>Myanaung</v>
          </cell>
        </row>
        <row r="7767">
          <cell r="H7767" t="str">
            <v>Myanaung</v>
          </cell>
        </row>
        <row r="7768">
          <cell r="H7768" t="str">
            <v>Myanaung</v>
          </cell>
        </row>
        <row r="7769">
          <cell r="H7769" t="str">
            <v>Myanaung</v>
          </cell>
        </row>
        <row r="7770">
          <cell r="H7770" t="str">
            <v>Myanaung</v>
          </cell>
        </row>
        <row r="7771">
          <cell r="H7771" t="str">
            <v>Myanaung</v>
          </cell>
        </row>
        <row r="7772">
          <cell r="H7772" t="str">
            <v>Myanaung</v>
          </cell>
        </row>
        <row r="7773">
          <cell r="H7773" t="str">
            <v>Myanaung</v>
          </cell>
        </row>
        <row r="7774">
          <cell r="H7774" t="str">
            <v>Myanaung</v>
          </cell>
        </row>
        <row r="7775">
          <cell r="H7775" t="str">
            <v>Myanaung</v>
          </cell>
        </row>
        <row r="7776">
          <cell r="H7776" t="str">
            <v>Myanaung</v>
          </cell>
        </row>
        <row r="7777">
          <cell r="H7777" t="str">
            <v>Myanaung</v>
          </cell>
        </row>
        <row r="7778">
          <cell r="H7778" t="str">
            <v>Myanaung</v>
          </cell>
        </row>
        <row r="7779">
          <cell r="H7779" t="str">
            <v>Myanaung</v>
          </cell>
        </row>
        <row r="7780">
          <cell r="H7780" t="str">
            <v>Myanaung</v>
          </cell>
        </row>
        <row r="7781">
          <cell r="H7781" t="str">
            <v>Myanaung</v>
          </cell>
        </row>
        <row r="7782">
          <cell r="H7782" t="str">
            <v>Myanaung</v>
          </cell>
        </row>
        <row r="7783">
          <cell r="H7783" t="str">
            <v>Myanaung</v>
          </cell>
        </row>
        <row r="7784">
          <cell r="H7784" t="str">
            <v>Myanaung</v>
          </cell>
        </row>
        <row r="7785">
          <cell r="H7785" t="str">
            <v>Myanaung</v>
          </cell>
        </row>
        <row r="7786">
          <cell r="H7786" t="str">
            <v>Myanaung</v>
          </cell>
        </row>
        <row r="7787">
          <cell r="H7787" t="str">
            <v>Myanaung</v>
          </cell>
        </row>
        <row r="7788">
          <cell r="H7788" t="str">
            <v>Myanaung</v>
          </cell>
        </row>
        <row r="7789">
          <cell r="H7789" t="str">
            <v>Myanaung</v>
          </cell>
        </row>
        <row r="7790">
          <cell r="H7790" t="str">
            <v>Myanaung</v>
          </cell>
        </row>
        <row r="7791">
          <cell r="H7791" t="str">
            <v>Myanaung</v>
          </cell>
        </row>
        <row r="7792">
          <cell r="H7792" t="str">
            <v>Myanaung</v>
          </cell>
        </row>
        <row r="7793">
          <cell r="H7793" t="str">
            <v>Myanaung</v>
          </cell>
        </row>
        <row r="7794">
          <cell r="H7794" t="str">
            <v>Myanaung</v>
          </cell>
        </row>
        <row r="7795">
          <cell r="H7795" t="str">
            <v>Myanaung</v>
          </cell>
        </row>
        <row r="7796">
          <cell r="H7796" t="str">
            <v>Myanaung</v>
          </cell>
        </row>
        <row r="7797">
          <cell r="H7797" t="str">
            <v>Myanaung</v>
          </cell>
        </row>
        <row r="7798">
          <cell r="H7798" t="str">
            <v>Myanaung</v>
          </cell>
        </row>
        <row r="7799">
          <cell r="H7799" t="str">
            <v>Myanaung</v>
          </cell>
        </row>
        <row r="7800">
          <cell r="H7800" t="str">
            <v>Myanaung</v>
          </cell>
        </row>
        <row r="7801">
          <cell r="H7801" t="str">
            <v>Myanaung</v>
          </cell>
        </row>
        <row r="7802">
          <cell r="H7802" t="str">
            <v>Myanaung</v>
          </cell>
        </row>
        <row r="7803">
          <cell r="H7803" t="str">
            <v>Myanaung</v>
          </cell>
        </row>
        <row r="7804">
          <cell r="H7804" t="str">
            <v>Myanaung</v>
          </cell>
        </row>
        <row r="7805">
          <cell r="H7805" t="str">
            <v>Myanaung</v>
          </cell>
        </row>
        <row r="7806">
          <cell r="H7806" t="str">
            <v>Myanaung</v>
          </cell>
        </row>
        <row r="7807">
          <cell r="H7807" t="str">
            <v>Myanaung</v>
          </cell>
        </row>
        <row r="7808">
          <cell r="H7808" t="str">
            <v>Myanaung</v>
          </cell>
        </row>
        <row r="7809">
          <cell r="H7809" t="str">
            <v>Myanaung</v>
          </cell>
        </row>
        <row r="7810">
          <cell r="H7810" t="str">
            <v>Myanaung</v>
          </cell>
        </row>
        <row r="7811">
          <cell r="H7811" t="str">
            <v>Myanaung</v>
          </cell>
        </row>
        <row r="7812">
          <cell r="H7812" t="str">
            <v>Myanaung</v>
          </cell>
        </row>
        <row r="7813">
          <cell r="H7813" t="str">
            <v>Myanaung</v>
          </cell>
        </row>
        <row r="7814">
          <cell r="H7814" t="str">
            <v>Myanaung</v>
          </cell>
        </row>
        <row r="7815">
          <cell r="H7815" t="str">
            <v>Myaung</v>
          </cell>
        </row>
        <row r="7816">
          <cell r="H7816" t="str">
            <v>Myaung</v>
          </cell>
        </row>
        <row r="7817">
          <cell r="H7817" t="str">
            <v>Myaung</v>
          </cell>
        </row>
        <row r="7818">
          <cell r="H7818" t="str">
            <v>Myaung</v>
          </cell>
        </row>
        <row r="7819">
          <cell r="H7819" t="str">
            <v>Myaung</v>
          </cell>
        </row>
        <row r="7820">
          <cell r="H7820" t="str">
            <v>Myaung</v>
          </cell>
        </row>
        <row r="7821">
          <cell r="H7821" t="str">
            <v>Myaung</v>
          </cell>
        </row>
        <row r="7822">
          <cell r="H7822" t="str">
            <v>Myaung</v>
          </cell>
        </row>
        <row r="7823">
          <cell r="H7823" t="str">
            <v>Myaung</v>
          </cell>
        </row>
        <row r="7824">
          <cell r="H7824" t="str">
            <v>Myaung</v>
          </cell>
        </row>
        <row r="7825">
          <cell r="H7825" t="str">
            <v>Myaung</v>
          </cell>
        </row>
        <row r="7826">
          <cell r="H7826" t="str">
            <v>Myaung</v>
          </cell>
        </row>
        <row r="7827">
          <cell r="H7827" t="str">
            <v>Myaung</v>
          </cell>
        </row>
        <row r="7828">
          <cell r="H7828" t="str">
            <v>Myaung</v>
          </cell>
        </row>
        <row r="7829">
          <cell r="H7829" t="str">
            <v>Myaung</v>
          </cell>
        </row>
        <row r="7830">
          <cell r="H7830" t="str">
            <v>Myaung</v>
          </cell>
        </row>
        <row r="7831">
          <cell r="H7831" t="str">
            <v>Myaung</v>
          </cell>
        </row>
        <row r="7832">
          <cell r="H7832" t="str">
            <v>Myaung</v>
          </cell>
        </row>
        <row r="7833">
          <cell r="H7833" t="str">
            <v>Myaung</v>
          </cell>
        </row>
        <row r="7834">
          <cell r="H7834" t="str">
            <v>Myaung</v>
          </cell>
        </row>
        <row r="7835">
          <cell r="H7835" t="str">
            <v>Myaung</v>
          </cell>
        </row>
        <row r="7836">
          <cell r="H7836" t="str">
            <v>Myaung</v>
          </cell>
        </row>
        <row r="7837">
          <cell r="H7837" t="str">
            <v>Myaung</v>
          </cell>
        </row>
        <row r="7838">
          <cell r="H7838" t="str">
            <v>Myaung</v>
          </cell>
        </row>
        <row r="7839">
          <cell r="H7839" t="str">
            <v>Myaung</v>
          </cell>
        </row>
        <row r="7840">
          <cell r="H7840" t="str">
            <v>Myaung</v>
          </cell>
        </row>
        <row r="7841">
          <cell r="H7841" t="str">
            <v>Myaung</v>
          </cell>
        </row>
        <row r="7842">
          <cell r="H7842" t="str">
            <v>Myaung</v>
          </cell>
        </row>
        <row r="7843">
          <cell r="H7843" t="str">
            <v>Myaung</v>
          </cell>
        </row>
        <row r="7844">
          <cell r="H7844" t="str">
            <v>Myaung</v>
          </cell>
        </row>
        <row r="7845">
          <cell r="H7845" t="str">
            <v>Myaung</v>
          </cell>
        </row>
        <row r="7846">
          <cell r="H7846" t="str">
            <v>Myaung</v>
          </cell>
        </row>
        <row r="7847">
          <cell r="H7847" t="str">
            <v>Myaung</v>
          </cell>
        </row>
        <row r="7848">
          <cell r="H7848" t="str">
            <v>Myaung</v>
          </cell>
        </row>
        <row r="7849">
          <cell r="H7849" t="str">
            <v>Myaung</v>
          </cell>
        </row>
        <row r="7850">
          <cell r="H7850" t="str">
            <v>Myaung</v>
          </cell>
        </row>
        <row r="7851">
          <cell r="H7851" t="str">
            <v>Myaung</v>
          </cell>
        </row>
        <row r="7852">
          <cell r="H7852" t="str">
            <v>Myaung</v>
          </cell>
        </row>
        <row r="7853">
          <cell r="H7853" t="str">
            <v>Myaung</v>
          </cell>
        </row>
        <row r="7854">
          <cell r="H7854" t="str">
            <v>Myaung</v>
          </cell>
        </row>
        <row r="7855">
          <cell r="H7855" t="str">
            <v>Myaung</v>
          </cell>
        </row>
        <row r="7856">
          <cell r="H7856" t="str">
            <v>Myaung</v>
          </cell>
        </row>
        <row r="7857">
          <cell r="H7857" t="str">
            <v>Myaung</v>
          </cell>
        </row>
        <row r="7858">
          <cell r="H7858" t="str">
            <v>Myaung</v>
          </cell>
        </row>
        <row r="7859">
          <cell r="H7859" t="str">
            <v>Myaung</v>
          </cell>
        </row>
        <row r="7860">
          <cell r="H7860" t="str">
            <v>Myaung</v>
          </cell>
        </row>
        <row r="7861">
          <cell r="H7861" t="str">
            <v>Myaung</v>
          </cell>
        </row>
        <row r="7862">
          <cell r="H7862" t="str">
            <v>Myaung</v>
          </cell>
        </row>
        <row r="7863">
          <cell r="H7863" t="str">
            <v>Myaung</v>
          </cell>
        </row>
        <row r="7864">
          <cell r="H7864" t="str">
            <v>Myaung</v>
          </cell>
        </row>
        <row r="7865">
          <cell r="H7865" t="str">
            <v>Myaung</v>
          </cell>
        </row>
        <row r="7866">
          <cell r="H7866" t="str">
            <v>Myaungmya</v>
          </cell>
        </row>
        <row r="7867">
          <cell r="H7867" t="str">
            <v>Myaungmya</v>
          </cell>
        </row>
        <row r="7868">
          <cell r="H7868" t="str">
            <v>Myaungmya</v>
          </cell>
        </row>
        <row r="7869">
          <cell r="H7869" t="str">
            <v>Myaungmya</v>
          </cell>
        </row>
        <row r="7870">
          <cell r="H7870" t="str">
            <v>Myaungmya</v>
          </cell>
        </row>
        <row r="7871">
          <cell r="H7871" t="str">
            <v>Myaungmya</v>
          </cell>
        </row>
        <row r="7872">
          <cell r="H7872" t="str">
            <v>Myaungmya</v>
          </cell>
        </row>
        <row r="7873">
          <cell r="H7873" t="str">
            <v>Myaungmya</v>
          </cell>
        </row>
        <row r="7874">
          <cell r="H7874" t="str">
            <v>Myaungmya</v>
          </cell>
        </row>
        <row r="7875">
          <cell r="H7875" t="str">
            <v>Myaungmya</v>
          </cell>
        </row>
        <row r="7876">
          <cell r="H7876" t="str">
            <v>Myaungmya</v>
          </cell>
        </row>
        <row r="7877">
          <cell r="H7877" t="str">
            <v>Myaungmya</v>
          </cell>
        </row>
        <row r="7878">
          <cell r="H7878" t="str">
            <v>Myaungmya</v>
          </cell>
        </row>
        <row r="7879">
          <cell r="H7879" t="str">
            <v>Myaungmya</v>
          </cell>
        </row>
        <row r="7880">
          <cell r="H7880" t="str">
            <v>Myaungmya</v>
          </cell>
        </row>
        <row r="7881">
          <cell r="H7881" t="str">
            <v>Myaungmya</v>
          </cell>
        </row>
        <row r="7882">
          <cell r="H7882" t="str">
            <v>Myaungmya</v>
          </cell>
        </row>
        <row r="7883">
          <cell r="H7883" t="str">
            <v>Myaungmya</v>
          </cell>
        </row>
        <row r="7884">
          <cell r="H7884" t="str">
            <v>Myaungmya</v>
          </cell>
        </row>
        <row r="7885">
          <cell r="H7885" t="str">
            <v>Myaungmya</v>
          </cell>
        </row>
        <row r="7886">
          <cell r="H7886" t="str">
            <v>Myaungmya</v>
          </cell>
        </row>
        <row r="7887">
          <cell r="H7887" t="str">
            <v>Myaungmya</v>
          </cell>
        </row>
        <row r="7888">
          <cell r="H7888" t="str">
            <v>Myaungmya</v>
          </cell>
        </row>
        <row r="7889">
          <cell r="H7889" t="str">
            <v>Myaungmya</v>
          </cell>
        </row>
        <row r="7890">
          <cell r="H7890" t="str">
            <v>Myaungmya</v>
          </cell>
        </row>
        <row r="7891">
          <cell r="H7891" t="str">
            <v>Myaungmya</v>
          </cell>
        </row>
        <row r="7892">
          <cell r="H7892" t="str">
            <v>Myaungmya</v>
          </cell>
        </row>
        <row r="7893">
          <cell r="H7893" t="str">
            <v>Myaungmya</v>
          </cell>
        </row>
        <row r="7894">
          <cell r="H7894" t="str">
            <v>Myaungmya</v>
          </cell>
        </row>
        <row r="7895">
          <cell r="H7895" t="str">
            <v>Myaungmya</v>
          </cell>
        </row>
        <row r="7896">
          <cell r="H7896" t="str">
            <v>Myaungmya</v>
          </cell>
        </row>
        <row r="7897">
          <cell r="H7897" t="str">
            <v>Myaungmya</v>
          </cell>
        </row>
        <row r="7898">
          <cell r="H7898" t="str">
            <v>Myaungmya</v>
          </cell>
        </row>
        <row r="7899">
          <cell r="H7899" t="str">
            <v>Myaungmya</v>
          </cell>
        </row>
        <row r="7900">
          <cell r="H7900" t="str">
            <v>Myaungmya</v>
          </cell>
        </row>
        <row r="7901">
          <cell r="H7901" t="str">
            <v>Myaungmya</v>
          </cell>
        </row>
        <row r="7902">
          <cell r="H7902" t="str">
            <v>Myaungmya</v>
          </cell>
        </row>
        <row r="7903">
          <cell r="H7903" t="str">
            <v>Myaungmya</v>
          </cell>
        </row>
        <row r="7904">
          <cell r="H7904" t="str">
            <v>Myaungmya</v>
          </cell>
        </row>
        <row r="7905">
          <cell r="H7905" t="str">
            <v>Myaungmya</v>
          </cell>
        </row>
        <row r="7906">
          <cell r="H7906" t="str">
            <v>Myaungmya</v>
          </cell>
        </row>
        <row r="7907">
          <cell r="H7907" t="str">
            <v>Myaungmya</v>
          </cell>
        </row>
        <row r="7908">
          <cell r="H7908" t="str">
            <v>Myaungmya</v>
          </cell>
        </row>
        <row r="7909">
          <cell r="H7909" t="str">
            <v>Myaungmya</v>
          </cell>
        </row>
        <row r="7910">
          <cell r="H7910" t="str">
            <v>Myaungmya</v>
          </cell>
        </row>
        <row r="7911">
          <cell r="H7911" t="str">
            <v>Myaungmya</v>
          </cell>
        </row>
        <row r="7912">
          <cell r="H7912" t="str">
            <v>Myaungmya</v>
          </cell>
        </row>
        <row r="7913">
          <cell r="H7913" t="str">
            <v>Myaungmya</v>
          </cell>
        </row>
        <row r="7914">
          <cell r="H7914" t="str">
            <v>Myaungmya</v>
          </cell>
        </row>
        <row r="7915">
          <cell r="H7915" t="str">
            <v>Myaungmya</v>
          </cell>
        </row>
        <row r="7916">
          <cell r="H7916" t="str">
            <v>Myaungmya</v>
          </cell>
        </row>
        <row r="7917">
          <cell r="H7917" t="str">
            <v>Myaungmya</v>
          </cell>
        </row>
        <row r="7918">
          <cell r="H7918" t="str">
            <v>Myaungmya</v>
          </cell>
        </row>
        <row r="7919">
          <cell r="H7919" t="str">
            <v>Myaungmya</v>
          </cell>
        </row>
        <row r="7920">
          <cell r="H7920" t="str">
            <v>Myaungmya</v>
          </cell>
        </row>
        <row r="7921">
          <cell r="H7921" t="str">
            <v>Myaungmya</v>
          </cell>
        </row>
        <row r="7922">
          <cell r="H7922" t="str">
            <v>Myaungmya</v>
          </cell>
        </row>
        <row r="7923">
          <cell r="H7923" t="str">
            <v>Myaungmya</v>
          </cell>
        </row>
        <row r="7924">
          <cell r="H7924" t="str">
            <v>Myaungmya</v>
          </cell>
        </row>
        <row r="7925">
          <cell r="H7925" t="str">
            <v>Myaungmya</v>
          </cell>
        </row>
        <row r="7926">
          <cell r="H7926" t="str">
            <v>Myaungmya</v>
          </cell>
        </row>
        <row r="7927">
          <cell r="H7927" t="str">
            <v>Myaungmya</v>
          </cell>
        </row>
        <row r="7928">
          <cell r="H7928" t="str">
            <v>Myaungmya</v>
          </cell>
        </row>
        <row r="7929">
          <cell r="H7929" t="str">
            <v>Myaungmya</v>
          </cell>
        </row>
        <row r="7930">
          <cell r="H7930" t="str">
            <v>Myaungmya</v>
          </cell>
        </row>
        <row r="7931">
          <cell r="H7931" t="str">
            <v>Myaungmya</v>
          </cell>
        </row>
        <row r="7932">
          <cell r="H7932" t="str">
            <v>Myaungmya</v>
          </cell>
        </row>
        <row r="7933">
          <cell r="H7933" t="str">
            <v>Myaungmya</v>
          </cell>
        </row>
        <row r="7934">
          <cell r="H7934" t="str">
            <v>Myaungmya</v>
          </cell>
        </row>
        <row r="7935">
          <cell r="H7935" t="str">
            <v>Myaungmya</v>
          </cell>
        </row>
        <row r="7936">
          <cell r="H7936" t="str">
            <v>Myaungmya</v>
          </cell>
        </row>
        <row r="7937">
          <cell r="H7937" t="str">
            <v>Myaungmya</v>
          </cell>
        </row>
        <row r="7938">
          <cell r="H7938" t="str">
            <v>Myaungmya</v>
          </cell>
        </row>
        <row r="7939">
          <cell r="H7939" t="str">
            <v>Myaungmya</v>
          </cell>
        </row>
        <row r="7940">
          <cell r="H7940" t="str">
            <v>Myaungmya</v>
          </cell>
        </row>
        <row r="7941">
          <cell r="H7941" t="str">
            <v>Myaungmya</v>
          </cell>
        </row>
        <row r="7942">
          <cell r="H7942" t="str">
            <v>Myaungmya</v>
          </cell>
        </row>
        <row r="7943">
          <cell r="H7943" t="str">
            <v>Myaungmya</v>
          </cell>
        </row>
        <row r="7944">
          <cell r="H7944" t="str">
            <v>Myaungmya</v>
          </cell>
        </row>
        <row r="7945">
          <cell r="H7945" t="str">
            <v>Myaungmya</v>
          </cell>
        </row>
        <row r="7946">
          <cell r="H7946" t="str">
            <v>Myaungmya</v>
          </cell>
        </row>
        <row r="7947">
          <cell r="H7947" t="str">
            <v>Myaungmya</v>
          </cell>
        </row>
        <row r="7948">
          <cell r="H7948" t="str">
            <v>Myaungmya</v>
          </cell>
        </row>
        <row r="7949">
          <cell r="H7949" t="str">
            <v>Myaungmya</v>
          </cell>
        </row>
        <row r="7950">
          <cell r="H7950" t="str">
            <v>Myaungmya</v>
          </cell>
        </row>
        <row r="7951">
          <cell r="H7951" t="str">
            <v>Myaungmya</v>
          </cell>
        </row>
        <row r="7952">
          <cell r="H7952" t="str">
            <v>Myaungmya</v>
          </cell>
        </row>
        <row r="7953">
          <cell r="H7953" t="str">
            <v>Myaungmya</v>
          </cell>
        </row>
        <row r="7954">
          <cell r="H7954" t="str">
            <v>Myaungmya</v>
          </cell>
        </row>
        <row r="7955">
          <cell r="H7955" t="str">
            <v>Myaungmya</v>
          </cell>
        </row>
        <row r="7956">
          <cell r="H7956" t="str">
            <v>Myaungmya</v>
          </cell>
        </row>
        <row r="7957">
          <cell r="H7957" t="str">
            <v>Myaungmya</v>
          </cell>
        </row>
        <row r="7958">
          <cell r="H7958" t="str">
            <v>Myaungmya</v>
          </cell>
        </row>
        <row r="7959">
          <cell r="H7959" t="str">
            <v>Myaungmya</v>
          </cell>
        </row>
        <row r="7960">
          <cell r="H7960" t="str">
            <v>Myaungmya</v>
          </cell>
        </row>
        <row r="7961">
          <cell r="H7961" t="str">
            <v>Myaungmya</v>
          </cell>
        </row>
        <row r="7962">
          <cell r="H7962" t="str">
            <v>Myaungmya</v>
          </cell>
        </row>
        <row r="7963">
          <cell r="H7963" t="str">
            <v>Myaungmya</v>
          </cell>
        </row>
        <row r="7964">
          <cell r="H7964" t="str">
            <v>Myaungmya</v>
          </cell>
        </row>
        <row r="7965">
          <cell r="H7965" t="str">
            <v>Myaungmya</v>
          </cell>
        </row>
        <row r="7966">
          <cell r="H7966" t="str">
            <v>Myawaddy</v>
          </cell>
        </row>
        <row r="7967">
          <cell r="H7967" t="str">
            <v>Myawaddy</v>
          </cell>
        </row>
        <row r="7968">
          <cell r="H7968" t="str">
            <v>Myawaddy</v>
          </cell>
        </row>
        <row r="7969">
          <cell r="H7969" t="str">
            <v>Myawaddy</v>
          </cell>
        </row>
        <row r="7970">
          <cell r="H7970" t="str">
            <v>Myawaddy</v>
          </cell>
        </row>
        <row r="7971">
          <cell r="H7971" t="str">
            <v>Myawaddy</v>
          </cell>
        </row>
        <row r="7972">
          <cell r="H7972" t="str">
            <v>Myawaddy</v>
          </cell>
        </row>
        <row r="7973">
          <cell r="H7973" t="str">
            <v>Myawaddy</v>
          </cell>
        </row>
        <row r="7974">
          <cell r="H7974" t="str">
            <v>Myawaddy</v>
          </cell>
        </row>
        <row r="7975">
          <cell r="H7975" t="str">
            <v>Myawaddy</v>
          </cell>
        </row>
        <row r="7976">
          <cell r="H7976" t="str">
            <v>Myawaddy</v>
          </cell>
        </row>
        <row r="7977">
          <cell r="H7977" t="str">
            <v>Myawaddy</v>
          </cell>
        </row>
        <row r="7978">
          <cell r="H7978" t="str">
            <v>Myawaddy</v>
          </cell>
        </row>
        <row r="7979">
          <cell r="H7979" t="str">
            <v>Myawaddy</v>
          </cell>
        </row>
        <row r="7980">
          <cell r="H7980" t="str">
            <v>Myawaddy</v>
          </cell>
        </row>
        <row r="7981">
          <cell r="H7981" t="str">
            <v>Myawaddy</v>
          </cell>
        </row>
        <row r="7982">
          <cell r="H7982" t="str">
            <v>Myawaddy</v>
          </cell>
        </row>
        <row r="7983">
          <cell r="H7983" t="str">
            <v>Myawaddy</v>
          </cell>
        </row>
        <row r="7984">
          <cell r="H7984" t="str">
            <v>Myawaddy</v>
          </cell>
        </row>
        <row r="7985">
          <cell r="H7985" t="str">
            <v>Myawaddy</v>
          </cell>
        </row>
        <row r="7986">
          <cell r="H7986" t="str">
            <v>Myawaddy</v>
          </cell>
        </row>
        <row r="7987">
          <cell r="H7987" t="str">
            <v>Myebon</v>
          </cell>
        </row>
        <row r="7988">
          <cell r="H7988" t="str">
            <v>Myebon</v>
          </cell>
        </row>
        <row r="7989">
          <cell r="H7989" t="str">
            <v>Myebon</v>
          </cell>
        </row>
        <row r="7990">
          <cell r="H7990" t="str">
            <v>Myebon</v>
          </cell>
        </row>
        <row r="7991">
          <cell r="H7991" t="str">
            <v>Myebon</v>
          </cell>
        </row>
        <row r="7992">
          <cell r="H7992" t="str">
            <v>Myebon</v>
          </cell>
        </row>
        <row r="7993">
          <cell r="H7993" t="str">
            <v>Myebon</v>
          </cell>
        </row>
        <row r="7994">
          <cell r="H7994" t="str">
            <v>Myebon</v>
          </cell>
        </row>
        <row r="7995">
          <cell r="H7995" t="str">
            <v>Myebon</v>
          </cell>
        </row>
        <row r="7996">
          <cell r="H7996" t="str">
            <v>Myebon</v>
          </cell>
        </row>
        <row r="7997">
          <cell r="H7997" t="str">
            <v>Myebon</v>
          </cell>
        </row>
        <row r="7998">
          <cell r="H7998" t="str">
            <v>Myebon</v>
          </cell>
        </row>
        <row r="7999">
          <cell r="H7999" t="str">
            <v>Myebon</v>
          </cell>
        </row>
        <row r="8000">
          <cell r="H8000" t="str">
            <v>Myebon</v>
          </cell>
        </row>
        <row r="8001">
          <cell r="H8001" t="str">
            <v>Myebon</v>
          </cell>
        </row>
        <row r="8002">
          <cell r="H8002" t="str">
            <v>Myebon</v>
          </cell>
        </row>
        <row r="8003">
          <cell r="H8003" t="str">
            <v>Myebon</v>
          </cell>
        </row>
        <row r="8004">
          <cell r="H8004" t="str">
            <v>Myebon</v>
          </cell>
        </row>
        <row r="8005">
          <cell r="H8005" t="str">
            <v>Myebon</v>
          </cell>
        </row>
        <row r="8006">
          <cell r="H8006" t="str">
            <v>Myebon</v>
          </cell>
        </row>
        <row r="8007">
          <cell r="H8007" t="str">
            <v>Myebon</v>
          </cell>
        </row>
        <row r="8008">
          <cell r="H8008" t="str">
            <v>Myebon</v>
          </cell>
        </row>
        <row r="8009">
          <cell r="H8009" t="str">
            <v>Myebon</v>
          </cell>
        </row>
        <row r="8010">
          <cell r="H8010" t="str">
            <v>Myebon</v>
          </cell>
        </row>
        <row r="8011">
          <cell r="H8011" t="str">
            <v>Myebon</v>
          </cell>
        </row>
        <row r="8012">
          <cell r="H8012" t="str">
            <v>Myebon</v>
          </cell>
        </row>
        <row r="8013">
          <cell r="H8013" t="str">
            <v>Myebon</v>
          </cell>
        </row>
        <row r="8014">
          <cell r="H8014" t="str">
            <v>Myebon</v>
          </cell>
        </row>
        <row r="8015">
          <cell r="H8015" t="str">
            <v>Myebon</v>
          </cell>
        </row>
        <row r="8016">
          <cell r="H8016" t="str">
            <v>Myebon</v>
          </cell>
        </row>
        <row r="8017">
          <cell r="H8017" t="str">
            <v>Myebon</v>
          </cell>
        </row>
        <row r="8018">
          <cell r="H8018" t="str">
            <v>Myebon</v>
          </cell>
        </row>
        <row r="8019">
          <cell r="H8019" t="str">
            <v>Myebon</v>
          </cell>
        </row>
        <row r="8020">
          <cell r="H8020" t="str">
            <v>Myebon</v>
          </cell>
        </row>
        <row r="8021">
          <cell r="H8021" t="str">
            <v>Myebon</v>
          </cell>
        </row>
        <row r="8022">
          <cell r="H8022" t="str">
            <v>Myebon</v>
          </cell>
        </row>
        <row r="8023">
          <cell r="H8023" t="str">
            <v>Myebon</v>
          </cell>
        </row>
        <row r="8024">
          <cell r="H8024" t="str">
            <v>Myebon</v>
          </cell>
        </row>
        <row r="8025">
          <cell r="H8025" t="str">
            <v>Myebon</v>
          </cell>
        </row>
        <row r="8026">
          <cell r="H8026" t="str">
            <v>Myebon</v>
          </cell>
        </row>
        <row r="8027">
          <cell r="H8027" t="str">
            <v>Myebon</v>
          </cell>
        </row>
        <row r="8028">
          <cell r="H8028" t="str">
            <v>Myebon</v>
          </cell>
        </row>
        <row r="8029">
          <cell r="H8029" t="str">
            <v>Myebon</v>
          </cell>
        </row>
        <row r="8030">
          <cell r="H8030" t="str">
            <v>Myebon</v>
          </cell>
        </row>
        <row r="8031">
          <cell r="H8031" t="str">
            <v>Myebon</v>
          </cell>
        </row>
        <row r="8032">
          <cell r="H8032" t="str">
            <v>Myebon</v>
          </cell>
        </row>
        <row r="8033">
          <cell r="H8033" t="str">
            <v>Myebon</v>
          </cell>
        </row>
        <row r="8034">
          <cell r="H8034" t="str">
            <v>Myebon</v>
          </cell>
        </row>
        <row r="8035">
          <cell r="H8035" t="str">
            <v>Myebon</v>
          </cell>
        </row>
        <row r="8036">
          <cell r="H8036" t="str">
            <v>Myebon</v>
          </cell>
        </row>
        <row r="8037">
          <cell r="H8037" t="str">
            <v>Myebon</v>
          </cell>
        </row>
        <row r="8038">
          <cell r="H8038" t="str">
            <v>Myebon</v>
          </cell>
        </row>
        <row r="8039">
          <cell r="H8039" t="str">
            <v>Myebon</v>
          </cell>
        </row>
        <row r="8040">
          <cell r="H8040" t="str">
            <v>Myebon</v>
          </cell>
        </row>
        <row r="8041">
          <cell r="H8041" t="str">
            <v>Myebon</v>
          </cell>
        </row>
        <row r="8042">
          <cell r="H8042" t="str">
            <v>Myebon</v>
          </cell>
        </row>
        <row r="8043">
          <cell r="H8043" t="str">
            <v>Myebon</v>
          </cell>
        </row>
        <row r="8044">
          <cell r="H8044" t="str">
            <v>Myebon</v>
          </cell>
        </row>
        <row r="8045">
          <cell r="H8045" t="str">
            <v>Myebon</v>
          </cell>
        </row>
        <row r="8046">
          <cell r="H8046" t="str">
            <v>Myebon</v>
          </cell>
        </row>
        <row r="8047">
          <cell r="H8047" t="str">
            <v>Myebon</v>
          </cell>
        </row>
        <row r="8048">
          <cell r="H8048" t="str">
            <v>Myebon</v>
          </cell>
        </row>
        <row r="8049">
          <cell r="H8049" t="str">
            <v>Myebon</v>
          </cell>
        </row>
        <row r="8050">
          <cell r="H8050" t="str">
            <v>Myeik</v>
          </cell>
        </row>
        <row r="8051">
          <cell r="H8051" t="str">
            <v>Myeik</v>
          </cell>
        </row>
        <row r="8052">
          <cell r="H8052" t="str">
            <v>Myeik</v>
          </cell>
        </row>
        <row r="8053">
          <cell r="H8053" t="str">
            <v>Myeik</v>
          </cell>
        </row>
        <row r="8054">
          <cell r="H8054" t="str">
            <v>Myeik</v>
          </cell>
        </row>
        <row r="8055">
          <cell r="H8055" t="str">
            <v>Myeik</v>
          </cell>
        </row>
        <row r="8056">
          <cell r="H8056" t="str">
            <v>Myeik</v>
          </cell>
        </row>
        <row r="8057">
          <cell r="H8057" t="str">
            <v>Myeik</v>
          </cell>
        </row>
        <row r="8058">
          <cell r="H8058" t="str">
            <v>Myeik</v>
          </cell>
        </row>
        <row r="8059">
          <cell r="H8059" t="str">
            <v>Myeik</v>
          </cell>
        </row>
        <row r="8060">
          <cell r="H8060" t="str">
            <v>Myeik</v>
          </cell>
        </row>
        <row r="8061">
          <cell r="H8061" t="str">
            <v>Myeik</v>
          </cell>
        </row>
        <row r="8062">
          <cell r="H8062" t="str">
            <v>Myeik</v>
          </cell>
        </row>
        <row r="8063">
          <cell r="H8063" t="str">
            <v>Myeik</v>
          </cell>
        </row>
        <row r="8064">
          <cell r="H8064" t="str">
            <v>Myeik</v>
          </cell>
        </row>
        <row r="8065">
          <cell r="H8065" t="str">
            <v>Myeik</v>
          </cell>
        </row>
        <row r="8066">
          <cell r="H8066" t="str">
            <v>Myeik</v>
          </cell>
        </row>
        <row r="8067">
          <cell r="H8067" t="str">
            <v>Myeik</v>
          </cell>
        </row>
        <row r="8068">
          <cell r="H8068" t="str">
            <v>Myeik</v>
          </cell>
        </row>
        <row r="8069">
          <cell r="H8069" t="str">
            <v>Myeik</v>
          </cell>
        </row>
        <row r="8070">
          <cell r="H8070" t="str">
            <v>Myeik</v>
          </cell>
        </row>
        <row r="8071">
          <cell r="H8071" t="str">
            <v>Myeik</v>
          </cell>
        </row>
        <row r="8072">
          <cell r="H8072" t="str">
            <v>Myeik</v>
          </cell>
        </row>
        <row r="8073">
          <cell r="H8073" t="str">
            <v>Myeik</v>
          </cell>
        </row>
        <row r="8074">
          <cell r="H8074" t="str">
            <v>Myingyan</v>
          </cell>
        </row>
        <row r="8075">
          <cell r="H8075" t="str">
            <v>Myingyan</v>
          </cell>
        </row>
        <row r="8076">
          <cell r="H8076" t="str">
            <v>Myingyan</v>
          </cell>
        </row>
        <row r="8077">
          <cell r="H8077" t="str">
            <v>Myingyan</v>
          </cell>
        </row>
        <row r="8078">
          <cell r="H8078" t="str">
            <v>Myingyan</v>
          </cell>
        </row>
        <row r="8079">
          <cell r="H8079" t="str">
            <v>Myingyan</v>
          </cell>
        </row>
        <row r="8080">
          <cell r="H8080" t="str">
            <v>Myingyan</v>
          </cell>
        </row>
        <row r="8081">
          <cell r="H8081" t="str">
            <v>Myingyan</v>
          </cell>
        </row>
        <row r="8082">
          <cell r="H8082" t="str">
            <v>Myingyan</v>
          </cell>
        </row>
        <row r="8083">
          <cell r="H8083" t="str">
            <v>Myingyan</v>
          </cell>
        </row>
        <row r="8084">
          <cell r="H8084" t="str">
            <v>Myingyan</v>
          </cell>
        </row>
        <row r="8085">
          <cell r="H8085" t="str">
            <v>Myingyan</v>
          </cell>
        </row>
        <row r="8086">
          <cell r="H8086" t="str">
            <v>Myingyan</v>
          </cell>
        </row>
        <row r="8087">
          <cell r="H8087" t="str">
            <v>Myingyan</v>
          </cell>
        </row>
        <row r="8088">
          <cell r="H8088" t="str">
            <v>Myingyan</v>
          </cell>
        </row>
        <row r="8089">
          <cell r="H8089" t="str">
            <v>Myingyan</v>
          </cell>
        </row>
        <row r="8090">
          <cell r="H8090" t="str">
            <v>Myingyan</v>
          </cell>
        </row>
        <row r="8091">
          <cell r="H8091" t="str">
            <v>Myingyan</v>
          </cell>
        </row>
        <row r="8092">
          <cell r="H8092" t="str">
            <v>Myingyan</v>
          </cell>
        </row>
        <row r="8093">
          <cell r="H8093" t="str">
            <v>Myingyan</v>
          </cell>
        </row>
        <row r="8094">
          <cell r="H8094" t="str">
            <v>Myingyan</v>
          </cell>
        </row>
        <row r="8095">
          <cell r="H8095" t="str">
            <v>Myingyan</v>
          </cell>
        </row>
        <row r="8096">
          <cell r="H8096" t="str">
            <v>Myingyan</v>
          </cell>
        </row>
        <row r="8097">
          <cell r="H8097" t="str">
            <v>Myingyan</v>
          </cell>
        </row>
        <row r="8098">
          <cell r="H8098" t="str">
            <v>Myingyan</v>
          </cell>
        </row>
        <row r="8099">
          <cell r="H8099" t="str">
            <v>Myingyan</v>
          </cell>
        </row>
        <row r="8100">
          <cell r="H8100" t="str">
            <v>Myingyan</v>
          </cell>
        </row>
        <row r="8101">
          <cell r="H8101" t="str">
            <v>Myingyan</v>
          </cell>
        </row>
        <row r="8102">
          <cell r="H8102" t="str">
            <v>Myingyan</v>
          </cell>
        </row>
        <row r="8103">
          <cell r="H8103" t="str">
            <v>Myingyan</v>
          </cell>
        </row>
        <row r="8104">
          <cell r="H8104" t="str">
            <v>Myingyan</v>
          </cell>
        </row>
        <row r="8105">
          <cell r="H8105" t="str">
            <v>Myingyan</v>
          </cell>
        </row>
        <row r="8106">
          <cell r="H8106" t="str">
            <v>Myingyan</v>
          </cell>
        </row>
        <row r="8107">
          <cell r="H8107" t="str">
            <v>Myingyan</v>
          </cell>
        </row>
        <row r="8108">
          <cell r="H8108" t="str">
            <v>Myingyan</v>
          </cell>
        </row>
        <row r="8109">
          <cell r="H8109" t="str">
            <v>Myingyan</v>
          </cell>
        </row>
        <row r="8110">
          <cell r="H8110" t="str">
            <v>Myingyan</v>
          </cell>
        </row>
        <row r="8111">
          <cell r="H8111" t="str">
            <v>Myingyan</v>
          </cell>
        </row>
        <row r="8112">
          <cell r="H8112" t="str">
            <v>Myingyan</v>
          </cell>
        </row>
        <row r="8113">
          <cell r="H8113" t="str">
            <v>Myingyan</v>
          </cell>
        </row>
        <row r="8114">
          <cell r="H8114" t="str">
            <v>Myingyan</v>
          </cell>
        </row>
        <row r="8115">
          <cell r="H8115" t="str">
            <v>Myingyan</v>
          </cell>
        </row>
        <row r="8116">
          <cell r="H8116" t="str">
            <v>Myingyan</v>
          </cell>
        </row>
        <row r="8117">
          <cell r="H8117" t="str">
            <v>Myingyan</v>
          </cell>
        </row>
        <row r="8118">
          <cell r="H8118" t="str">
            <v>Myingyan</v>
          </cell>
        </row>
        <row r="8119">
          <cell r="H8119" t="str">
            <v>Myingyan</v>
          </cell>
        </row>
        <row r="8120">
          <cell r="H8120" t="str">
            <v>Myingyan</v>
          </cell>
        </row>
        <row r="8121">
          <cell r="H8121" t="str">
            <v>Myingyan</v>
          </cell>
        </row>
        <row r="8122">
          <cell r="H8122" t="str">
            <v>Myingyan</v>
          </cell>
        </row>
        <row r="8123">
          <cell r="H8123" t="str">
            <v>Myingyan</v>
          </cell>
        </row>
        <row r="8124">
          <cell r="H8124" t="str">
            <v>Myingyan</v>
          </cell>
        </row>
        <row r="8125">
          <cell r="H8125" t="str">
            <v>Myingyan</v>
          </cell>
        </row>
        <row r="8126">
          <cell r="H8126" t="str">
            <v>Myingyan</v>
          </cell>
        </row>
        <row r="8127">
          <cell r="H8127" t="str">
            <v>Myingyan</v>
          </cell>
        </row>
        <row r="8128">
          <cell r="H8128" t="str">
            <v>Myingyan</v>
          </cell>
        </row>
        <row r="8129">
          <cell r="H8129" t="str">
            <v>Myingyan</v>
          </cell>
        </row>
        <row r="8130">
          <cell r="H8130" t="str">
            <v>Myingyan</v>
          </cell>
        </row>
        <row r="8131">
          <cell r="H8131" t="str">
            <v>Myingyan</v>
          </cell>
        </row>
        <row r="8132">
          <cell r="H8132" t="str">
            <v>Myingyan</v>
          </cell>
        </row>
        <row r="8133">
          <cell r="H8133" t="str">
            <v>Myingyan</v>
          </cell>
        </row>
        <row r="8134">
          <cell r="H8134" t="str">
            <v>Myingyan</v>
          </cell>
        </row>
        <row r="8135">
          <cell r="H8135" t="str">
            <v>Myingyan</v>
          </cell>
        </row>
        <row r="8136">
          <cell r="H8136" t="str">
            <v>Myingyan</v>
          </cell>
        </row>
        <row r="8137">
          <cell r="H8137" t="str">
            <v>Myingyan</v>
          </cell>
        </row>
        <row r="8138">
          <cell r="H8138" t="str">
            <v>Myingyan</v>
          </cell>
        </row>
        <row r="8139">
          <cell r="H8139" t="str">
            <v>Myingyan</v>
          </cell>
        </row>
        <row r="8140">
          <cell r="H8140" t="str">
            <v>Myingyan</v>
          </cell>
        </row>
        <row r="8141">
          <cell r="H8141" t="str">
            <v>Myingyan</v>
          </cell>
        </row>
        <row r="8142">
          <cell r="H8142" t="str">
            <v>Myingyan</v>
          </cell>
        </row>
        <row r="8143">
          <cell r="H8143" t="str">
            <v>Myinmu</v>
          </cell>
        </row>
        <row r="8144">
          <cell r="H8144" t="str">
            <v>Myinmu</v>
          </cell>
        </row>
        <row r="8145">
          <cell r="H8145" t="str">
            <v>Myinmu</v>
          </cell>
        </row>
        <row r="8146">
          <cell r="H8146" t="str">
            <v>Myinmu</v>
          </cell>
        </row>
        <row r="8147">
          <cell r="H8147" t="str">
            <v>Myinmu</v>
          </cell>
        </row>
        <row r="8148">
          <cell r="H8148" t="str">
            <v>Myinmu</v>
          </cell>
        </row>
        <row r="8149">
          <cell r="H8149" t="str">
            <v>Myinmu</v>
          </cell>
        </row>
        <row r="8150">
          <cell r="H8150" t="str">
            <v>Myinmu</v>
          </cell>
        </row>
        <row r="8151">
          <cell r="H8151" t="str">
            <v>Myinmu</v>
          </cell>
        </row>
        <row r="8152">
          <cell r="H8152" t="str">
            <v>Myinmu</v>
          </cell>
        </row>
        <row r="8153">
          <cell r="H8153" t="str">
            <v>Myinmu</v>
          </cell>
        </row>
        <row r="8154">
          <cell r="H8154" t="str">
            <v>Myinmu</v>
          </cell>
        </row>
        <row r="8155">
          <cell r="H8155" t="str">
            <v>Myinmu</v>
          </cell>
        </row>
        <row r="8156">
          <cell r="H8156" t="str">
            <v>Myinmu</v>
          </cell>
        </row>
        <row r="8157">
          <cell r="H8157" t="str">
            <v>Myinmu</v>
          </cell>
        </row>
        <row r="8158">
          <cell r="H8158" t="str">
            <v>Myinmu</v>
          </cell>
        </row>
        <row r="8159">
          <cell r="H8159" t="str">
            <v>Myinmu</v>
          </cell>
        </row>
        <row r="8160">
          <cell r="H8160" t="str">
            <v>Myinmu</v>
          </cell>
        </row>
        <row r="8161">
          <cell r="H8161" t="str">
            <v>Myinmu</v>
          </cell>
        </row>
        <row r="8162">
          <cell r="H8162" t="str">
            <v>Myinmu</v>
          </cell>
        </row>
        <row r="8163">
          <cell r="H8163" t="str">
            <v>Myinmu</v>
          </cell>
        </row>
        <row r="8164">
          <cell r="H8164" t="str">
            <v>Myinmu</v>
          </cell>
        </row>
        <row r="8165">
          <cell r="H8165" t="str">
            <v>Myinmu</v>
          </cell>
        </row>
        <row r="8166">
          <cell r="H8166" t="str">
            <v>Myinmu</v>
          </cell>
        </row>
        <row r="8167">
          <cell r="H8167" t="str">
            <v>Myinmu</v>
          </cell>
        </row>
        <row r="8168">
          <cell r="H8168" t="str">
            <v>Myinmu</v>
          </cell>
        </row>
        <row r="8169">
          <cell r="H8169" t="str">
            <v>Myinmu</v>
          </cell>
        </row>
        <row r="8170">
          <cell r="H8170" t="str">
            <v>Myinmu</v>
          </cell>
        </row>
        <row r="8171">
          <cell r="H8171" t="str">
            <v>Myinmu</v>
          </cell>
        </row>
        <row r="8172">
          <cell r="H8172" t="str">
            <v>Myinmu</v>
          </cell>
        </row>
        <row r="8173">
          <cell r="H8173" t="str">
            <v>Myinmu</v>
          </cell>
        </row>
        <row r="8174">
          <cell r="H8174" t="str">
            <v>Myinmu</v>
          </cell>
        </row>
        <row r="8175">
          <cell r="H8175" t="str">
            <v>Myinmu</v>
          </cell>
        </row>
        <row r="8176">
          <cell r="H8176" t="str">
            <v>Myinmu</v>
          </cell>
        </row>
        <row r="8177">
          <cell r="H8177" t="str">
            <v>Myinmu</v>
          </cell>
        </row>
        <row r="8178">
          <cell r="H8178" t="str">
            <v>Myinmu</v>
          </cell>
        </row>
        <row r="8179">
          <cell r="H8179" t="str">
            <v>Myinmu</v>
          </cell>
        </row>
        <row r="8180">
          <cell r="H8180" t="str">
            <v>Myinmu</v>
          </cell>
        </row>
        <row r="8181">
          <cell r="H8181" t="str">
            <v>Myinmu</v>
          </cell>
        </row>
        <row r="8182">
          <cell r="H8182" t="str">
            <v>Myinmu</v>
          </cell>
        </row>
        <row r="8183">
          <cell r="H8183" t="str">
            <v>Myinmu</v>
          </cell>
        </row>
        <row r="8184">
          <cell r="H8184" t="str">
            <v>Myinmu</v>
          </cell>
        </row>
        <row r="8185">
          <cell r="H8185" t="str">
            <v>Myinmu</v>
          </cell>
        </row>
        <row r="8186">
          <cell r="H8186" t="str">
            <v>Myinmu</v>
          </cell>
        </row>
        <row r="8187">
          <cell r="H8187" t="str">
            <v>Myinmu</v>
          </cell>
        </row>
        <row r="8188">
          <cell r="H8188" t="str">
            <v>Myinmu</v>
          </cell>
        </row>
        <row r="8189">
          <cell r="H8189" t="str">
            <v>Myinmu</v>
          </cell>
        </row>
        <row r="8190">
          <cell r="H8190" t="str">
            <v>Myinmu</v>
          </cell>
        </row>
        <row r="8191">
          <cell r="H8191" t="str">
            <v>Myinmu</v>
          </cell>
        </row>
        <row r="8192">
          <cell r="H8192" t="str">
            <v>Myinmu</v>
          </cell>
        </row>
        <row r="8193">
          <cell r="H8193" t="str">
            <v>Myitkyina</v>
          </cell>
        </row>
        <row r="8194">
          <cell r="H8194" t="str">
            <v>Myitkyina</v>
          </cell>
        </row>
        <row r="8195">
          <cell r="H8195" t="str">
            <v>Myitkyina</v>
          </cell>
        </row>
        <row r="8196">
          <cell r="H8196" t="str">
            <v>Myitkyina</v>
          </cell>
        </row>
        <row r="8197">
          <cell r="H8197" t="str">
            <v>Myitkyina</v>
          </cell>
        </row>
        <row r="8198">
          <cell r="H8198" t="str">
            <v>Myitkyina</v>
          </cell>
        </row>
        <row r="8199">
          <cell r="H8199" t="str">
            <v>Myitkyina</v>
          </cell>
        </row>
        <row r="8200">
          <cell r="H8200" t="str">
            <v>Myitkyina</v>
          </cell>
        </row>
        <row r="8201">
          <cell r="H8201" t="str">
            <v>Myitkyina</v>
          </cell>
        </row>
        <row r="8202">
          <cell r="H8202" t="str">
            <v>Myitkyina</v>
          </cell>
        </row>
        <row r="8203">
          <cell r="H8203" t="str">
            <v>Myitkyina</v>
          </cell>
        </row>
        <row r="8204">
          <cell r="H8204" t="str">
            <v>Myitkyina</v>
          </cell>
        </row>
        <row r="8205">
          <cell r="H8205" t="str">
            <v>Myitkyina</v>
          </cell>
        </row>
        <row r="8206">
          <cell r="H8206" t="str">
            <v>Myitkyina</v>
          </cell>
        </row>
        <row r="8207">
          <cell r="H8207" t="str">
            <v>Myitkyina</v>
          </cell>
        </row>
        <row r="8208">
          <cell r="H8208" t="str">
            <v>Myitkyina</v>
          </cell>
        </row>
        <row r="8209">
          <cell r="H8209" t="str">
            <v>Myitkyina</v>
          </cell>
        </row>
        <row r="8210">
          <cell r="H8210" t="str">
            <v>Myitkyina</v>
          </cell>
        </row>
        <row r="8211">
          <cell r="H8211" t="str">
            <v>Myitkyina</v>
          </cell>
        </row>
        <row r="8212">
          <cell r="H8212" t="str">
            <v>Myitkyina</v>
          </cell>
        </row>
        <row r="8213">
          <cell r="H8213" t="str">
            <v>Myitkyina</v>
          </cell>
        </row>
        <row r="8214">
          <cell r="H8214" t="str">
            <v>Myitkyina</v>
          </cell>
        </row>
        <row r="8215">
          <cell r="H8215" t="str">
            <v>Myitkyina</v>
          </cell>
        </row>
        <row r="8216">
          <cell r="H8216" t="str">
            <v>Myitkyina</v>
          </cell>
        </row>
        <row r="8217">
          <cell r="H8217" t="str">
            <v>Myitkyina</v>
          </cell>
        </row>
        <row r="8218">
          <cell r="H8218" t="str">
            <v>Myitkyina</v>
          </cell>
        </row>
        <row r="8219">
          <cell r="H8219" t="str">
            <v>Myitkyina</v>
          </cell>
        </row>
        <row r="8220">
          <cell r="H8220" t="str">
            <v>Myitkyina</v>
          </cell>
        </row>
        <row r="8221">
          <cell r="H8221" t="str">
            <v>Myitkyina</v>
          </cell>
        </row>
        <row r="8222">
          <cell r="H8222" t="str">
            <v>Myitkyina</v>
          </cell>
        </row>
        <row r="8223">
          <cell r="H8223" t="str">
            <v>Myitkyina</v>
          </cell>
        </row>
        <row r="8224">
          <cell r="H8224" t="str">
            <v>Myitkyina</v>
          </cell>
        </row>
        <row r="8225">
          <cell r="H8225" t="str">
            <v>Myitkyina</v>
          </cell>
        </row>
        <row r="8226">
          <cell r="H8226" t="str">
            <v>Myittha</v>
          </cell>
        </row>
        <row r="8227">
          <cell r="H8227" t="str">
            <v>Myittha</v>
          </cell>
        </row>
        <row r="8228">
          <cell r="H8228" t="str">
            <v>Myittha</v>
          </cell>
        </row>
        <row r="8229">
          <cell r="H8229" t="str">
            <v>Myittha</v>
          </cell>
        </row>
        <row r="8230">
          <cell r="H8230" t="str">
            <v>Myittha</v>
          </cell>
        </row>
        <row r="8231">
          <cell r="H8231" t="str">
            <v>Myittha</v>
          </cell>
        </row>
        <row r="8232">
          <cell r="H8232" t="str">
            <v>Myittha</v>
          </cell>
        </row>
        <row r="8233">
          <cell r="H8233" t="str">
            <v>Myittha</v>
          </cell>
        </row>
        <row r="8234">
          <cell r="H8234" t="str">
            <v>Myittha</v>
          </cell>
        </row>
        <row r="8235">
          <cell r="H8235" t="str">
            <v>Myittha</v>
          </cell>
        </row>
        <row r="8236">
          <cell r="H8236" t="str">
            <v>Myittha</v>
          </cell>
        </row>
        <row r="8237">
          <cell r="H8237" t="str">
            <v>Myittha</v>
          </cell>
        </row>
        <row r="8238">
          <cell r="H8238" t="str">
            <v>Myittha</v>
          </cell>
        </row>
        <row r="8239">
          <cell r="H8239" t="str">
            <v>Myittha</v>
          </cell>
        </row>
        <row r="8240">
          <cell r="H8240" t="str">
            <v>Myittha</v>
          </cell>
        </row>
        <row r="8241">
          <cell r="H8241" t="str">
            <v>Myittha</v>
          </cell>
        </row>
        <row r="8242">
          <cell r="H8242" t="str">
            <v>Myittha</v>
          </cell>
        </row>
        <row r="8243">
          <cell r="H8243" t="str">
            <v>Myittha</v>
          </cell>
        </row>
        <row r="8244">
          <cell r="H8244" t="str">
            <v>Myittha</v>
          </cell>
        </row>
        <row r="8245">
          <cell r="H8245" t="str">
            <v>Myittha</v>
          </cell>
        </row>
        <row r="8246">
          <cell r="H8246" t="str">
            <v>Myittha</v>
          </cell>
        </row>
        <row r="8247">
          <cell r="H8247" t="str">
            <v>Myittha</v>
          </cell>
        </row>
        <row r="8248">
          <cell r="H8248" t="str">
            <v>Myittha</v>
          </cell>
        </row>
        <row r="8249">
          <cell r="H8249" t="str">
            <v>Myittha</v>
          </cell>
        </row>
        <row r="8250">
          <cell r="H8250" t="str">
            <v>Myittha</v>
          </cell>
        </row>
        <row r="8251">
          <cell r="H8251" t="str">
            <v>Myittha</v>
          </cell>
        </row>
        <row r="8252">
          <cell r="H8252" t="str">
            <v>Myittha</v>
          </cell>
        </row>
        <row r="8253">
          <cell r="H8253" t="str">
            <v>Myittha</v>
          </cell>
        </row>
        <row r="8254">
          <cell r="H8254" t="str">
            <v>Myittha</v>
          </cell>
        </row>
        <row r="8255">
          <cell r="H8255" t="str">
            <v>Myittha</v>
          </cell>
        </row>
        <row r="8256">
          <cell r="H8256" t="str">
            <v>Myittha</v>
          </cell>
        </row>
        <row r="8257">
          <cell r="H8257" t="str">
            <v>Myittha</v>
          </cell>
        </row>
        <row r="8258">
          <cell r="H8258" t="str">
            <v>Myittha</v>
          </cell>
        </row>
        <row r="8259">
          <cell r="H8259" t="str">
            <v>Myittha</v>
          </cell>
        </row>
        <row r="8260">
          <cell r="H8260" t="str">
            <v>Myittha</v>
          </cell>
        </row>
        <row r="8261">
          <cell r="H8261" t="str">
            <v>Myittha</v>
          </cell>
        </row>
        <row r="8262">
          <cell r="H8262" t="str">
            <v>Myittha</v>
          </cell>
        </row>
        <row r="8263">
          <cell r="H8263" t="str">
            <v>Myittha</v>
          </cell>
        </row>
        <row r="8264">
          <cell r="H8264" t="str">
            <v>Myittha</v>
          </cell>
        </row>
        <row r="8265">
          <cell r="H8265" t="str">
            <v>Myittha</v>
          </cell>
        </row>
        <row r="8266">
          <cell r="H8266" t="str">
            <v>Myittha</v>
          </cell>
        </row>
        <row r="8267">
          <cell r="H8267" t="str">
            <v>Myittha</v>
          </cell>
        </row>
        <row r="8268">
          <cell r="H8268" t="str">
            <v>Myittha</v>
          </cell>
        </row>
        <row r="8269">
          <cell r="H8269" t="str">
            <v>Myittha</v>
          </cell>
        </row>
        <row r="8270">
          <cell r="H8270" t="str">
            <v>Myittha</v>
          </cell>
        </row>
        <row r="8271">
          <cell r="H8271" t="str">
            <v>Myittha</v>
          </cell>
        </row>
        <row r="8272">
          <cell r="H8272" t="str">
            <v>Myittha</v>
          </cell>
        </row>
        <row r="8273">
          <cell r="H8273" t="str">
            <v>Myittha</v>
          </cell>
        </row>
        <row r="8274">
          <cell r="H8274" t="str">
            <v>Myittha</v>
          </cell>
        </row>
        <row r="8275">
          <cell r="H8275" t="str">
            <v>Myittha</v>
          </cell>
        </row>
        <row r="8276">
          <cell r="H8276" t="str">
            <v>Myittha</v>
          </cell>
        </row>
        <row r="8277">
          <cell r="H8277" t="str">
            <v>Myittha</v>
          </cell>
        </row>
        <row r="8278">
          <cell r="H8278" t="str">
            <v>Myittha</v>
          </cell>
        </row>
        <row r="8279">
          <cell r="H8279" t="str">
            <v>Myittha</v>
          </cell>
        </row>
        <row r="8280">
          <cell r="H8280" t="str">
            <v>Myittha</v>
          </cell>
        </row>
        <row r="8281">
          <cell r="H8281" t="str">
            <v>Myittha</v>
          </cell>
        </row>
        <row r="8282">
          <cell r="H8282" t="str">
            <v>Myittha</v>
          </cell>
        </row>
        <row r="8283">
          <cell r="H8283" t="str">
            <v>Myittha</v>
          </cell>
        </row>
        <row r="8284">
          <cell r="H8284" t="str">
            <v>Myittha</v>
          </cell>
        </row>
        <row r="8285">
          <cell r="H8285" t="str">
            <v>Myittha</v>
          </cell>
        </row>
        <row r="8286">
          <cell r="H8286" t="str">
            <v>Myittha</v>
          </cell>
        </row>
        <row r="8287">
          <cell r="H8287" t="str">
            <v>Myittha</v>
          </cell>
        </row>
        <row r="8288">
          <cell r="H8288" t="str">
            <v>Myittha</v>
          </cell>
        </row>
        <row r="8289">
          <cell r="H8289" t="str">
            <v>Myittha</v>
          </cell>
        </row>
        <row r="8290">
          <cell r="H8290" t="str">
            <v>Myittha</v>
          </cell>
        </row>
        <row r="8291">
          <cell r="H8291" t="str">
            <v>Myittha</v>
          </cell>
        </row>
        <row r="8292">
          <cell r="H8292" t="str">
            <v>Myittha</v>
          </cell>
        </row>
        <row r="8293">
          <cell r="H8293" t="str">
            <v>Myittha</v>
          </cell>
        </row>
        <row r="8294">
          <cell r="H8294" t="str">
            <v>Myittha</v>
          </cell>
        </row>
        <row r="8295">
          <cell r="H8295" t="str">
            <v>Myittha</v>
          </cell>
        </row>
        <row r="8296">
          <cell r="H8296" t="str">
            <v>Myittha</v>
          </cell>
        </row>
        <row r="8297">
          <cell r="H8297" t="str">
            <v>Myittha</v>
          </cell>
        </row>
        <row r="8298">
          <cell r="H8298" t="str">
            <v>Myittha</v>
          </cell>
        </row>
        <row r="8299">
          <cell r="H8299" t="str">
            <v>Myittha</v>
          </cell>
        </row>
        <row r="8300">
          <cell r="H8300" t="str">
            <v>Myittha</v>
          </cell>
        </row>
        <row r="8301">
          <cell r="H8301" t="str">
            <v>Myittha</v>
          </cell>
        </row>
        <row r="8302">
          <cell r="H8302" t="str">
            <v>Myittha</v>
          </cell>
        </row>
        <row r="8303">
          <cell r="H8303" t="str">
            <v>Myittha</v>
          </cell>
        </row>
        <row r="8304">
          <cell r="H8304" t="str">
            <v>Myittha</v>
          </cell>
        </row>
        <row r="8305">
          <cell r="H8305" t="str">
            <v>Myittha</v>
          </cell>
        </row>
        <row r="8306">
          <cell r="H8306" t="str">
            <v>Myittha</v>
          </cell>
        </row>
        <row r="8307">
          <cell r="H8307" t="str">
            <v>Myittha</v>
          </cell>
        </row>
        <row r="8308">
          <cell r="H8308" t="str">
            <v>Myittha</v>
          </cell>
        </row>
        <row r="8309">
          <cell r="H8309" t="str">
            <v>Myittha</v>
          </cell>
        </row>
        <row r="8310">
          <cell r="H8310" t="str">
            <v>Myittha</v>
          </cell>
        </row>
        <row r="8311">
          <cell r="H8311" t="str">
            <v>Myothit</v>
          </cell>
        </row>
        <row r="8312">
          <cell r="H8312" t="str">
            <v>Myothit</v>
          </cell>
        </row>
        <row r="8313">
          <cell r="H8313" t="str">
            <v>Myothit</v>
          </cell>
        </row>
        <row r="8314">
          <cell r="H8314" t="str">
            <v>Myothit</v>
          </cell>
        </row>
        <row r="8315">
          <cell r="H8315" t="str">
            <v>Myothit</v>
          </cell>
        </row>
        <row r="8316">
          <cell r="H8316" t="str">
            <v>Myothit</v>
          </cell>
        </row>
        <row r="8317">
          <cell r="H8317" t="str">
            <v>Myothit</v>
          </cell>
        </row>
        <row r="8318">
          <cell r="H8318" t="str">
            <v>Myothit</v>
          </cell>
        </row>
        <row r="8319">
          <cell r="H8319" t="str">
            <v>Myothit</v>
          </cell>
        </row>
        <row r="8320">
          <cell r="H8320" t="str">
            <v>Myothit</v>
          </cell>
        </row>
        <row r="8321">
          <cell r="H8321" t="str">
            <v>Myothit</v>
          </cell>
        </row>
        <row r="8322">
          <cell r="H8322" t="str">
            <v>Myothit</v>
          </cell>
        </row>
        <row r="8323">
          <cell r="H8323" t="str">
            <v>Myothit</v>
          </cell>
        </row>
        <row r="8324">
          <cell r="H8324" t="str">
            <v>Myothit</v>
          </cell>
        </row>
        <row r="8325">
          <cell r="H8325" t="str">
            <v>Myothit</v>
          </cell>
        </row>
        <row r="8326">
          <cell r="H8326" t="str">
            <v>Myothit</v>
          </cell>
        </row>
        <row r="8327">
          <cell r="H8327" t="str">
            <v>Myothit</v>
          </cell>
        </row>
        <row r="8328">
          <cell r="H8328" t="str">
            <v>Myothit</v>
          </cell>
        </row>
        <row r="8329">
          <cell r="H8329" t="str">
            <v>Myothit</v>
          </cell>
        </row>
        <row r="8330">
          <cell r="H8330" t="str">
            <v>Myothit</v>
          </cell>
        </row>
        <row r="8331">
          <cell r="H8331" t="str">
            <v>Myothit</v>
          </cell>
        </row>
        <row r="8332">
          <cell r="H8332" t="str">
            <v>Myothit</v>
          </cell>
        </row>
        <row r="8333">
          <cell r="H8333" t="str">
            <v>Myothit</v>
          </cell>
        </row>
        <row r="8334">
          <cell r="H8334" t="str">
            <v>Myothit</v>
          </cell>
        </row>
        <row r="8335">
          <cell r="H8335" t="str">
            <v>Myothit</v>
          </cell>
        </row>
        <row r="8336">
          <cell r="H8336" t="str">
            <v>Myothit</v>
          </cell>
        </row>
        <row r="8337">
          <cell r="H8337" t="str">
            <v>Myothit</v>
          </cell>
        </row>
        <row r="8338">
          <cell r="H8338" t="str">
            <v>Myothit</v>
          </cell>
        </row>
        <row r="8339">
          <cell r="H8339" t="str">
            <v>Myothit</v>
          </cell>
        </row>
        <row r="8340">
          <cell r="H8340" t="str">
            <v>Myothit</v>
          </cell>
        </row>
        <row r="8341">
          <cell r="H8341" t="str">
            <v>Myothit</v>
          </cell>
        </row>
        <row r="8342">
          <cell r="H8342" t="str">
            <v>Myothit</v>
          </cell>
        </row>
        <row r="8343">
          <cell r="H8343" t="str">
            <v>Myothit</v>
          </cell>
        </row>
        <row r="8344">
          <cell r="H8344" t="str">
            <v>Myothit</v>
          </cell>
        </row>
        <row r="8345">
          <cell r="H8345" t="str">
            <v>Myothit</v>
          </cell>
        </row>
        <row r="8346">
          <cell r="H8346" t="str">
            <v>Myothit</v>
          </cell>
        </row>
        <row r="8347">
          <cell r="H8347" t="str">
            <v>Myothit</v>
          </cell>
        </row>
        <row r="8348">
          <cell r="H8348" t="str">
            <v>Myothit</v>
          </cell>
        </row>
        <row r="8349">
          <cell r="H8349" t="str">
            <v>Myothit</v>
          </cell>
        </row>
        <row r="8350">
          <cell r="H8350" t="str">
            <v>Myothit</v>
          </cell>
        </row>
        <row r="8351">
          <cell r="H8351" t="str">
            <v>Myothit</v>
          </cell>
        </row>
        <row r="8352">
          <cell r="H8352" t="str">
            <v>Myothit</v>
          </cell>
        </row>
        <row r="8353">
          <cell r="H8353" t="str">
            <v>Myothit</v>
          </cell>
        </row>
        <row r="8354">
          <cell r="H8354" t="str">
            <v>Myothit</v>
          </cell>
        </row>
        <row r="8355">
          <cell r="H8355" t="str">
            <v>Myothit</v>
          </cell>
        </row>
        <row r="8356">
          <cell r="H8356" t="str">
            <v>Myothit</v>
          </cell>
        </row>
        <row r="8357">
          <cell r="H8357" t="str">
            <v>Myothit</v>
          </cell>
        </row>
        <row r="8358">
          <cell r="H8358" t="str">
            <v>Myothit</v>
          </cell>
        </row>
        <row r="8359">
          <cell r="H8359" t="str">
            <v>Myothit</v>
          </cell>
        </row>
        <row r="8360">
          <cell r="H8360" t="str">
            <v>Nam Hkam Wu</v>
          </cell>
        </row>
        <row r="8361">
          <cell r="H8361" t="str">
            <v>Nam Hkam Wu</v>
          </cell>
        </row>
        <row r="8362">
          <cell r="H8362" t="str">
            <v>Nam Hkam Wu</v>
          </cell>
        </row>
        <row r="8363">
          <cell r="H8363" t="str">
            <v>Nam Hkam Wu</v>
          </cell>
        </row>
        <row r="8364">
          <cell r="H8364" t="str">
            <v>Nam Hkam Wu</v>
          </cell>
        </row>
        <row r="8365">
          <cell r="H8365" t="str">
            <v>Nam Hkam Wu</v>
          </cell>
        </row>
        <row r="8366">
          <cell r="H8366" t="str">
            <v>Nam Hkam Wu</v>
          </cell>
        </row>
        <row r="8367">
          <cell r="H8367" t="str">
            <v>Nam Hkam Wu</v>
          </cell>
        </row>
        <row r="8368">
          <cell r="H8368" t="str">
            <v>Nam Hkam Wu</v>
          </cell>
        </row>
        <row r="8369">
          <cell r="H8369" t="str">
            <v>Nam Hpai</v>
          </cell>
        </row>
        <row r="8370">
          <cell r="H8370" t="str">
            <v>Nam Hpai</v>
          </cell>
        </row>
        <row r="8371">
          <cell r="H8371" t="str">
            <v>Nam Hpai</v>
          </cell>
        </row>
        <row r="8372">
          <cell r="H8372" t="str">
            <v>Nam Hpai</v>
          </cell>
        </row>
        <row r="8373">
          <cell r="H8373" t="str">
            <v>Nam Hpai</v>
          </cell>
        </row>
        <row r="8374">
          <cell r="H8374" t="str">
            <v>Nam Hpai</v>
          </cell>
        </row>
        <row r="8375">
          <cell r="H8375" t="str">
            <v>Nam Hpai</v>
          </cell>
        </row>
        <row r="8376">
          <cell r="H8376" t="str">
            <v>Nam Tit</v>
          </cell>
        </row>
        <row r="8377">
          <cell r="H8377" t="str">
            <v>Nam Tit</v>
          </cell>
        </row>
        <row r="8378">
          <cell r="H8378" t="str">
            <v>Nam Tit</v>
          </cell>
        </row>
        <row r="8379">
          <cell r="H8379" t="str">
            <v>Nam Tit</v>
          </cell>
        </row>
        <row r="8380">
          <cell r="H8380" t="str">
            <v>Nam Tit</v>
          </cell>
        </row>
        <row r="8381">
          <cell r="H8381" t="str">
            <v>Nam Tit</v>
          </cell>
        </row>
        <row r="8382">
          <cell r="H8382" t="str">
            <v>Nam Tit</v>
          </cell>
        </row>
        <row r="8383">
          <cell r="H8383" t="str">
            <v>Nam Tit</v>
          </cell>
        </row>
        <row r="8384">
          <cell r="H8384" t="str">
            <v>Nam Tit</v>
          </cell>
        </row>
        <row r="8385">
          <cell r="H8385" t="str">
            <v>Nam Tit</v>
          </cell>
        </row>
        <row r="8386">
          <cell r="H8386" t="str">
            <v>Nam Tit</v>
          </cell>
        </row>
        <row r="8387">
          <cell r="H8387" t="str">
            <v>Nam Tit</v>
          </cell>
        </row>
        <row r="8388">
          <cell r="H8388" t="str">
            <v>Namhkan</v>
          </cell>
        </row>
        <row r="8389">
          <cell r="H8389" t="str">
            <v>Namhkan</v>
          </cell>
        </row>
        <row r="8390">
          <cell r="H8390" t="str">
            <v>Namhkan</v>
          </cell>
        </row>
        <row r="8391">
          <cell r="H8391" t="str">
            <v>Namhkan</v>
          </cell>
        </row>
        <row r="8392">
          <cell r="H8392" t="str">
            <v>Namhkan</v>
          </cell>
        </row>
        <row r="8393">
          <cell r="H8393" t="str">
            <v>Namhkan</v>
          </cell>
        </row>
        <row r="8394">
          <cell r="H8394" t="str">
            <v>Namhkan</v>
          </cell>
        </row>
        <row r="8395">
          <cell r="H8395" t="str">
            <v>Namhkan</v>
          </cell>
        </row>
        <row r="8396">
          <cell r="H8396" t="str">
            <v>Namhkan</v>
          </cell>
        </row>
        <row r="8397">
          <cell r="H8397" t="str">
            <v>Namhkan</v>
          </cell>
        </row>
        <row r="8398">
          <cell r="H8398" t="str">
            <v>Namhkan</v>
          </cell>
        </row>
        <row r="8399">
          <cell r="H8399" t="str">
            <v>Namhkan</v>
          </cell>
        </row>
        <row r="8400">
          <cell r="H8400" t="str">
            <v>Namhkan</v>
          </cell>
        </row>
        <row r="8401">
          <cell r="H8401" t="str">
            <v>Namhkan</v>
          </cell>
        </row>
        <row r="8402">
          <cell r="H8402" t="str">
            <v>Namhkan</v>
          </cell>
        </row>
        <row r="8403">
          <cell r="H8403" t="str">
            <v>Namhkan</v>
          </cell>
        </row>
        <row r="8404">
          <cell r="H8404" t="str">
            <v>Namhkan</v>
          </cell>
        </row>
        <row r="8405">
          <cell r="H8405" t="str">
            <v>Namhkan</v>
          </cell>
        </row>
        <row r="8406">
          <cell r="H8406" t="str">
            <v>Namhkan</v>
          </cell>
        </row>
        <row r="8407">
          <cell r="H8407" t="str">
            <v>Namhkan</v>
          </cell>
        </row>
        <row r="8408">
          <cell r="H8408" t="str">
            <v>Namhkan</v>
          </cell>
        </row>
        <row r="8409">
          <cell r="H8409" t="str">
            <v>Namhkan</v>
          </cell>
        </row>
        <row r="8410">
          <cell r="H8410" t="str">
            <v>Namhkan</v>
          </cell>
        </row>
        <row r="8411">
          <cell r="H8411" t="str">
            <v>Namhkan</v>
          </cell>
        </row>
        <row r="8412">
          <cell r="H8412" t="str">
            <v>Namhkan</v>
          </cell>
        </row>
        <row r="8413">
          <cell r="H8413" t="str">
            <v>Namhkan</v>
          </cell>
        </row>
        <row r="8414">
          <cell r="H8414" t="str">
            <v>Namhkan</v>
          </cell>
        </row>
        <row r="8415">
          <cell r="H8415" t="str">
            <v>Namhkan</v>
          </cell>
        </row>
        <row r="8416">
          <cell r="H8416" t="str">
            <v>Namhkan</v>
          </cell>
        </row>
        <row r="8417">
          <cell r="H8417" t="str">
            <v>Namhkan</v>
          </cell>
        </row>
        <row r="8418">
          <cell r="H8418" t="str">
            <v>Namhkan</v>
          </cell>
        </row>
        <row r="8419">
          <cell r="H8419" t="str">
            <v>Namhkan</v>
          </cell>
        </row>
        <row r="8420">
          <cell r="H8420" t="str">
            <v>Namhkan</v>
          </cell>
        </row>
        <row r="8421">
          <cell r="H8421" t="str">
            <v>Namhkan</v>
          </cell>
        </row>
        <row r="8422">
          <cell r="H8422" t="str">
            <v>Namhkan</v>
          </cell>
        </row>
        <row r="8423">
          <cell r="H8423" t="str">
            <v>Namhkan</v>
          </cell>
        </row>
        <row r="8424">
          <cell r="H8424" t="str">
            <v>Namhkan</v>
          </cell>
        </row>
        <row r="8425">
          <cell r="H8425" t="str">
            <v>Namhkan</v>
          </cell>
        </row>
        <row r="8426">
          <cell r="H8426" t="str">
            <v>Namhkan</v>
          </cell>
        </row>
        <row r="8427">
          <cell r="H8427" t="str">
            <v>Namhkan</v>
          </cell>
        </row>
        <row r="8428">
          <cell r="H8428" t="str">
            <v>Namhkan</v>
          </cell>
        </row>
        <row r="8429">
          <cell r="H8429" t="str">
            <v>Namhkan</v>
          </cell>
        </row>
        <row r="8430">
          <cell r="H8430" t="str">
            <v>Namhkan</v>
          </cell>
        </row>
        <row r="8431">
          <cell r="H8431" t="str">
            <v>Namhkan</v>
          </cell>
        </row>
        <row r="8432">
          <cell r="H8432" t="str">
            <v>Namhkan</v>
          </cell>
        </row>
        <row r="8433">
          <cell r="H8433" t="str">
            <v>Namhkan</v>
          </cell>
        </row>
        <row r="8434">
          <cell r="H8434" t="str">
            <v>Namhsan</v>
          </cell>
        </row>
        <row r="8435">
          <cell r="H8435" t="str">
            <v>Namhsan</v>
          </cell>
        </row>
        <row r="8436">
          <cell r="H8436" t="str">
            <v>Namhsan</v>
          </cell>
        </row>
        <row r="8437">
          <cell r="H8437" t="str">
            <v>Namhsan</v>
          </cell>
        </row>
        <row r="8438">
          <cell r="H8438" t="str">
            <v>Namhsan</v>
          </cell>
        </row>
        <row r="8439">
          <cell r="H8439" t="str">
            <v>Namhsan</v>
          </cell>
        </row>
        <row r="8440">
          <cell r="H8440" t="str">
            <v>Namhsan</v>
          </cell>
        </row>
        <row r="8441">
          <cell r="H8441" t="str">
            <v>Namhsan</v>
          </cell>
        </row>
        <row r="8442">
          <cell r="H8442" t="str">
            <v>Namhsan</v>
          </cell>
        </row>
        <row r="8443">
          <cell r="H8443" t="str">
            <v>Namhsan</v>
          </cell>
        </row>
        <row r="8444">
          <cell r="H8444" t="str">
            <v>Namhsan</v>
          </cell>
        </row>
        <row r="8445">
          <cell r="H8445" t="str">
            <v>Namhsan</v>
          </cell>
        </row>
        <row r="8446">
          <cell r="H8446" t="str">
            <v>Namhsan</v>
          </cell>
        </row>
        <row r="8447">
          <cell r="H8447" t="str">
            <v>Namhsan</v>
          </cell>
        </row>
        <row r="8448">
          <cell r="H8448" t="str">
            <v>Namhsan</v>
          </cell>
        </row>
        <row r="8449">
          <cell r="H8449" t="str">
            <v>Namhsan</v>
          </cell>
        </row>
        <row r="8450">
          <cell r="H8450" t="str">
            <v>Namhsan</v>
          </cell>
        </row>
        <row r="8451">
          <cell r="H8451" t="str">
            <v>Namhsan</v>
          </cell>
        </row>
        <row r="8452">
          <cell r="H8452" t="str">
            <v>Namhsan</v>
          </cell>
        </row>
        <row r="8453">
          <cell r="H8453" t="str">
            <v>Namhsan</v>
          </cell>
        </row>
        <row r="8454">
          <cell r="H8454" t="str">
            <v>Namhsan</v>
          </cell>
        </row>
        <row r="8455">
          <cell r="H8455" t="str">
            <v>Namhsan</v>
          </cell>
        </row>
        <row r="8456">
          <cell r="H8456" t="str">
            <v>Namhsan</v>
          </cell>
        </row>
        <row r="8457">
          <cell r="H8457" t="str">
            <v>Namhsan</v>
          </cell>
        </row>
        <row r="8458">
          <cell r="H8458" t="str">
            <v>Namhsan</v>
          </cell>
        </row>
        <row r="8459">
          <cell r="H8459" t="str">
            <v>Namhsan</v>
          </cell>
        </row>
        <row r="8460">
          <cell r="H8460" t="str">
            <v>Namhsan</v>
          </cell>
        </row>
        <row r="8461">
          <cell r="H8461" t="str">
            <v>Namhsan</v>
          </cell>
        </row>
        <row r="8462">
          <cell r="H8462" t="str">
            <v>Namhsan</v>
          </cell>
        </row>
        <row r="8463">
          <cell r="H8463" t="str">
            <v>Namtu</v>
          </cell>
        </row>
        <row r="8464">
          <cell r="H8464" t="str">
            <v>Namtu</v>
          </cell>
        </row>
        <row r="8465">
          <cell r="H8465" t="str">
            <v>Namtu</v>
          </cell>
        </row>
        <row r="8466">
          <cell r="H8466" t="str">
            <v>Namtu</v>
          </cell>
        </row>
        <row r="8467">
          <cell r="H8467" t="str">
            <v>Namtu</v>
          </cell>
        </row>
        <row r="8468">
          <cell r="H8468" t="str">
            <v>Namtu</v>
          </cell>
        </row>
        <row r="8469">
          <cell r="H8469" t="str">
            <v>Namtu</v>
          </cell>
        </row>
        <row r="8470">
          <cell r="H8470" t="str">
            <v>Namtu</v>
          </cell>
        </row>
        <row r="8471">
          <cell r="H8471" t="str">
            <v>Namtu</v>
          </cell>
        </row>
        <row r="8472">
          <cell r="H8472" t="str">
            <v>Namtu</v>
          </cell>
        </row>
        <row r="8473">
          <cell r="H8473" t="str">
            <v>Namtu</v>
          </cell>
        </row>
        <row r="8474">
          <cell r="H8474" t="str">
            <v>Namtu</v>
          </cell>
        </row>
        <row r="8475">
          <cell r="H8475" t="str">
            <v>Namtu</v>
          </cell>
        </row>
        <row r="8476">
          <cell r="H8476" t="str">
            <v>Namtu</v>
          </cell>
        </row>
        <row r="8477">
          <cell r="H8477" t="str">
            <v>Namtu</v>
          </cell>
        </row>
        <row r="8478">
          <cell r="H8478" t="str">
            <v>Namtu</v>
          </cell>
        </row>
        <row r="8479">
          <cell r="H8479" t="str">
            <v>Namtu</v>
          </cell>
        </row>
        <row r="8480">
          <cell r="H8480" t="str">
            <v>Namtu</v>
          </cell>
        </row>
        <row r="8481">
          <cell r="H8481" t="str">
            <v>Namtu</v>
          </cell>
        </row>
        <row r="8482">
          <cell r="H8482" t="str">
            <v>Namtu</v>
          </cell>
        </row>
        <row r="8483">
          <cell r="H8483" t="str">
            <v>Namtu</v>
          </cell>
        </row>
        <row r="8484">
          <cell r="H8484" t="str">
            <v>Namtu</v>
          </cell>
        </row>
        <row r="8485">
          <cell r="H8485" t="str">
            <v>Namtu</v>
          </cell>
        </row>
        <row r="8486">
          <cell r="H8486" t="str">
            <v>Namtu</v>
          </cell>
        </row>
        <row r="8487">
          <cell r="H8487" t="str">
            <v>Namtu</v>
          </cell>
        </row>
        <row r="8488">
          <cell r="H8488" t="str">
            <v>Namtu</v>
          </cell>
        </row>
        <row r="8489">
          <cell r="H8489" t="str">
            <v>Nansang</v>
          </cell>
        </row>
        <row r="8490">
          <cell r="H8490" t="str">
            <v>Nansang</v>
          </cell>
        </row>
        <row r="8491">
          <cell r="H8491" t="str">
            <v>Nansang</v>
          </cell>
        </row>
        <row r="8492">
          <cell r="H8492" t="str">
            <v>Nansang</v>
          </cell>
        </row>
        <row r="8493">
          <cell r="H8493" t="str">
            <v>Nansang</v>
          </cell>
        </row>
        <row r="8494">
          <cell r="H8494" t="str">
            <v>Nansang</v>
          </cell>
        </row>
        <row r="8495">
          <cell r="H8495" t="str">
            <v>Nansang</v>
          </cell>
        </row>
        <row r="8496">
          <cell r="H8496" t="str">
            <v>Nansang</v>
          </cell>
        </row>
        <row r="8497">
          <cell r="H8497" t="str">
            <v>Nansang</v>
          </cell>
        </row>
        <row r="8498">
          <cell r="H8498" t="str">
            <v>Nansang</v>
          </cell>
        </row>
        <row r="8499">
          <cell r="H8499" t="str">
            <v>Nansang</v>
          </cell>
        </row>
        <row r="8500">
          <cell r="H8500" t="str">
            <v>Nansang</v>
          </cell>
        </row>
        <row r="8501">
          <cell r="H8501" t="str">
            <v>Nansang</v>
          </cell>
        </row>
        <row r="8502">
          <cell r="H8502" t="str">
            <v>Nansang</v>
          </cell>
        </row>
        <row r="8503">
          <cell r="H8503" t="str">
            <v>Nansang</v>
          </cell>
        </row>
        <row r="8504">
          <cell r="H8504" t="str">
            <v>Nansang</v>
          </cell>
        </row>
        <row r="8505">
          <cell r="H8505" t="str">
            <v>Nansang</v>
          </cell>
        </row>
        <row r="8506">
          <cell r="H8506" t="str">
            <v>Nansang</v>
          </cell>
        </row>
        <row r="8507">
          <cell r="H8507" t="str">
            <v>Nansang</v>
          </cell>
        </row>
        <row r="8508">
          <cell r="H8508" t="str">
            <v>Nansang</v>
          </cell>
        </row>
        <row r="8509">
          <cell r="H8509" t="str">
            <v>Nansang</v>
          </cell>
        </row>
        <row r="8510">
          <cell r="H8510" t="str">
            <v>Nansang</v>
          </cell>
        </row>
        <row r="8511">
          <cell r="H8511" t="str">
            <v>Nansang</v>
          </cell>
        </row>
        <row r="8512">
          <cell r="H8512" t="str">
            <v>Nanyun</v>
          </cell>
        </row>
        <row r="8513">
          <cell r="H8513" t="str">
            <v>Nanyun</v>
          </cell>
        </row>
        <row r="8514">
          <cell r="H8514" t="str">
            <v>Nanyun</v>
          </cell>
        </row>
        <row r="8515">
          <cell r="H8515" t="str">
            <v>Nanyun</v>
          </cell>
        </row>
        <row r="8516">
          <cell r="H8516" t="str">
            <v>Nanyun</v>
          </cell>
        </row>
        <row r="8517">
          <cell r="H8517" t="str">
            <v>Nanyun</v>
          </cell>
        </row>
        <row r="8518">
          <cell r="H8518" t="str">
            <v>Nanyun</v>
          </cell>
        </row>
        <row r="8519">
          <cell r="H8519" t="str">
            <v>Nanyun</v>
          </cell>
        </row>
        <row r="8520">
          <cell r="H8520" t="str">
            <v>Nanyun</v>
          </cell>
        </row>
        <row r="8521">
          <cell r="H8521" t="str">
            <v>Nanyun</v>
          </cell>
        </row>
        <row r="8522">
          <cell r="H8522" t="str">
            <v>Nanyun</v>
          </cell>
        </row>
        <row r="8523">
          <cell r="H8523" t="str">
            <v>Nanyun</v>
          </cell>
        </row>
        <row r="8524">
          <cell r="H8524" t="str">
            <v>Nanyun</v>
          </cell>
        </row>
        <row r="8525">
          <cell r="H8525" t="str">
            <v>Nanyun</v>
          </cell>
        </row>
        <row r="8526">
          <cell r="H8526" t="str">
            <v>Nanyun</v>
          </cell>
        </row>
        <row r="8527">
          <cell r="H8527" t="str">
            <v>Nanyun</v>
          </cell>
        </row>
        <row r="8528">
          <cell r="H8528" t="str">
            <v>Nanyun</v>
          </cell>
        </row>
        <row r="8529">
          <cell r="H8529" t="str">
            <v>Nanyun</v>
          </cell>
        </row>
        <row r="8530">
          <cell r="H8530" t="str">
            <v>Nanyun</v>
          </cell>
        </row>
        <row r="8531">
          <cell r="H8531" t="str">
            <v>Nanyun</v>
          </cell>
        </row>
        <row r="8532">
          <cell r="H8532" t="str">
            <v>Nanyun</v>
          </cell>
        </row>
        <row r="8533">
          <cell r="H8533" t="str">
            <v>Nanyun</v>
          </cell>
        </row>
        <row r="8534">
          <cell r="H8534" t="str">
            <v>Nanyun</v>
          </cell>
        </row>
        <row r="8535">
          <cell r="H8535" t="str">
            <v>Nanyun</v>
          </cell>
        </row>
        <row r="8536">
          <cell r="H8536" t="str">
            <v>Nanyun</v>
          </cell>
        </row>
        <row r="8537">
          <cell r="H8537" t="str">
            <v>Nanyun</v>
          </cell>
        </row>
        <row r="8538">
          <cell r="H8538" t="str">
            <v>Nanyun</v>
          </cell>
        </row>
        <row r="8539">
          <cell r="H8539" t="str">
            <v>Nanyun</v>
          </cell>
        </row>
        <row r="8540">
          <cell r="H8540" t="str">
            <v>Nanyun</v>
          </cell>
        </row>
        <row r="8541">
          <cell r="H8541" t="str">
            <v>Nanyun</v>
          </cell>
        </row>
        <row r="8542">
          <cell r="H8542" t="str">
            <v>Nanyun</v>
          </cell>
        </row>
        <row r="8543">
          <cell r="H8543" t="str">
            <v>Nanyun</v>
          </cell>
        </row>
        <row r="8544">
          <cell r="H8544" t="str">
            <v>Nanyun</v>
          </cell>
        </row>
        <row r="8545">
          <cell r="H8545" t="str">
            <v>Nanyun</v>
          </cell>
        </row>
        <row r="8546">
          <cell r="H8546" t="str">
            <v>Nanyun</v>
          </cell>
        </row>
        <row r="8547">
          <cell r="H8547" t="str">
            <v>Nanyun</v>
          </cell>
        </row>
        <row r="8548">
          <cell r="H8548" t="str">
            <v>Nanyun</v>
          </cell>
        </row>
        <row r="8549">
          <cell r="H8549" t="str">
            <v>Nanyun</v>
          </cell>
        </row>
        <row r="8550">
          <cell r="H8550" t="str">
            <v>Nanyun</v>
          </cell>
        </row>
        <row r="8551">
          <cell r="H8551" t="str">
            <v>Nanyun</v>
          </cell>
        </row>
        <row r="8552">
          <cell r="H8552" t="str">
            <v>Nanyun</v>
          </cell>
        </row>
        <row r="8553">
          <cell r="H8553" t="str">
            <v>Nanyun</v>
          </cell>
        </row>
        <row r="8554">
          <cell r="H8554" t="str">
            <v>Nanyun</v>
          </cell>
        </row>
        <row r="8555">
          <cell r="H8555" t="str">
            <v>Nanyun</v>
          </cell>
        </row>
        <row r="8556">
          <cell r="H8556" t="str">
            <v>Nanyun</v>
          </cell>
        </row>
        <row r="8557">
          <cell r="H8557" t="str">
            <v>Nanyun</v>
          </cell>
        </row>
        <row r="8558">
          <cell r="H8558" t="str">
            <v>Nanyun</v>
          </cell>
        </row>
        <row r="8559">
          <cell r="H8559" t="str">
            <v>Nanyun</v>
          </cell>
        </row>
        <row r="8560">
          <cell r="H8560" t="str">
            <v>Nanyun</v>
          </cell>
        </row>
        <row r="8561">
          <cell r="H8561" t="str">
            <v>Nanyun</v>
          </cell>
        </row>
        <row r="8562">
          <cell r="H8562" t="str">
            <v>Nanyun</v>
          </cell>
        </row>
        <row r="8563">
          <cell r="H8563" t="str">
            <v>Nanyun</v>
          </cell>
        </row>
        <row r="8564">
          <cell r="H8564" t="str">
            <v>Nanyun</v>
          </cell>
        </row>
        <row r="8565">
          <cell r="H8565" t="str">
            <v>Nanyun</v>
          </cell>
        </row>
        <row r="8566">
          <cell r="H8566" t="str">
            <v>Nanyun</v>
          </cell>
        </row>
        <row r="8567">
          <cell r="H8567" t="str">
            <v>Nanyun</v>
          </cell>
        </row>
        <row r="8568">
          <cell r="H8568" t="str">
            <v>Nanyun</v>
          </cell>
        </row>
        <row r="8569">
          <cell r="H8569" t="str">
            <v>Nanyun</v>
          </cell>
        </row>
        <row r="8570">
          <cell r="H8570" t="str">
            <v>Nanyun</v>
          </cell>
        </row>
        <row r="8571">
          <cell r="H8571" t="str">
            <v>Nanyun</v>
          </cell>
        </row>
        <row r="8572">
          <cell r="H8572" t="str">
            <v>Nanyun</v>
          </cell>
        </row>
        <row r="8573">
          <cell r="H8573" t="str">
            <v>Nanyun</v>
          </cell>
        </row>
        <row r="8574">
          <cell r="H8574" t="str">
            <v>Nanyun</v>
          </cell>
        </row>
        <row r="8575">
          <cell r="H8575" t="str">
            <v>Nanyun</v>
          </cell>
        </row>
        <row r="8576">
          <cell r="H8576" t="str">
            <v>Nanyun</v>
          </cell>
        </row>
        <row r="8577">
          <cell r="H8577" t="str">
            <v>Nanyun</v>
          </cell>
        </row>
        <row r="8578">
          <cell r="H8578" t="str">
            <v>Nanyun</v>
          </cell>
        </row>
        <row r="8579">
          <cell r="H8579" t="str">
            <v>Nanyun</v>
          </cell>
        </row>
        <row r="8580">
          <cell r="H8580" t="str">
            <v>Nanyun</v>
          </cell>
        </row>
        <row r="8581">
          <cell r="H8581" t="str">
            <v>Nanyun</v>
          </cell>
        </row>
        <row r="8582">
          <cell r="H8582" t="str">
            <v>Nanyun</v>
          </cell>
        </row>
        <row r="8583">
          <cell r="H8583" t="str">
            <v>Nar Kawng</v>
          </cell>
        </row>
        <row r="8584">
          <cell r="H8584" t="str">
            <v>Nar Kawng</v>
          </cell>
        </row>
        <row r="8585">
          <cell r="H8585" t="str">
            <v>Nar Kawng</v>
          </cell>
        </row>
        <row r="8586">
          <cell r="H8586" t="str">
            <v>Nar Kawng</v>
          </cell>
        </row>
        <row r="8587">
          <cell r="H8587" t="str">
            <v>Nar Kawng</v>
          </cell>
        </row>
        <row r="8588">
          <cell r="H8588" t="str">
            <v>Nar Kawng</v>
          </cell>
        </row>
        <row r="8589">
          <cell r="H8589" t="str">
            <v>Nar Wee (Na Wi)</v>
          </cell>
        </row>
        <row r="8590">
          <cell r="H8590" t="str">
            <v>Nar Wee (Na Wi)</v>
          </cell>
        </row>
        <row r="8591">
          <cell r="H8591" t="str">
            <v>Nar Wee (Na Wi)</v>
          </cell>
        </row>
        <row r="8592">
          <cell r="H8592" t="str">
            <v>Nar Wee (Na Wi)</v>
          </cell>
        </row>
        <row r="8593">
          <cell r="H8593" t="str">
            <v>Nar Wee (Na Wi)</v>
          </cell>
        </row>
        <row r="8594">
          <cell r="H8594" t="str">
            <v>Nar Wee (Na Wi)</v>
          </cell>
        </row>
        <row r="8595">
          <cell r="H8595" t="str">
            <v>Nar Wee (Na Wi)</v>
          </cell>
        </row>
        <row r="8596">
          <cell r="H8596" t="str">
            <v>Nar Wee (Na Wi)</v>
          </cell>
        </row>
        <row r="8597">
          <cell r="H8597" t="str">
            <v>Narphan</v>
          </cell>
        </row>
        <row r="8598">
          <cell r="H8598" t="str">
            <v>Narphan</v>
          </cell>
        </row>
        <row r="8599">
          <cell r="H8599" t="str">
            <v>Narphan</v>
          </cell>
        </row>
        <row r="8600">
          <cell r="H8600" t="str">
            <v>Narphan</v>
          </cell>
        </row>
        <row r="8601">
          <cell r="H8601" t="str">
            <v>Narphan</v>
          </cell>
        </row>
        <row r="8602">
          <cell r="H8602" t="str">
            <v>Narphan</v>
          </cell>
        </row>
        <row r="8603">
          <cell r="H8603" t="str">
            <v>Narphan</v>
          </cell>
        </row>
        <row r="8604">
          <cell r="H8604" t="str">
            <v>Narphan</v>
          </cell>
        </row>
        <row r="8605">
          <cell r="H8605" t="str">
            <v>Narphan</v>
          </cell>
        </row>
        <row r="8606">
          <cell r="H8606" t="str">
            <v>Narphan</v>
          </cell>
        </row>
        <row r="8607">
          <cell r="H8607" t="str">
            <v>Narphan</v>
          </cell>
        </row>
        <row r="8608">
          <cell r="H8608" t="str">
            <v>Narphan</v>
          </cell>
        </row>
        <row r="8609">
          <cell r="H8609" t="str">
            <v>Narphan</v>
          </cell>
        </row>
        <row r="8610">
          <cell r="H8610" t="str">
            <v>Narphan</v>
          </cell>
        </row>
        <row r="8611">
          <cell r="H8611" t="str">
            <v>Narphan</v>
          </cell>
        </row>
        <row r="8612">
          <cell r="H8612" t="str">
            <v>Narphan</v>
          </cell>
        </row>
        <row r="8613">
          <cell r="H8613" t="str">
            <v>Narphan</v>
          </cell>
        </row>
        <row r="8614">
          <cell r="H8614" t="str">
            <v>Narphan</v>
          </cell>
        </row>
        <row r="8615">
          <cell r="H8615" t="str">
            <v>Narphan</v>
          </cell>
        </row>
        <row r="8616">
          <cell r="H8616" t="str">
            <v>Narphan</v>
          </cell>
        </row>
        <row r="8617">
          <cell r="H8617" t="str">
            <v>Narphan</v>
          </cell>
        </row>
        <row r="8618">
          <cell r="H8618" t="str">
            <v>Narphan</v>
          </cell>
        </row>
        <row r="8619">
          <cell r="H8619" t="str">
            <v>Narphan</v>
          </cell>
        </row>
        <row r="8620">
          <cell r="H8620" t="str">
            <v>Narphan</v>
          </cell>
        </row>
        <row r="8621">
          <cell r="H8621" t="str">
            <v>Narphan</v>
          </cell>
        </row>
        <row r="8622">
          <cell r="H8622" t="str">
            <v>Narphan</v>
          </cell>
        </row>
        <row r="8623">
          <cell r="H8623" t="str">
            <v>Narphan</v>
          </cell>
        </row>
        <row r="8624">
          <cell r="H8624" t="str">
            <v>Narphan</v>
          </cell>
        </row>
        <row r="8625">
          <cell r="H8625" t="str">
            <v>Narphan</v>
          </cell>
        </row>
        <row r="8626">
          <cell r="H8626" t="str">
            <v>Narphan</v>
          </cell>
        </row>
        <row r="8627">
          <cell r="H8627" t="str">
            <v>Narphan</v>
          </cell>
        </row>
        <row r="8628">
          <cell r="H8628" t="str">
            <v>Narphan</v>
          </cell>
        </row>
        <row r="8629">
          <cell r="H8629" t="str">
            <v>Narphan</v>
          </cell>
        </row>
        <row r="8630">
          <cell r="H8630" t="str">
            <v>Narphan</v>
          </cell>
        </row>
        <row r="8631">
          <cell r="H8631" t="str">
            <v>Narphan</v>
          </cell>
        </row>
        <row r="8632">
          <cell r="H8632" t="str">
            <v>Narphan</v>
          </cell>
        </row>
        <row r="8633">
          <cell r="H8633" t="str">
            <v>Natmauk</v>
          </cell>
        </row>
        <row r="8634">
          <cell r="H8634" t="str">
            <v>Natmauk</v>
          </cell>
        </row>
        <row r="8635">
          <cell r="H8635" t="str">
            <v>Natmauk</v>
          </cell>
        </row>
        <row r="8636">
          <cell r="H8636" t="str">
            <v>Natmauk</v>
          </cell>
        </row>
        <row r="8637">
          <cell r="H8637" t="str">
            <v>Natmauk</v>
          </cell>
        </row>
        <row r="8638">
          <cell r="H8638" t="str">
            <v>Natmauk</v>
          </cell>
        </row>
        <row r="8639">
          <cell r="H8639" t="str">
            <v>Natmauk</v>
          </cell>
        </row>
        <row r="8640">
          <cell r="H8640" t="str">
            <v>Natmauk</v>
          </cell>
        </row>
        <row r="8641">
          <cell r="H8641" t="str">
            <v>Natmauk</v>
          </cell>
        </row>
        <row r="8642">
          <cell r="H8642" t="str">
            <v>Natmauk</v>
          </cell>
        </row>
        <row r="8643">
          <cell r="H8643" t="str">
            <v>Natmauk</v>
          </cell>
        </row>
        <row r="8644">
          <cell r="H8644" t="str">
            <v>Natmauk</v>
          </cell>
        </row>
        <row r="8645">
          <cell r="H8645" t="str">
            <v>Natmauk</v>
          </cell>
        </row>
        <row r="8646">
          <cell r="H8646" t="str">
            <v>Natmauk</v>
          </cell>
        </row>
        <row r="8647">
          <cell r="H8647" t="str">
            <v>Natmauk</v>
          </cell>
        </row>
        <row r="8648">
          <cell r="H8648" t="str">
            <v>Natmauk</v>
          </cell>
        </row>
        <row r="8649">
          <cell r="H8649" t="str">
            <v>Natmauk</v>
          </cell>
        </row>
        <row r="8650">
          <cell r="H8650" t="str">
            <v>Natmauk</v>
          </cell>
        </row>
        <row r="8651">
          <cell r="H8651" t="str">
            <v>Natmauk</v>
          </cell>
        </row>
        <row r="8652">
          <cell r="H8652" t="str">
            <v>Natmauk</v>
          </cell>
        </row>
        <row r="8653">
          <cell r="H8653" t="str">
            <v>Natmauk</v>
          </cell>
        </row>
        <row r="8654">
          <cell r="H8654" t="str">
            <v>Natmauk</v>
          </cell>
        </row>
        <row r="8655">
          <cell r="H8655" t="str">
            <v>Natmauk</v>
          </cell>
        </row>
        <row r="8656">
          <cell r="H8656" t="str">
            <v>Natmauk</v>
          </cell>
        </row>
        <row r="8657">
          <cell r="H8657" t="str">
            <v>Natmauk</v>
          </cell>
        </row>
        <row r="8658">
          <cell r="H8658" t="str">
            <v>Natmauk</v>
          </cell>
        </row>
        <row r="8659">
          <cell r="H8659" t="str">
            <v>Natmauk</v>
          </cell>
        </row>
        <row r="8660">
          <cell r="H8660" t="str">
            <v>Natmauk</v>
          </cell>
        </row>
        <row r="8661">
          <cell r="H8661" t="str">
            <v>Natmauk</v>
          </cell>
        </row>
        <row r="8662">
          <cell r="H8662" t="str">
            <v>Natmauk</v>
          </cell>
        </row>
        <row r="8663">
          <cell r="H8663" t="str">
            <v>Natmauk</v>
          </cell>
        </row>
        <row r="8664">
          <cell r="H8664" t="str">
            <v>Natmauk</v>
          </cell>
        </row>
        <row r="8665">
          <cell r="H8665" t="str">
            <v>Natmauk</v>
          </cell>
        </row>
        <row r="8666">
          <cell r="H8666" t="str">
            <v>Natmauk</v>
          </cell>
        </row>
        <row r="8667">
          <cell r="H8667" t="str">
            <v>Natmauk</v>
          </cell>
        </row>
        <row r="8668">
          <cell r="H8668" t="str">
            <v>Natmauk</v>
          </cell>
        </row>
        <row r="8669">
          <cell r="H8669" t="str">
            <v>Natmauk</v>
          </cell>
        </row>
        <row r="8670">
          <cell r="H8670" t="str">
            <v>Natmauk</v>
          </cell>
        </row>
        <row r="8671">
          <cell r="H8671" t="str">
            <v>Natmauk</v>
          </cell>
        </row>
        <row r="8672">
          <cell r="H8672" t="str">
            <v>Natmauk</v>
          </cell>
        </row>
        <row r="8673">
          <cell r="H8673" t="str">
            <v>Natmauk</v>
          </cell>
        </row>
        <row r="8674">
          <cell r="H8674" t="str">
            <v>Natmauk</v>
          </cell>
        </row>
        <row r="8675">
          <cell r="H8675" t="str">
            <v>Natmauk</v>
          </cell>
        </row>
        <row r="8676">
          <cell r="H8676" t="str">
            <v>Natmauk</v>
          </cell>
        </row>
        <row r="8677">
          <cell r="H8677" t="str">
            <v>Natmauk</v>
          </cell>
        </row>
        <row r="8678">
          <cell r="H8678" t="str">
            <v>Natmauk</v>
          </cell>
        </row>
        <row r="8679">
          <cell r="H8679" t="str">
            <v>Natmauk</v>
          </cell>
        </row>
        <row r="8680">
          <cell r="H8680" t="str">
            <v>Natmauk</v>
          </cell>
        </row>
        <row r="8681">
          <cell r="H8681" t="str">
            <v>Natmauk</v>
          </cell>
        </row>
        <row r="8682">
          <cell r="H8682" t="str">
            <v>Natmauk</v>
          </cell>
        </row>
        <row r="8683">
          <cell r="H8683" t="str">
            <v>Natmauk</v>
          </cell>
        </row>
        <row r="8684">
          <cell r="H8684" t="str">
            <v>Natmauk</v>
          </cell>
        </row>
        <row r="8685">
          <cell r="H8685" t="str">
            <v>Natmauk</v>
          </cell>
        </row>
        <row r="8686">
          <cell r="H8686" t="str">
            <v>Natmauk</v>
          </cell>
        </row>
        <row r="8687">
          <cell r="H8687" t="str">
            <v>Natmauk</v>
          </cell>
        </row>
        <row r="8688">
          <cell r="H8688" t="str">
            <v>Natmauk</v>
          </cell>
        </row>
        <row r="8689">
          <cell r="H8689" t="str">
            <v>Natmauk</v>
          </cell>
        </row>
        <row r="8690">
          <cell r="H8690" t="str">
            <v>Natmauk</v>
          </cell>
        </row>
        <row r="8691">
          <cell r="H8691" t="str">
            <v>Natmauk</v>
          </cell>
        </row>
        <row r="8692">
          <cell r="H8692" t="str">
            <v>Natmauk</v>
          </cell>
        </row>
        <row r="8693">
          <cell r="H8693" t="str">
            <v>Natmauk</v>
          </cell>
        </row>
        <row r="8694">
          <cell r="H8694" t="str">
            <v>Natmauk</v>
          </cell>
        </row>
        <row r="8695">
          <cell r="H8695" t="str">
            <v>Natmauk</v>
          </cell>
        </row>
        <row r="8696">
          <cell r="H8696" t="str">
            <v>Natmauk</v>
          </cell>
        </row>
        <row r="8697">
          <cell r="H8697" t="str">
            <v>Natmauk</v>
          </cell>
        </row>
        <row r="8698">
          <cell r="H8698" t="str">
            <v>Natmauk</v>
          </cell>
        </row>
        <row r="8699">
          <cell r="H8699" t="str">
            <v>Natmauk</v>
          </cell>
        </row>
        <row r="8700">
          <cell r="H8700" t="str">
            <v>Natmauk</v>
          </cell>
        </row>
        <row r="8701">
          <cell r="H8701" t="str">
            <v>Natmauk</v>
          </cell>
        </row>
        <row r="8702">
          <cell r="H8702" t="str">
            <v>Natmauk</v>
          </cell>
        </row>
        <row r="8703">
          <cell r="H8703" t="str">
            <v>Natmauk</v>
          </cell>
        </row>
        <row r="8704">
          <cell r="H8704" t="str">
            <v>Natmauk</v>
          </cell>
        </row>
        <row r="8705">
          <cell r="H8705" t="str">
            <v>Natmauk</v>
          </cell>
        </row>
        <row r="8706">
          <cell r="H8706" t="str">
            <v>Natmauk</v>
          </cell>
        </row>
        <row r="8707">
          <cell r="H8707" t="str">
            <v>Natmauk</v>
          </cell>
        </row>
        <row r="8708">
          <cell r="H8708" t="str">
            <v>Natogyi</v>
          </cell>
        </row>
        <row r="8709">
          <cell r="H8709" t="str">
            <v>Natogyi</v>
          </cell>
        </row>
        <row r="8710">
          <cell r="H8710" t="str">
            <v>Natogyi</v>
          </cell>
        </row>
        <row r="8711">
          <cell r="H8711" t="str">
            <v>Natogyi</v>
          </cell>
        </row>
        <row r="8712">
          <cell r="H8712" t="str">
            <v>Natogyi</v>
          </cell>
        </row>
        <row r="8713">
          <cell r="H8713" t="str">
            <v>Natogyi</v>
          </cell>
        </row>
        <row r="8714">
          <cell r="H8714" t="str">
            <v>Natogyi</v>
          </cell>
        </row>
        <row r="8715">
          <cell r="H8715" t="str">
            <v>Natogyi</v>
          </cell>
        </row>
        <row r="8716">
          <cell r="H8716" t="str">
            <v>Natogyi</v>
          </cell>
        </row>
        <row r="8717">
          <cell r="H8717" t="str">
            <v>Natogyi</v>
          </cell>
        </row>
        <row r="8718">
          <cell r="H8718" t="str">
            <v>Natogyi</v>
          </cell>
        </row>
        <row r="8719">
          <cell r="H8719" t="str">
            <v>Natogyi</v>
          </cell>
        </row>
        <row r="8720">
          <cell r="H8720" t="str">
            <v>Natogyi</v>
          </cell>
        </row>
        <row r="8721">
          <cell r="H8721" t="str">
            <v>Natogyi</v>
          </cell>
        </row>
        <row r="8722">
          <cell r="H8722" t="str">
            <v>Natogyi</v>
          </cell>
        </row>
        <row r="8723">
          <cell r="H8723" t="str">
            <v>Natogyi</v>
          </cell>
        </row>
        <row r="8724">
          <cell r="H8724" t="str">
            <v>Natogyi</v>
          </cell>
        </row>
        <row r="8725">
          <cell r="H8725" t="str">
            <v>Natogyi</v>
          </cell>
        </row>
        <row r="8726">
          <cell r="H8726" t="str">
            <v>Natogyi</v>
          </cell>
        </row>
        <row r="8727">
          <cell r="H8727" t="str">
            <v>Natogyi</v>
          </cell>
        </row>
        <row r="8728">
          <cell r="H8728" t="str">
            <v>Natogyi</v>
          </cell>
        </row>
        <row r="8729">
          <cell r="H8729" t="str">
            <v>Natogyi</v>
          </cell>
        </row>
        <row r="8730">
          <cell r="H8730" t="str">
            <v>Natogyi</v>
          </cell>
        </row>
        <row r="8731">
          <cell r="H8731" t="str">
            <v>Natogyi</v>
          </cell>
        </row>
        <row r="8732">
          <cell r="H8732" t="str">
            <v>Natogyi</v>
          </cell>
        </row>
        <row r="8733">
          <cell r="H8733" t="str">
            <v>Natogyi</v>
          </cell>
        </row>
        <row r="8734">
          <cell r="H8734" t="str">
            <v>Natogyi</v>
          </cell>
        </row>
        <row r="8735">
          <cell r="H8735" t="str">
            <v>Natogyi</v>
          </cell>
        </row>
        <row r="8736">
          <cell r="H8736" t="str">
            <v>Natogyi</v>
          </cell>
        </row>
        <row r="8737">
          <cell r="H8737" t="str">
            <v>Natogyi</v>
          </cell>
        </row>
        <row r="8738">
          <cell r="H8738" t="str">
            <v>Natogyi</v>
          </cell>
        </row>
        <row r="8739">
          <cell r="H8739" t="str">
            <v>Natogyi</v>
          </cell>
        </row>
        <row r="8740">
          <cell r="H8740" t="str">
            <v>Natogyi</v>
          </cell>
        </row>
        <row r="8741">
          <cell r="H8741" t="str">
            <v>Natogyi</v>
          </cell>
        </row>
        <row r="8742">
          <cell r="H8742" t="str">
            <v>Natogyi</v>
          </cell>
        </row>
        <row r="8743">
          <cell r="H8743" t="str">
            <v>Natogyi</v>
          </cell>
        </row>
        <row r="8744">
          <cell r="H8744" t="str">
            <v>Natogyi</v>
          </cell>
        </row>
        <row r="8745">
          <cell r="H8745" t="str">
            <v>Natogyi</v>
          </cell>
        </row>
        <row r="8746">
          <cell r="H8746" t="str">
            <v>Natogyi</v>
          </cell>
        </row>
        <row r="8747">
          <cell r="H8747" t="str">
            <v>Natogyi</v>
          </cell>
        </row>
        <row r="8748">
          <cell r="H8748" t="str">
            <v>Natogyi</v>
          </cell>
        </row>
        <row r="8749">
          <cell r="H8749" t="str">
            <v>Natogyi</v>
          </cell>
        </row>
        <row r="8750">
          <cell r="H8750" t="str">
            <v>Natogyi</v>
          </cell>
        </row>
        <row r="8751">
          <cell r="H8751" t="str">
            <v>Natogyi</v>
          </cell>
        </row>
        <row r="8752">
          <cell r="H8752" t="str">
            <v>Natogyi</v>
          </cell>
        </row>
        <row r="8753">
          <cell r="H8753" t="str">
            <v>Natogyi</v>
          </cell>
        </row>
        <row r="8754">
          <cell r="H8754" t="str">
            <v>Natogyi</v>
          </cell>
        </row>
        <row r="8755">
          <cell r="H8755" t="str">
            <v>Natogyi</v>
          </cell>
        </row>
        <row r="8756">
          <cell r="H8756" t="str">
            <v>Natogyi</v>
          </cell>
        </row>
        <row r="8757">
          <cell r="H8757" t="str">
            <v>Natogyi</v>
          </cell>
        </row>
        <row r="8758">
          <cell r="H8758" t="str">
            <v>Natogyi</v>
          </cell>
        </row>
        <row r="8759">
          <cell r="H8759" t="str">
            <v>Natogyi</v>
          </cell>
        </row>
        <row r="8760">
          <cell r="H8760" t="str">
            <v>Natogyi</v>
          </cell>
        </row>
        <row r="8761">
          <cell r="H8761" t="str">
            <v>Natogyi</v>
          </cell>
        </row>
        <row r="8762">
          <cell r="H8762" t="str">
            <v>Natogyi</v>
          </cell>
        </row>
        <row r="8763">
          <cell r="H8763" t="str">
            <v>Natogyi</v>
          </cell>
        </row>
        <row r="8764">
          <cell r="H8764" t="str">
            <v>Natogyi</v>
          </cell>
        </row>
        <row r="8765">
          <cell r="H8765" t="str">
            <v>Natogyi</v>
          </cell>
        </row>
        <row r="8766">
          <cell r="H8766" t="str">
            <v>Natogyi</v>
          </cell>
        </row>
        <row r="8767">
          <cell r="H8767" t="str">
            <v>Natogyi</v>
          </cell>
        </row>
        <row r="8768">
          <cell r="H8768" t="str">
            <v>Natogyi</v>
          </cell>
        </row>
        <row r="8769">
          <cell r="H8769" t="str">
            <v>Natogyi</v>
          </cell>
        </row>
        <row r="8770">
          <cell r="H8770" t="str">
            <v>Natogyi</v>
          </cell>
        </row>
        <row r="8771">
          <cell r="H8771" t="str">
            <v>Natogyi</v>
          </cell>
        </row>
        <row r="8772">
          <cell r="H8772" t="str">
            <v>Natogyi</v>
          </cell>
        </row>
        <row r="8773">
          <cell r="H8773" t="str">
            <v>Natogyi</v>
          </cell>
        </row>
        <row r="8774">
          <cell r="H8774" t="str">
            <v>Nattalin</v>
          </cell>
        </row>
        <row r="8775">
          <cell r="H8775" t="str">
            <v>Nattalin</v>
          </cell>
        </row>
        <row r="8776">
          <cell r="H8776" t="str">
            <v>Nattalin</v>
          </cell>
        </row>
        <row r="8777">
          <cell r="H8777" t="str">
            <v>Nattalin</v>
          </cell>
        </row>
        <row r="8778">
          <cell r="H8778" t="str">
            <v>Nattalin</v>
          </cell>
        </row>
        <row r="8779">
          <cell r="H8779" t="str">
            <v>Nattalin</v>
          </cell>
        </row>
        <row r="8780">
          <cell r="H8780" t="str">
            <v>Nattalin</v>
          </cell>
        </row>
        <row r="8781">
          <cell r="H8781" t="str">
            <v>Nattalin</v>
          </cell>
        </row>
        <row r="8782">
          <cell r="H8782" t="str">
            <v>Nattalin</v>
          </cell>
        </row>
        <row r="8783">
          <cell r="H8783" t="str">
            <v>Nattalin</v>
          </cell>
        </row>
        <row r="8784">
          <cell r="H8784" t="str">
            <v>Nattalin</v>
          </cell>
        </row>
        <row r="8785">
          <cell r="H8785" t="str">
            <v>Nattalin</v>
          </cell>
        </row>
        <row r="8786">
          <cell r="H8786" t="str">
            <v>Nattalin</v>
          </cell>
        </row>
        <row r="8787">
          <cell r="H8787" t="str">
            <v>Nattalin</v>
          </cell>
        </row>
        <row r="8788">
          <cell r="H8788" t="str">
            <v>Nattalin</v>
          </cell>
        </row>
        <row r="8789">
          <cell r="H8789" t="str">
            <v>Nattalin</v>
          </cell>
        </row>
        <row r="8790">
          <cell r="H8790" t="str">
            <v>Nattalin</v>
          </cell>
        </row>
        <row r="8791">
          <cell r="H8791" t="str">
            <v>Nattalin</v>
          </cell>
        </row>
        <row r="8792">
          <cell r="H8792" t="str">
            <v>Nattalin</v>
          </cell>
        </row>
        <row r="8793">
          <cell r="H8793" t="str">
            <v>Nattalin</v>
          </cell>
        </row>
        <row r="8794">
          <cell r="H8794" t="str">
            <v>Nattalin</v>
          </cell>
        </row>
        <row r="8795">
          <cell r="H8795" t="str">
            <v>Nattalin</v>
          </cell>
        </row>
        <row r="8796">
          <cell r="H8796" t="str">
            <v>Nattalin</v>
          </cell>
        </row>
        <row r="8797">
          <cell r="H8797" t="str">
            <v>Nattalin</v>
          </cell>
        </row>
        <row r="8798">
          <cell r="H8798" t="str">
            <v>Nattalin</v>
          </cell>
        </row>
        <row r="8799">
          <cell r="H8799" t="str">
            <v>Nattalin</v>
          </cell>
        </row>
        <row r="8800">
          <cell r="H8800" t="str">
            <v>Nattalin</v>
          </cell>
        </row>
        <row r="8801">
          <cell r="H8801" t="str">
            <v>Nattalin</v>
          </cell>
        </row>
        <row r="8802">
          <cell r="H8802" t="str">
            <v>Nattalin</v>
          </cell>
        </row>
        <row r="8803">
          <cell r="H8803" t="str">
            <v>Nattalin</v>
          </cell>
        </row>
        <row r="8804">
          <cell r="H8804" t="str">
            <v>Nattalin</v>
          </cell>
        </row>
        <row r="8805">
          <cell r="H8805" t="str">
            <v>Nattalin</v>
          </cell>
        </row>
        <row r="8806">
          <cell r="H8806" t="str">
            <v>Nattalin</v>
          </cell>
        </row>
        <row r="8807">
          <cell r="H8807" t="str">
            <v>Nattalin</v>
          </cell>
        </row>
        <row r="8808">
          <cell r="H8808" t="str">
            <v>Nattalin</v>
          </cell>
        </row>
        <row r="8809">
          <cell r="H8809" t="str">
            <v>Nattalin</v>
          </cell>
        </row>
        <row r="8810">
          <cell r="H8810" t="str">
            <v>Nattalin</v>
          </cell>
        </row>
        <row r="8811">
          <cell r="H8811" t="str">
            <v>Nattalin</v>
          </cell>
        </row>
        <row r="8812">
          <cell r="H8812" t="str">
            <v>Nattalin</v>
          </cell>
        </row>
        <row r="8813">
          <cell r="H8813" t="str">
            <v>Nattalin</v>
          </cell>
        </row>
        <row r="8814">
          <cell r="H8814" t="str">
            <v>Nattalin</v>
          </cell>
        </row>
        <row r="8815">
          <cell r="H8815" t="str">
            <v>Nattalin</v>
          </cell>
        </row>
        <row r="8816">
          <cell r="H8816" t="str">
            <v>Nattalin</v>
          </cell>
        </row>
        <row r="8817">
          <cell r="H8817" t="str">
            <v>Nattalin</v>
          </cell>
        </row>
        <row r="8818">
          <cell r="H8818" t="str">
            <v>Nattalin</v>
          </cell>
        </row>
        <row r="8819">
          <cell r="H8819" t="str">
            <v>Nattalin</v>
          </cell>
        </row>
        <row r="8820">
          <cell r="H8820" t="str">
            <v>Nattalin</v>
          </cell>
        </row>
        <row r="8821">
          <cell r="H8821" t="str">
            <v>Nattalin</v>
          </cell>
        </row>
        <row r="8822">
          <cell r="H8822" t="str">
            <v>Nattalin</v>
          </cell>
        </row>
        <row r="8823">
          <cell r="H8823" t="str">
            <v>Nattalin</v>
          </cell>
        </row>
        <row r="8824">
          <cell r="H8824" t="str">
            <v>Nattalin</v>
          </cell>
        </row>
        <row r="8825">
          <cell r="H8825" t="str">
            <v>Nattalin</v>
          </cell>
        </row>
        <row r="8826">
          <cell r="H8826" t="str">
            <v>Nattalin</v>
          </cell>
        </row>
        <row r="8827">
          <cell r="H8827" t="str">
            <v>Nattalin</v>
          </cell>
        </row>
        <row r="8828">
          <cell r="H8828" t="str">
            <v>Nattalin</v>
          </cell>
        </row>
        <row r="8829">
          <cell r="H8829" t="str">
            <v>Nattalin</v>
          </cell>
        </row>
        <row r="8830">
          <cell r="H8830" t="str">
            <v>Nattalin</v>
          </cell>
        </row>
        <row r="8831">
          <cell r="H8831" t="str">
            <v>Nattalin</v>
          </cell>
        </row>
        <row r="8832">
          <cell r="H8832" t="str">
            <v>Nattalin</v>
          </cell>
        </row>
        <row r="8833">
          <cell r="H8833" t="str">
            <v>Nattalin</v>
          </cell>
        </row>
        <row r="8834">
          <cell r="H8834" t="str">
            <v>Nattalin</v>
          </cell>
        </row>
        <row r="8835">
          <cell r="H8835" t="str">
            <v>Nattalin</v>
          </cell>
        </row>
        <row r="8836">
          <cell r="H8836" t="str">
            <v>Nattalin</v>
          </cell>
        </row>
        <row r="8837">
          <cell r="H8837" t="str">
            <v>Nattalin</v>
          </cell>
        </row>
        <row r="8838">
          <cell r="H8838" t="str">
            <v>Nattalin</v>
          </cell>
        </row>
        <row r="8839">
          <cell r="H8839" t="str">
            <v>Nattalin</v>
          </cell>
        </row>
        <row r="8840">
          <cell r="H8840" t="str">
            <v>Nattalin</v>
          </cell>
        </row>
        <row r="8841">
          <cell r="H8841" t="str">
            <v>Nattalin</v>
          </cell>
        </row>
        <row r="8842">
          <cell r="H8842" t="str">
            <v>Nattalin</v>
          </cell>
        </row>
        <row r="8843">
          <cell r="H8843" t="str">
            <v>Nattalin</v>
          </cell>
        </row>
        <row r="8844">
          <cell r="H8844" t="str">
            <v>Nattalin</v>
          </cell>
        </row>
        <row r="8845">
          <cell r="H8845" t="str">
            <v>Nattalin</v>
          </cell>
        </row>
        <row r="8846">
          <cell r="H8846" t="str">
            <v>Nattalin</v>
          </cell>
        </row>
        <row r="8847">
          <cell r="H8847" t="str">
            <v>Nattalin</v>
          </cell>
        </row>
        <row r="8848">
          <cell r="H8848" t="str">
            <v>Nattalin</v>
          </cell>
        </row>
        <row r="8849">
          <cell r="H8849" t="str">
            <v>Nattalin</v>
          </cell>
        </row>
        <row r="8850">
          <cell r="H8850" t="str">
            <v>Nattalin</v>
          </cell>
        </row>
        <row r="8851">
          <cell r="H8851" t="str">
            <v>Nattalin</v>
          </cell>
        </row>
        <row r="8852">
          <cell r="H8852" t="str">
            <v>Nattalin</v>
          </cell>
        </row>
        <row r="8853">
          <cell r="H8853" t="str">
            <v>Nattalin</v>
          </cell>
        </row>
        <row r="8854">
          <cell r="H8854" t="str">
            <v>Nattalin</v>
          </cell>
        </row>
        <row r="8855">
          <cell r="H8855" t="str">
            <v>Nawng Hkit</v>
          </cell>
        </row>
        <row r="8856">
          <cell r="H8856" t="str">
            <v>Nawng Hkit</v>
          </cell>
        </row>
        <row r="8857">
          <cell r="H8857" t="str">
            <v>Nawng Hkit</v>
          </cell>
        </row>
        <row r="8858">
          <cell r="H8858" t="str">
            <v>Nawng Hkit</v>
          </cell>
        </row>
        <row r="8859">
          <cell r="H8859" t="str">
            <v>Nawng Hkit</v>
          </cell>
        </row>
        <row r="8860">
          <cell r="H8860" t="str">
            <v>Nawng Hkit</v>
          </cell>
        </row>
        <row r="8861">
          <cell r="H8861" t="str">
            <v>Nawng Hkit</v>
          </cell>
        </row>
        <row r="8862">
          <cell r="H8862" t="str">
            <v>Nawnghkio</v>
          </cell>
        </row>
        <row r="8863">
          <cell r="H8863" t="str">
            <v>Nawnghkio</v>
          </cell>
        </row>
        <row r="8864">
          <cell r="H8864" t="str">
            <v>Nawnghkio</v>
          </cell>
        </row>
        <row r="8865">
          <cell r="H8865" t="str">
            <v>Nawnghkio</v>
          </cell>
        </row>
        <row r="8866">
          <cell r="H8866" t="str">
            <v>Nawnghkio</v>
          </cell>
        </row>
        <row r="8867">
          <cell r="H8867" t="str">
            <v>Nawnghkio</v>
          </cell>
        </row>
        <row r="8868">
          <cell r="H8868" t="str">
            <v>Nawnghkio</v>
          </cell>
        </row>
        <row r="8869">
          <cell r="H8869" t="str">
            <v>Nawnghkio</v>
          </cell>
        </row>
        <row r="8870">
          <cell r="H8870" t="str">
            <v>Nawnghkio</v>
          </cell>
        </row>
        <row r="8871">
          <cell r="H8871" t="str">
            <v>Nawnghkio</v>
          </cell>
        </row>
        <row r="8872">
          <cell r="H8872" t="str">
            <v>Nawnghkio</v>
          </cell>
        </row>
        <row r="8873">
          <cell r="H8873" t="str">
            <v>Nawnghkio</v>
          </cell>
        </row>
        <row r="8874">
          <cell r="H8874" t="str">
            <v>Nawnghkio</v>
          </cell>
        </row>
        <row r="8875">
          <cell r="H8875" t="str">
            <v>Nawnghkio</v>
          </cell>
        </row>
        <row r="8876">
          <cell r="H8876" t="str">
            <v>Nawnghkio</v>
          </cell>
        </row>
        <row r="8877">
          <cell r="H8877" t="str">
            <v>Nawnghkio</v>
          </cell>
        </row>
        <row r="8878">
          <cell r="H8878" t="str">
            <v>Nawnghkio</v>
          </cell>
        </row>
        <row r="8879">
          <cell r="H8879" t="str">
            <v>Nawnghkio</v>
          </cell>
        </row>
        <row r="8880">
          <cell r="H8880" t="str">
            <v>Nawnghkio</v>
          </cell>
        </row>
        <row r="8881">
          <cell r="H8881" t="str">
            <v>Nawnghkio</v>
          </cell>
        </row>
        <row r="8882">
          <cell r="H8882" t="str">
            <v>Nawnghkio</v>
          </cell>
        </row>
        <row r="8883">
          <cell r="H8883" t="str">
            <v>Nawnghkio</v>
          </cell>
        </row>
        <row r="8884">
          <cell r="H8884" t="str">
            <v>Nawnghkio</v>
          </cell>
        </row>
        <row r="8885">
          <cell r="H8885" t="str">
            <v>Nawnghkio</v>
          </cell>
        </row>
        <row r="8886">
          <cell r="H8886" t="str">
            <v>Nawnghkio</v>
          </cell>
        </row>
        <row r="8887">
          <cell r="H8887" t="str">
            <v>Nawnghkio</v>
          </cell>
        </row>
        <row r="8888">
          <cell r="H8888" t="str">
            <v>Nawnghkio</v>
          </cell>
        </row>
        <row r="8889">
          <cell r="H8889" t="str">
            <v>Nawnghkio</v>
          </cell>
        </row>
        <row r="8890">
          <cell r="H8890" t="str">
            <v>Nawnghkio</v>
          </cell>
        </row>
        <row r="8891">
          <cell r="H8891" t="str">
            <v>Nawnghkio</v>
          </cell>
        </row>
        <row r="8892">
          <cell r="H8892" t="str">
            <v>Nawnghkio</v>
          </cell>
        </row>
        <row r="8893">
          <cell r="H8893" t="str">
            <v>Nawnghkio</v>
          </cell>
        </row>
        <row r="8894">
          <cell r="H8894" t="str">
            <v>Nawnghkio</v>
          </cell>
        </row>
        <row r="8895">
          <cell r="H8895" t="str">
            <v>Nawnghkio</v>
          </cell>
        </row>
        <row r="8896">
          <cell r="H8896" t="str">
            <v>Nawnghkio</v>
          </cell>
        </row>
        <row r="8897">
          <cell r="H8897" t="str">
            <v>Nawnghkio</v>
          </cell>
        </row>
        <row r="8898">
          <cell r="H8898" t="str">
            <v>Nawnghkio</v>
          </cell>
        </row>
        <row r="8899">
          <cell r="H8899" t="str">
            <v>Nawngmun</v>
          </cell>
        </row>
        <row r="8900">
          <cell r="H8900" t="str">
            <v>Nawngmun</v>
          </cell>
        </row>
        <row r="8901">
          <cell r="H8901" t="str">
            <v>Nawngmun</v>
          </cell>
        </row>
        <row r="8902">
          <cell r="H8902" t="str">
            <v>Nawngmun</v>
          </cell>
        </row>
        <row r="8903">
          <cell r="H8903" t="str">
            <v>Nawngmun</v>
          </cell>
        </row>
        <row r="8904">
          <cell r="H8904" t="str">
            <v>Nawngmun</v>
          </cell>
        </row>
        <row r="8905">
          <cell r="H8905" t="str">
            <v>Nawngmun</v>
          </cell>
        </row>
        <row r="8906">
          <cell r="H8906" t="str">
            <v>Nawngmun</v>
          </cell>
        </row>
        <row r="8907">
          <cell r="H8907" t="str">
            <v>Nawngmun</v>
          </cell>
        </row>
        <row r="8908">
          <cell r="H8908" t="str">
            <v>Nawngmun</v>
          </cell>
        </row>
        <row r="8909">
          <cell r="H8909" t="str">
            <v>Nawngmun</v>
          </cell>
        </row>
        <row r="8910">
          <cell r="H8910" t="str">
            <v>Nawngmun</v>
          </cell>
        </row>
        <row r="8911">
          <cell r="H8911" t="str">
            <v>Nawngmun</v>
          </cell>
        </row>
        <row r="8912">
          <cell r="H8912" t="str">
            <v>Nawngmun</v>
          </cell>
        </row>
        <row r="8913">
          <cell r="H8913" t="str">
            <v>Nawngmun</v>
          </cell>
        </row>
        <row r="8914">
          <cell r="H8914" t="str">
            <v>Nawngmun</v>
          </cell>
        </row>
        <row r="8915">
          <cell r="H8915" t="str">
            <v>Ngape</v>
          </cell>
        </row>
        <row r="8916">
          <cell r="H8916" t="str">
            <v>Ngape</v>
          </cell>
        </row>
        <row r="8917">
          <cell r="H8917" t="str">
            <v>Ngape</v>
          </cell>
        </row>
        <row r="8918">
          <cell r="H8918" t="str">
            <v>Ngape</v>
          </cell>
        </row>
        <row r="8919">
          <cell r="H8919" t="str">
            <v>Ngape</v>
          </cell>
        </row>
        <row r="8920">
          <cell r="H8920" t="str">
            <v>Ngape</v>
          </cell>
        </row>
        <row r="8921">
          <cell r="H8921" t="str">
            <v>Ngape</v>
          </cell>
        </row>
        <row r="8922">
          <cell r="H8922" t="str">
            <v>Ngape</v>
          </cell>
        </row>
        <row r="8923">
          <cell r="H8923" t="str">
            <v>Ngape</v>
          </cell>
        </row>
        <row r="8924">
          <cell r="H8924" t="str">
            <v>Ngape</v>
          </cell>
        </row>
        <row r="8925">
          <cell r="H8925" t="str">
            <v>Ngape</v>
          </cell>
        </row>
        <row r="8926">
          <cell r="H8926" t="str">
            <v>Ngape</v>
          </cell>
        </row>
        <row r="8927">
          <cell r="H8927" t="str">
            <v>Ngape</v>
          </cell>
        </row>
        <row r="8928">
          <cell r="H8928" t="str">
            <v>Ngape</v>
          </cell>
        </row>
        <row r="8929">
          <cell r="H8929" t="str">
            <v>Ngape</v>
          </cell>
        </row>
        <row r="8930">
          <cell r="H8930" t="str">
            <v>Ngape</v>
          </cell>
        </row>
        <row r="8931">
          <cell r="H8931" t="str">
            <v>Ngape</v>
          </cell>
        </row>
        <row r="8932">
          <cell r="H8932" t="str">
            <v>Ngape</v>
          </cell>
        </row>
        <row r="8933">
          <cell r="H8933" t="str">
            <v>Ngape</v>
          </cell>
        </row>
        <row r="8934">
          <cell r="H8934" t="str">
            <v>Ngape</v>
          </cell>
        </row>
        <row r="8935">
          <cell r="H8935" t="str">
            <v>Ngape</v>
          </cell>
        </row>
        <row r="8936">
          <cell r="H8936" t="str">
            <v>Ngape</v>
          </cell>
        </row>
        <row r="8937">
          <cell r="H8937" t="str">
            <v>Ngape</v>
          </cell>
        </row>
        <row r="8938">
          <cell r="H8938" t="str">
            <v>Ngape</v>
          </cell>
        </row>
        <row r="8939">
          <cell r="H8939" t="str">
            <v>Ngape</v>
          </cell>
        </row>
        <row r="8940">
          <cell r="H8940" t="str">
            <v>Ngape</v>
          </cell>
        </row>
        <row r="8941">
          <cell r="H8941" t="str">
            <v>Ngape</v>
          </cell>
        </row>
        <row r="8942">
          <cell r="H8942" t="str">
            <v>Ngape</v>
          </cell>
        </row>
        <row r="8943">
          <cell r="H8943" t="str">
            <v>Ngape</v>
          </cell>
        </row>
        <row r="8944">
          <cell r="H8944" t="str">
            <v>Ngape</v>
          </cell>
        </row>
        <row r="8945">
          <cell r="H8945" t="str">
            <v>Ngape</v>
          </cell>
        </row>
        <row r="8946">
          <cell r="H8946" t="str">
            <v>Ngape</v>
          </cell>
        </row>
        <row r="8947">
          <cell r="H8947" t="str">
            <v>Ngape</v>
          </cell>
        </row>
        <row r="8948">
          <cell r="H8948" t="str">
            <v>Ngapudaw</v>
          </cell>
        </row>
        <row r="8949">
          <cell r="H8949" t="str">
            <v>Ngapudaw</v>
          </cell>
        </row>
        <row r="8950">
          <cell r="H8950" t="str">
            <v>Ngapudaw</v>
          </cell>
        </row>
        <row r="8951">
          <cell r="H8951" t="str">
            <v>Ngapudaw</v>
          </cell>
        </row>
        <row r="8952">
          <cell r="H8952" t="str">
            <v>Ngapudaw</v>
          </cell>
        </row>
        <row r="8953">
          <cell r="H8953" t="str">
            <v>Ngapudaw</v>
          </cell>
        </row>
        <row r="8954">
          <cell r="H8954" t="str">
            <v>Ngapudaw</v>
          </cell>
        </row>
        <row r="8955">
          <cell r="H8955" t="str">
            <v>Ngapudaw</v>
          </cell>
        </row>
        <row r="8956">
          <cell r="H8956" t="str">
            <v>Ngapudaw</v>
          </cell>
        </row>
        <row r="8957">
          <cell r="H8957" t="str">
            <v>Ngapudaw</v>
          </cell>
        </row>
        <row r="8958">
          <cell r="H8958" t="str">
            <v>Ngapudaw</v>
          </cell>
        </row>
        <row r="8959">
          <cell r="H8959" t="str">
            <v>Ngapudaw</v>
          </cell>
        </row>
        <row r="8960">
          <cell r="H8960" t="str">
            <v>Ngapudaw</v>
          </cell>
        </row>
        <row r="8961">
          <cell r="H8961" t="str">
            <v>Ngapudaw</v>
          </cell>
        </row>
        <row r="8962">
          <cell r="H8962" t="str">
            <v>Ngapudaw</v>
          </cell>
        </row>
        <row r="8963">
          <cell r="H8963" t="str">
            <v>Ngapudaw</v>
          </cell>
        </row>
        <row r="8964">
          <cell r="H8964" t="str">
            <v>Ngapudaw</v>
          </cell>
        </row>
        <row r="8965">
          <cell r="H8965" t="str">
            <v>Ngapudaw</v>
          </cell>
        </row>
        <row r="8966">
          <cell r="H8966" t="str">
            <v>Ngapudaw</v>
          </cell>
        </row>
        <row r="8967">
          <cell r="H8967" t="str">
            <v>Ngapudaw</v>
          </cell>
        </row>
        <row r="8968">
          <cell r="H8968" t="str">
            <v>Ngapudaw</v>
          </cell>
        </row>
        <row r="8969">
          <cell r="H8969" t="str">
            <v>Ngapudaw</v>
          </cell>
        </row>
        <row r="8970">
          <cell r="H8970" t="str">
            <v>Ngapudaw</v>
          </cell>
        </row>
        <row r="8971">
          <cell r="H8971" t="str">
            <v>Ngapudaw</v>
          </cell>
        </row>
        <row r="8972">
          <cell r="H8972" t="str">
            <v>Ngapudaw</v>
          </cell>
        </row>
        <row r="8973">
          <cell r="H8973" t="str">
            <v>Ngapudaw</v>
          </cell>
        </row>
        <row r="8974">
          <cell r="H8974" t="str">
            <v>Ngapudaw</v>
          </cell>
        </row>
        <row r="8975">
          <cell r="H8975" t="str">
            <v>Ngapudaw</v>
          </cell>
        </row>
        <row r="8976">
          <cell r="H8976" t="str">
            <v>Ngapudaw</v>
          </cell>
        </row>
        <row r="8977">
          <cell r="H8977" t="str">
            <v>Ngapudaw</v>
          </cell>
        </row>
        <row r="8978">
          <cell r="H8978" t="str">
            <v>Ngapudaw</v>
          </cell>
        </row>
        <row r="8979">
          <cell r="H8979" t="str">
            <v>Ngapudaw</v>
          </cell>
        </row>
        <row r="8980">
          <cell r="H8980" t="str">
            <v>Ngapudaw</v>
          </cell>
        </row>
        <row r="8981">
          <cell r="H8981" t="str">
            <v>Ngapudaw</v>
          </cell>
        </row>
        <row r="8982">
          <cell r="H8982" t="str">
            <v>Ngapudaw</v>
          </cell>
        </row>
        <row r="8983">
          <cell r="H8983" t="str">
            <v>Ngapudaw</v>
          </cell>
        </row>
        <row r="8984">
          <cell r="H8984" t="str">
            <v>Ngapudaw</v>
          </cell>
        </row>
        <row r="8985">
          <cell r="H8985" t="str">
            <v>Ngapudaw</v>
          </cell>
        </row>
        <row r="8986">
          <cell r="H8986" t="str">
            <v>Ngapudaw</v>
          </cell>
        </row>
        <row r="8987">
          <cell r="H8987" t="str">
            <v>Ngapudaw</v>
          </cell>
        </row>
        <row r="8988">
          <cell r="H8988" t="str">
            <v>Ngapudaw</v>
          </cell>
        </row>
        <row r="8989">
          <cell r="H8989" t="str">
            <v>Ngapudaw</v>
          </cell>
        </row>
        <row r="8990">
          <cell r="H8990" t="str">
            <v>Ngapudaw</v>
          </cell>
        </row>
        <row r="8991">
          <cell r="H8991" t="str">
            <v>Ngapudaw</v>
          </cell>
        </row>
        <row r="8992">
          <cell r="H8992" t="str">
            <v>Ngapudaw</v>
          </cell>
        </row>
        <row r="8993">
          <cell r="H8993" t="str">
            <v>Ngapudaw</v>
          </cell>
        </row>
        <row r="8994">
          <cell r="H8994" t="str">
            <v>Ngapudaw</v>
          </cell>
        </row>
        <row r="8995">
          <cell r="H8995" t="str">
            <v>Ngapudaw</v>
          </cell>
        </row>
        <row r="8996">
          <cell r="H8996" t="str">
            <v>Ngapudaw</v>
          </cell>
        </row>
        <row r="8997">
          <cell r="H8997" t="str">
            <v>Ngapudaw</v>
          </cell>
        </row>
        <row r="8998">
          <cell r="H8998" t="str">
            <v>Ngapudaw</v>
          </cell>
        </row>
        <row r="8999">
          <cell r="H8999" t="str">
            <v>Ngapudaw</v>
          </cell>
        </row>
        <row r="9000">
          <cell r="H9000" t="str">
            <v>Ngapudaw</v>
          </cell>
        </row>
        <row r="9001">
          <cell r="H9001" t="str">
            <v>Ngapudaw</v>
          </cell>
        </row>
        <row r="9002">
          <cell r="H9002" t="str">
            <v>Ngapudaw</v>
          </cell>
        </row>
        <row r="9003">
          <cell r="H9003" t="str">
            <v>Ngapudaw</v>
          </cell>
        </row>
        <row r="9004">
          <cell r="H9004" t="str">
            <v>Ngapudaw</v>
          </cell>
        </row>
        <row r="9005">
          <cell r="H9005" t="str">
            <v>Ngapudaw</v>
          </cell>
        </row>
        <row r="9006">
          <cell r="H9006" t="str">
            <v>Ngapudaw</v>
          </cell>
        </row>
        <row r="9007">
          <cell r="H9007" t="str">
            <v>Ngapudaw</v>
          </cell>
        </row>
        <row r="9008">
          <cell r="H9008" t="str">
            <v>Ngapudaw</v>
          </cell>
        </row>
        <row r="9009">
          <cell r="H9009" t="str">
            <v>Ngapudaw</v>
          </cell>
        </row>
        <row r="9010">
          <cell r="H9010" t="str">
            <v>Ngapudaw</v>
          </cell>
        </row>
        <row r="9011">
          <cell r="H9011" t="str">
            <v>Ngapudaw</v>
          </cell>
        </row>
        <row r="9012">
          <cell r="H9012" t="str">
            <v>Ngapudaw</v>
          </cell>
        </row>
        <row r="9013">
          <cell r="H9013" t="str">
            <v>Ngapudaw</v>
          </cell>
        </row>
        <row r="9014">
          <cell r="H9014" t="str">
            <v>Ngapudaw</v>
          </cell>
        </row>
        <row r="9015">
          <cell r="H9015" t="str">
            <v>Ngapudaw</v>
          </cell>
        </row>
        <row r="9016">
          <cell r="H9016" t="str">
            <v>Ngapudaw</v>
          </cell>
        </row>
        <row r="9017">
          <cell r="H9017" t="str">
            <v>Ngapudaw</v>
          </cell>
        </row>
        <row r="9018">
          <cell r="H9018" t="str">
            <v>Ngapudaw</v>
          </cell>
        </row>
        <row r="9019">
          <cell r="H9019" t="str">
            <v>Ngapudaw</v>
          </cell>
        </row>
        <row r="9020">
          <cell r="H9020" t="str">
            <v>Ngapudaw</v>
          </cell>
        </row>
        <row r="9021">
          <cell r="H9021" t="str">
            <v>Ngapudaw</v>
          </cell>
        </row>
        <row r="9022">
          <cell r="H9022" t="str">
            <v>Ngapudaw</v>
          </cell>
        </row>
        <row r="9023">
          <cell r="H9023" t="str">
            <v>Ngapudaw</v>
          </cell>
        </row>
        <row r="9024">
          <cell r="H9024" t="str">
            <v>Ngapudaw</v>
          </cell>
        </row>
        <row r="9025">
          <cell r="H9025" t="str">
            <v>Ngapudaw</v>
          </cell>
        </row>
        <row r="9026">
          <cell r="H9026" t="str">
            <v>Ngapudaw</v>
          </cell>
        </row>
        <row r="9027">
          <cell r="H9027" t="str">
            <v>Ngapudaw</v>
          </cell>
        </row>
        <row r="9028">
          <cell r="H9028" t="str">
            <v>Ngapudaw</v>
          </cell>
        </row>
        <row r="9029">
          <cell r="H9029" t="str">
            <v>Ngapudaw</v>
          </cell>
        </row>
        <row r="9030">
          <cell r="H9030" t="str">
            <v>Ngapudaw</v>
          </cell>
        </row>
        <row r="9031">
          <cell r="H9031" t="str">
            <v>Ngapudaw</v>
          </cell>
        </row>
        <row r="9032">
          <cell r="H9032" t="str">
            <v>Ngapudaw</v>
          </cell>
        </row>
        <row r="9033">
          <cell r="H9033" t="str">
            <v>Ngapudaw</v>
          </cell>
        </row>
        <row r="9034">
          <cell r="H9034" t="str">
            <v>Ngapudaw</v>
          </cell>
        </row>
        <row r="9035">
          <cell r="H9035" t="str">
            <v>Ngazun</v>
          </cell>
        </row>
        <row r="9036">
          <cell r="H9036" t="str">
            <v>Ngazun</v>
          </cell>
        </row>
        <row r="9037">
          <cell r="H9037" t="str">
            <v>Ngazun</v>
          </cell>
        </row>
        <row r="9038">
          <cell r="H9038" t="str">
            <v>Ngazun</v>
          </cell>
        </row>
        <row r="9039">
          <cell r="H9039" t="str">
            <v>Ngazun</v>
          </cell>
        </row>
        <row r="9040">
          <cell r="H9040" t="str">
            <v>Ngazun</v>
          </cell>
        </row>
        <row r="9041">
          <cell r="H9041" t="str">
            <v>Ngazun</v>
          </cell>
        </row>
        <row r="9042">
          <cell r="H9042" t="str">
            <v>Ngazun</v>
          </cell>
        </row>
        <row r="9043">
          <cell r="H9043" t="str">
            <v>Ngazun</v>
          </cell>
        </row>
        <row r="9044">
          <cell r="H9044" t="str">
            <v>Ngazun</v>
          </cell>
        </row>
        <row r="9045">
          <cell r="H9045" t="str">
            <v>Ngazun</v>
          </cell>
        </row>
        <row r="9046">
          <cell r="H9046" t="str">
            <v>Ngazun</v>
          </cell>
        </row>
        <row r="9047">
          <cell r="H9047" t="str">
            <v>Ngazun</v>
          </cell>
        </row>
        <row r="9048">
          <cell r="H9048" t="str">
            <v>Ngazun</v>
          </cell>
        </row>
        <row r="9049">
          <cell r="H9049" t="str">
            <v>Ngazun</v>
          </cell>
        </row>
        <row r="9050">
          <cell r="H9050" t="str">
            <v>Ngazun</v>
          </cell>
        </row>
        <row r="9051">
          <cell r="H9051" t="str">
            <v>Ngazun</v>
          </cell>
        </row>
        <row r="9052">
          <cell r="H9052" t="str">
            <v>Ngazun</v>
          </cell>
        </row>
        <row r="9053">
          <cell r="H9053" t="str">
            <v>Ngazun</v>
          </cell>
        </row>
        <row r="9054">
          <cell r="H9054" t="str">
            <v>Ngazun</v>
          </cell>
        </row>
        <row r="9055">
          <cell r="H9055" t="str">
            <v>Ngazun</v>
          </cell>
        </row>
        <row r="9056">
          <cell r="H9056" t="str">
            <v>Ngazun</v>
          </cell>
        </row>
        <row r="9057">
          <cell r="H9057" t="str">
            <v>Ngazun</v>
          </cell>
        </row>
        <row r="9058">
          <cell r="H9058" t="str">
            <v>Ngazun</v>
          </cell>
        </row>
        <row r="9059">
          <cell r="H9059" t="str">
            <v>Ngazun</v>
          </cell>
        </row>
        <row r="9060">
          <cell r="H9060" t="str">
            <v>Ngazun</v>
          </cell>
        </row>
        <row r="9061">
          <cell r="H9061" t="str">
            <v>Ngazun</v>
          </cell>
        </row>
        <row r="9062">
          <cell r="H9062" t="str">
            <v>Ngazun</v>
          </cell>
        </row>
        <row r="9063">
          <cell r="H9063" t="str">
            <v>Ngazun</v>
          </cell>
        </row>
        <row r="9064">
          <cell r="H9064" t="str">
            <v>Ngazun</v>
          </cell>
        </row>
        <row r="9065">
          <cell r="H9065" t="str">
            <v>Ngazun</v>
          </cell>
        </row>
        <row r="9066">
          <cell r="H9066" t="str">
            <v>Ngazun</v>
          </cell>
        </row>
        <row r="9067">
          <cell r="H9067" t="str">
            <v>Ngazun</v>
          </cell>
        </row>
        <row r="9068">
          <cell r="H9068" t="str">
            <v>Ngazun</v>
          </cell>
        </row>
        <row r="9069">
          <cell r="H9069" t="str">
            <v>Ngazun</v>
          </cell>
        </row>
        <row r="9070">
          <cell r="H9070" t="str">
            <v>Ngazun</v>
          </cell>
        </row>
        <row r="9071">
          <cell r="H9071" t="str">
            <v>Ngazun</v>
          </cell>
        </row>
        <row r="9072">
          <cell r="H9072" t="str">
            <v>Ngazun</v>
          </cell>
        </row>
        <row r="9073">
          <cell r="H9073" t="str">
            <v>Ngazun</v>
          </cell>
        </row>
        <row r="9074">
          <cell r="H9074" t="str">
            <v>Ngazun</v>
          </cell>
        </row>
        <row r="9075">
          <cell r="H9075" t="str">
            <v>Ngazun</v>
          </cell>
        </row>
        <row r="9076">
          <cell r="H9076" t="str">
            <v>Ngazun</v>
          </cell>
        </row>
        <row r="9077">
          <cell r="H9077" t="str">
            <v>Ngazun</v>
          </cell>
        </row>
        <row r="9078">
          <cell r="H9078" t="str">
            <v>Ngazun</v>
          </cell>
        </row>
        <row r="9079">
          <cell r="H9079" t="str">
            <v>Ngazun</v>
          </cell>
        </row>
        <row r="9080">
          <cell r="H9080" t="str">
            <v>Ngazun</v>
          </cell>
        </row>
        <row r="9081">
          <cell r="H9081" t="str">
            <v>North Okkalapa</v>
          </cell>
        </row>
        <row r="9082">
          <cell r="H9082" t="str">
            <v>North Okkalapa</v>
          </cell>
        </row>
        <row r="9083">
          <cell r="H9083" t="str">
            <v>Nyaungdon</v>
          </cell>
        </row>
        <row r="9084">
          <cell r="H9084" t="str">
            <v>Nyaungdon</v>
          </cell>
        </row>
        <row r="9085">
          <cell r="H9085" t="str">
            <v>Nyaungdon</v>
          </cell>
        </row>
        <row r="9086">
          <cell r="H9086" t="str">
            <v>Nyaungdon</v>
          </cell>
        </row>
        <row r="9087">
          <cell r="H9087" t="str">
            <v>Nyaungdon</v>
          </cell>
        </row>
        <row r="9088">
          <cell r="H9088" t="str">
            <v>Nyaungdon</v>
          </cell>
        </row>
        <row r="9089">
          <cell r="H9089" t="str">
            <v>Nyaungdon</v>
          </cell>
        </row>
        <row r="9090">
          <cell r="H9090" t="str">
            <v>Nyaungdon</v>
          </cell>
        </row>
        <row r="9091">
          <cell r="H9091" t="str">
            <v>Nyaungdon</v>
          </cell>
        </row>
        <row r="9092">
          <cell r="H9092" t="str">
            <v>Nyaungdon</v>
          </cell>
        </row>
        <row r="9093">
          <cell r="H9093" t="str">
            <v>Nyaungdon</v>
          </cell>
        </row>
        <row r="9094">
          <cell r="H9094" t="str">
            <v>Nyaungdon</v>
          </cell>
        </row>
        <row r="9095">
          <cell r="H9095" t="str">
            <v>Nyaungdon</v>
          </cell>
        </row>
        <row r="9096">
          <cell r="H9096" t="str">
            <v>Nyaungdon</v>
          </cell>
        </row>
        <row r="9097">
          <cell r="H9097" t="str">
            <v>Nyaungdon</v>
          </cell>
        </row>
        <row r="9098">
          <cell r="H9098" t="str">
            <v>Nyaungdon</v>
          </cell>
        </row>
        <row r="9099">
          <cell r="H9099" t="str">
            <v>Nyaungdon</v>
          </cell>
        </row>
        <row r="9100">
          <cell r="H9100" t="str">
            <v>Nyaungdon</v>
          </cell>
        </row>
        <row r="9101">
          <cell r="H9101" t="str">
            <v>Nyaungdon</v>
          </cell>
        </row>
        <row r="9102">
          <cell r="H9102" t="str">
            <v>Nyaungdon</v>
          </cell>
        </row>
        <row r="9103">
          <cell r="H9103" t="str">
            <v>Nyaungdon</v>
          </cell>
        </row>
        <row r="9104">
          <cell r="H9104" t="str">
            <v>Nyaungdon</v>
          </cell>
        </row>
        <row r="9105">
          <cell r="H9105" t="str">
            <v>Nyaungdon</v>
          </cell>
        </row>
        <row r="9106">
          <cell r="H9106" t="str">
            <v>Nyaungdon</v>
          </cell>
        </row>
        <row r="9107">
          <cell r="H9107" t="str">
            <v>Nyaungdon</v>
          </cell>
        </row>
        <row r="9108">
          <cell r="H9108" t="str">
            <v>Nyaungdon</v>
          </cell>
        </row>
        <row r="9109">
          <cell r="H9109" t="str">
            <v>Nyaungdon</v>
          </cell>
        </row>
        <row r="9110">
          <cell r="H9110" t="str">
            <v>Nyaungdon</v>
          </cell>
        </row>
        <row r="9111">
          <cell r="H9111" t="str">
            <v>Nyaungdon</v>
          </cell>
        </row>
        <row r="9112">
          <cell r="H9112" t="str">
            <v>Nyaungdon</v>
          </cell>
        </row>
        <row r="9113">
          <cell r="H9113" t="str">
            <v>Nyaungdon</v>
          </cell>
        </row>
        <row r="9114">
          <cell r="H9114" t="str">
            <v>Nyaungdon</v>
          </cell>
        </row>
        <row r="9115">
          <cell r="H9115" t="str">
            <v>Nyaungdon</v>
          </cell>
        </row>
        <row r="9116">
          <cell r="H9116" t="str">
            <v>Nyaungdon</v>
          </cell>
        </row>
        <row r="9117">
          <cell r="H9117" t="str">
            <v>Nyaungdon</v>
          </cell>
        </row>
        <row r="9118">
          <cell r="H9118" t="str">
            <v>Nyaungdon</v>
          </cell>
        </row>
        <row r="9119">
          <cell r="H9119" t="str">
            <v>Nyaungdon</v>
          </cell>
        </row>
        <row r="9120">
          <cell r="H9120" t="str">
            <v>Nyaungdon</v>
          </cell>
        </row>
        <row r="9121">
          <cell r="H9121" t="str">
            <v>Nyaungdon</v>
          </cell>
        </row>
        <row r="9122">
          <cell r="H9122" t="str">
            <v>Nyaungdon</v>
          </cell>
        </row>
        <row r="9123">
          <cell r="H9123" t="str">
            <v>Nyaungdon</v>
          </cell>
        </row>
        <row r="9124">
          <cell r="H9124" t="str">
            <v>Nyaungdon</v>
          </cell>
        </row>
        <row r="9125">
          <cell r="H9125" t="str">
            <v>Nyaungdon</v>
          </cell>
        </row>
        <row r="9126">
          <cell r="H9126" t="str">
            <v>Nyaungdon</v>
          </cell>
        </row>
        <row r="9127">
          <cell r="H9127" t="str">
            <v>Nyaungdon</v>
          </cell>
        </row>
        <row r="9128">
          <cell r="H9128" t="str">
            <v>Nyaungdon</v>
          </cell>
        </row>
        <row r="9129">
          <cell r="H9129" t="str">
            <v>Nyaunglebin</v>
          </cell>
        </row>
        <row r="9130">
          <cell r="H9130" t="str">
            <v>Nyaunglebin</v>
          </cell>
        </row>
        <row r="9131">
          <cell r="H9131" t="str">
            <v>Nyaunglebin</v>
          </cell>
        </row>
        <row r="9132">
          <cell r="H9132" t="str">
            <v>Nyaunglebin</v>
          </cell>
        </row>
        <row r="9133">
          <cell r="H9133" t="str">
            <v>Nyaunglebin</v>
          </cell>
        </row>
        <row r="9134">
          <cell r="H9134" t="str">
            <v>Nyaunglebin</v>
          </cell>
        </row>
        <row r="9135">
          <cell r="H9135" t="str">
            <v>Nyaunglebin</v>
          </cell>
        </row>
        <row r="9136">
          <cell r="H9136" t="str">
            <v>Nyaunglebin</v>
          </cell>
        </row>
        <row r="9137">
          <cell r="H9137" t="str">
            <v>Nyaunglebin</v>
          </cell>
        </row>
        <row r="9138">
          <cell r="H9138" t="str">
            <v>Nyaunglebin</v>
          </cell>
        </row>
        <row r="9139">
          <cell r="H9139" t="str">
            <v>Nyaunglebin</v>
          </cell>
        </row>
        <row r="9140">
          <cell r="H9140" t="str">
            <v>Nyaunglebin</v>
          </cell>
        </row>
        <row r="9141">
          <cell r="H9141" t="str">
            <v>Nyaunglebin</v>
          </cell>
        </row>
        <row r="9142">
          <cell r="H9142" t="str">
            <v>Nyaunglebin</v>
          </cell>
        </row>
        <row r="9143">
          <cell r="H9143" t="str">
            <v>Nyaunglebin</v>
          </cell>
        </row>
        <row r="9144">
          <cell r="H9144" t="str">
            <v>Nyaunglebin</v>
          </cell>
        </row>
        <row r="9145">
          <cell r="H9145" t="str">
            <v>Nyaunglebin</v>
          </cell>
        </row>
        <row r="9146">
          <cell r="H9146" t="str">
            <v>Nyaunglebin</v>
          </cell>
        </row>
        <row r="9147">
          <cell r="H9147" t="str">
            <v>Nyaunglebin</v>
          </cell>
        </row>
        <row r="9148">
          <cell r="H9148" t="str">
            <v>Nyaunglebin</v>
          </cell>
        </row>
        <row r="9149">
          <cell r="H9149" t="str">
            <v>Nyaunglebin</v>
          </cell>
        </row>
        <row r="9150">
          <cell r="H9150" t="str">
            <v>Nyaunglebin</v>
          </cell>
        </row>
        <row r="9151">
          <cell r="H9151" t="str">
            <v>Nyaunglebin</v>
          </cell>
        </row>
        <row r="9152">
          <cell r="H9152" t="str">
            <v>Nyaunglebin</v>
          </cell>
        </row>
        <row r="9153">
          <cell r="H9153" t="str">
            <v>Nyaunglebin</v>
          </cell>
        </row>
        <row r="9154">
          <cell r="H9154" t="str">
            <v>Nyaunglebin</v>
          </cell>
        </row>
        <row r="9155">
          <cell r="H9155" t="str">
            <v>Nyaunglebin</v>
          </cell>
        </row>
        <row r="9156">
          <cell r="H9156" t="str">
            <v>Nyaunglebin</v>
          </cell>
        </row>
        <row r="9157">
          <cell r="H9157" t="str">
            <v>Nyaunglebin</v>
          </cell>
        </row>
        <row r="9158">
          <cell r="H9158" t="str">
            <v>Nyaunglebin</v>
          </cell>
        </row>
        <row r="9159">
          <cell r="H9159" t="str">
            <v>Nyaunglebin</v>
          </cell>
        </row>
        <row r="9160">
          <cell r="H9160" t="str">
            <v>Nyaunglebin</v>
          </cell>
        </row>
        <row r="9161">
          <cell r="H9161" t="str">
            <v>Nyaunglebin</v>
          </cell>
        </row>
        <row r="9162">
          <cell r="H9162" t="str">
            <v>Nyaunglebin</v>
          </cell>
        </row>
        <row r="9163">
          <cell r="H9163" t="str">
            <v>Nyaunglebin</v>
          </cell>
        </row>
        <row r="9164">
          <cell r="H9164" t="str">
            <v>Nyaunglebin</v>
          </cell>
        </row>
        <row r="9165">
          <cell r="H9165" t="str">
            <v>Nyaunglebin</v>
          </cell>
        </row>
        <row r="9166">
          <cell r="H9166" t="str">
            <v>Nyaunglebin</v>
          </cell>
        </row>
        <row r="9167">
          <cell r="H9167" t="str">
            <v>Nyaunglebin</v>
          </cell>
        </row>
        <row r="9168">
          <cell r="H9168" t="str">
            <v>Nyaunglebin</v>
          </cell>
        </row>
        <row r="9169">
          <cell r="H9169" t="str">
            <v>Nyaunglebin</v>
          </cell>
        </row>
        <row r="9170">
          <cell r="H9170" t="str">
            <v>Nyaunglebin</v>
          </cell>
        </row>
        <row r="9171">
          <cell r="H9171" t="str">
            <v>Nyaunglebin</v>
          </cell>
        </row>
        <row r="9172">
          <cell r="H9172" t="str">
            <v>Nyaunglebin</v>
          </cell>
        </row>
        <row r="9173">
          <cell r="H9173" t="str">
            <v>Nyaunglebin</v>
          </cell>
        </row>
        <row r="9174">
          <cell r="H9174" t="str">
            <v>Nyaunglebin</v>
          </cell>
        </row>
        <row r="9175">
          <cell r="H9175" t="str">
            <v>Nyaunglebin</v>
          </cell>
        </row>
        <row r="9176">
          <cell r="H9176" t="str">
            <v>Nyaunglebin</v>
          </cell>
        </row>
        <row r="9177">
          <cell r="H9177" t="str">
            <v>Nyaunglebin</v>
          </cell>
        </row>
        <row r="9178">
          <cell r="H9178" t="str">
            <v>Nyaunglebin</v>
          </cell>
        </row>
        <row r="9179">
          <cell r="H9179" t="str">
            <v>Nyaunglebin</v>
          </cell>
        </row>
        <row r="9180">
          <cell r="H9180" t="str">
            <v>Nyaunglebin</v>
          </cell>
        </row>
        <row r="9181">
          <cell r="H9181" t="str">
            <v>Nyaunglebin</v>
          </cell>
        </row>
        <row r="9182">
          <cell r="H9182" t="str">
            <v>Nyaunglebin</v>
          </cell>
        </row>
        <row r="9183">
          <cell r="H9183" t="str">
            <v>Nyaungshwe</v>
          </cell>
        </row>
        <row r="9184">
          <cell r="H9184" t="str">
            <v>Nyaungshwe</v>
          </cell>
        </row>
        <row r="9185">
          <cell r="H9185" t="str">
            <v>Nyaungshwe</v>
          </cell>
        </row>
        <row r="9186">
          <cell r="H9186" t="str">
            <v>Nyaungshwe</v>
          </cell>
        </row>
        <row r="9187">
          <cell r="H9187" t="str">
            <v>Nyaungshwe</v>
          </cell>
        </row>
        <row r="9188">
          <cell r="H9188" t="str">
            <v>Nyaungshwe</v>
          </cell>
        </row>
        <row r="9189">
          <cell r="H9189" t="str">
            <v>Nyaungshwe</v>
          </cell>
        </row>
        <row r="9190">
          <cell r="H9190" t="str">
            <v>Nyaungshwe</v>
          </cell>
        </row>
        <row r="9191">
          <cell r="H9191" t="str">
            <v>Nyaungshwe</v>
          </cell>
        </row>
        <row r="9192">
          <cell r="H9192" t="str">
            <v>Nyaungshwe</v>
          </cell>
        </row>
        <row r="9193">
          <cell r="H9193" t="str">
            <v>Nyaungshwe</v>
          </cell>
        </row>
        <row r="9194">
          <cell r="H9194" t="str">
            <v>Nyaungshwe</v>
          </cell>
        </row>
        <row r="9195">
          <cell r="H9195" t="str">
            <v>Nyaungshwe</v>
          </cell>
        </row>
        <row r="9196">
          <cell r="H9196" t="str">
            <v>Nyaungshwe</v>
          </cell>
        </row>
        <row r="9197">
          <cell r="H9197" t="str">
            <v>Nyaungshwe</v>
          </cell>
        </row>
        <row r="9198">
          <cell r="H9198" t="str">
            <v>Nyaungshwe</v>
          </cell>
        </row>
        <row r="9199">
          <cell r="H9199" t="str">
            <v>Nyaungshwe</v>
          </cell>
        </row>
        <row r="9200">
          <cell r="H9200" t="str">
            <v>Nyaungshwe</v>
          </cell>
        </row>
        <row r="9201">
          <cell r="H9201" t="str">
            <v>Nyaungshwe</v>
          </cell>
        </row>
        <row r="9202">
          <cell r="H9202" t="str">
            <v>Nyaungshwe</v>
          </cell>
        </row>
        <row r="9203">
          <cell r="H9203" t="str">
            <v>Nyaungshwe</v>
          </cell>
        </row>
        <row r="9204">
          <cell r="H9204" t="str">
            <v>Nyaungshwe</v>
          </cell>
        </row>
        <row r="9205">
          <cell r="H9205" t="str">
            <v>Nyaungshwe</v>
          </cell>
        </row>
        <row r="9206">
          <cell r="H9206" t="str">
            <v>Nyaungshwe</v>
          </cell>
        </row>
        <row r="9207">
          <cell r="H9207" t="str">
            <v>Nyaungshwe</v>
          </cell>
        </row>
        <row r="9208">
          <cell r="H9208" t="str">
            <v>Nyaungshwe</v>
          </cell>
        </row>
        <row r="9209">
          <cell r="H9209" t="str">
            <v>Nyaungshwe</v>
          </cell>
        </row>
        <row r="9210">
          <cell r="H9210" t="str">
            <v>Nyaungshwe</v>
          </cell>
        </row>
        <row r="9211">
          <cell r="H9211" t="str">
            <v>Nyaungshwe</v>
          </cell>
        </row>
        <row r="9212">
          <cell r="H9212" t="str">
            <v>Nyaungshwe</v>
          </cell>
        </row>
        <row r="9213">
          <cell r="H9213" t="str">
            <v>Nyaungshwe</v>
          </cell>
        </row>
        <row r="9214">
          <cell r="H9214" t="str">
            <v>Nyaungshwe</v>
          </cell>
        </row>
        <row r="9215">
          <cell r="H9215" t="str">
            <v>Nyaungshwe</v>
          </cell>
        </row>
        <row r="9216">
          <cell r="H9216" t="str">
            <v>Nyaungshwe</v>
          </cell>
        </row>
        <row r="9217">
          <cell r="H9217" t="str">
            <v>Nyaungshwe</v>
          </cell>
        </row>
        <row r="9218">
          <cell r="H9218" t="str">
            <v>Nyaungshwe</v>
          </cell>
        </row>
        <row r="9219">
          <cell r="H9219" t="str">
            <v>Nyaungshwe</v>
          </cell>
        </row>
        <row r="9220">
          <cell r="H9220" t="str">
            <v>Nyaung-U</v>
          </cell>
        </row>
        <row r="9221">
          <cell r="H9221" t="str">
            <v>Nyaung-U</v>
          </cell>
        </row>
        <row r="9222">
          <cell r="H9222" t="str">
            <v>Nyaung-U</v>
          </cell>
        </row>
        <row r="9223">
          <cell r="H9223" t="str">
            <v>Nyaung-U</v>
          </cell>
        </row>
        <row r="9224">
          <cell r="H9224" t="str">
            <v>Nyaung-U</v>
          </cell>
        </row>
        <row r="9225">
          <cell r="H9225" t="str">
            <v>Nyaung-U</v>
          </cell>
        </row>
        <row r="9226">
          <cell r="H9226" t="str">
            <v>Nyaung-U</v>
          </cell>
        </row>
        <row r="9227">
          <cell r="H9227" t="str">
            <v>Nyaung-U</v>
          </cell>
        </row>
        <row r="9228">
          <cell r="H9228" t="str">
            <v>Nyaung-U</v>
          </cell>
        </row>
        <row r="9229">
          <cell r="H9229" t="str">
            <v>Nyaung-U</v>
          </cell>
        </row>
        <row r="9230">
          <cell r="H9230" t="str">
            <v>Nyaung-U</v>
          </cell>
        </row>
        <row r="9231">
          <cell r="H9231" t="str">
            <v>Nyaung-U</v>
          </cell>
        </row>
        <row r="9232">
          <cell r="H9232" t="str">
            <v>Nyaung-U</v>
          </cell>
        </row>
        <row r="9233">
          <cell r="H9233" t="str">
            <v>Nyaung-U</v>
          </cell>
        </row>
        <row r="9234">
          <cell r="H9234" t="str">
            <v>Nyaung-U</v>
          </cell>
        </row>
        <row r="9235">
          <cell r="H9235" t="str">
            <v>Nyaung-U</v>
          </cell>
        </row>
        <row r="9236">
          <cell r="H9236" t="str">
            <v>Nyaung-U</v>
          </cell>
        </row>
        <row r="9237">
          <cell r="H9237" t="str">
            <v>Nyaung-U</v>
          </cell>
        </row>
        <row r="9238">
          <cell r="H9238" t="str">
            <v>Nyaung-U</v>
          </cell>
        </row>
        <row r="9239">
          <cell r="H9239" t="str">
            <v>Nyaung-U</v>
          </cell>
        </row>
        <row r="9240">
          <cell r="H9240" t="str">
            <v>Nyaung-U</v>
          </cell>
        </row>
        <row r="9241">
          <cell r="H9241" t="str">
            <v>Nyaung-U</v>
          </cell>
        </row>
        <row r="9242">
          <cell r="H9242" t="str">
            <v>Nyaung-U</v>
          </cell>
        </row>
        <row r="9243">
          <cell r="H9243" t="str">
            <v>Nyaung-U</v>
          </cell>
        </row>
        <row r="9244">
          <cell r="H9244" t="str">
            <v>Nyaung-U</v>
          </cell>
        </row>
        <row r="9245">
          <cell r="H9245" t="str">
            <v>Nyaung-U</v>
          </cell>
        </row>
        <row r="9246">
          <cell r="H9246" t="str">
            <v>Nyaung-U</v>
          </cell>
        </row>
        <row r="9247">
          <cell r="H9247" t="str">
            <v>Nyaung-U</v>
          </cell>
        </row>
        <row r="9248">
          <cell r="H9248" t="str">
            <v>Nyaung-U</v>
          </cell>
        </row>
        <row r="9249">
          <cell r="H9249" t="str">
            <v>Nyaung-U</v>
          </cell>
        </row>
        <row r="9250">
          <cell r="H9250" t="str">
            <v>Nyaung-U</v>
          </cell>
        </row>
        <row r="9251">
          <cell r="H9251" t="str">
            <v>Nyaung-U</v>
          </cell>
        </row>
        <row r="9252">
          <cell r="H9252" t="str">
            <v>Nyaung-U</v>
          </cell>
        </row>
        <row r="9253">
          <cell r="H9253" t="str">
            <v>Nyaung-U</v>
          </cell>
        </row>
        <row r="9254">
          <cell r="H9254" t="str">
            <v>Nyaung-U</v>
          </cell>
        </row>
        <row r="9255">
          <cell r="H9255" t="str">
            <v>Nyaung-U</v>
          </cell>
        </row>
        <row r="9256">
          <cell r="H9256" t="str">
            <v>Nyaung-U</v>
          </cell>
        </row>
        <row r="9257">
          <cell r="H9257" t="str">
            <v>Nyaung-U</v>
          </cell>
        </row>
        <row r="9258">
          <cell r="H9258" t="str">
            <v>Nyaung-U</v>
          </cell>
        </row>
        <row r="9259">
          <cell r="H9259" t="str">
            <v>Nyaung-U</v>
          </cell>
        </row>
        <row r="9260">
          <cell r="H9260" t="str">
            <v>Nyaung-U</v>
          </cell>
        </row>
        <row r="9261">
          <cell r="H9261" t="str">
            <v>Nyaung-U</v>
          </cell>
        </row>
        <row r="9262">
          <cell r="H9262" t="str">
            <v>Nyaung-U</v>
          </cell>
        </row>
        <row r="9263">
          <cell r="H9263" t="str">
            <v>Nyaung-U</v>
          </cell>
        </row>
        <row r="9264">
          <cell r="H9264" t="str">
            <v>Nyaung-U</v>
          </cell>
        </row>
        <row r="9265">
          <cell r="H9265" t="str">
            <v>Nyaung-U</v>
          </cell>
        </row>
        <row r="9266">
          <cell r="H9266" t="str">
            <v>Nyaung-U</v>
          </cell>
        </row>
        <row r="9267">
          <cell r="H9267" t="str">
            <v>Nyaung-U</v>
          </cell>
        </row>
        <row r="9268">
          <cell r="H9268" t="str">
            <v>Nyaung-U</v>
          </cell>
        </row>
        <row r="9269">
          <cell r="H9269" t="str">
            <v>Nyaung-U</v>
          </cell>
        </row>
        <row r="9270">
          <cell r="H9270" t="str">
            <v>Nyaung-U</v>
          </cell>
        </row>
        <row r="9271">
          <cell r="H9271" t="str">
            <v>Nyaung-U</v>
          </cell>
        </row>
        <row r="9272">
          <cell r="H9272" t="str">
            <v>Nyaung-U</v>
          </cell>
        </row>
        <row r="9273">
          <cell r="H9273" t="str">
            <v>Nyaung-U</v>
          </cell>
        </row>
        <row r="9274">
          <cell r="H9274" t="str">
            <v>Nyaung-U</v>
          </cell>
        </row>
        <row r="9275">
          <cell r="H9275" t="str">
            <v>Nyaung-U</v>
          </cell>
        </row>
        <row r="9276">
          <cell r="H9276" t="str">
            <v>Nyaung-U</v>
          </cell>
        </row>
        <row r="9277">
          <cell r="H9277" t="str">
            <v>Nyaung-U</v>
          </cell>
        </row>
        <row r="9278">
          <cell r="H9278" t="str">
            <v>Nyaung-U</v>
          </cell>
        </row>
        <row r="9279">
          <cell r="H9279" t="str">
            <v>Nyaung-U</v>
          </cell>
        </row>
        <row r="9280">
          <cell r="H9280" t="str">
            <v>Nyaung-U</v>
          </cell>
        </row>
        <row r="9281">
          <cell r="H9281" t="str">
            <v>Nyaung-U</v>
          </cell>
        </row>
        <row r="9282">
          <cell r="H9282" t="str">
            <v>Nyaung-U</v>
          </cell>
        </row>
        <row r="9283">
          <cell r="H9283" t="str">
            <v>Nyaung-U</v>
          </cell>
        </row>
        <row r="9284">
          <cell r="H9284" t="str">
            <v>Nyaung-U</v>
          </cell>
        </row>
        <row r="9285">
          <cell r="H9285" t="str">
            <v>Nyaung-U</v>
          </cell>
        </row>
        <row r="9286">
          <cell r="H9286" t="str">
            <v>Nyaung-U</v>
          </cell>
        </row>
        <row r="9287">
          <cell r="H9287" t="str">
            <v>Nyaung-U</v>
          </cell>
        </row>
        <row r="9288">
          <cell r="H9288" t="str">
            <v>Nyaung-U</v>
          </cell>
        </row>
        <row r="9289">
          <cell r="H9289" t="str">
            <v>Nyaung-U</v>
          </cell>
        </row>
        <row r="9290">
          <cell r="H9290" t="str">
            <v>Nyaung-U</v>
          </cell>
        </row>
        <row r="9291">
          <cell r="H9291" t="str">
            <v>Nyaung-U</v>
          </cell>
        </row>
        <row r="9292">
          <cell r="H9292" t="str">
            <v>Nyaung-U</v>
          </cell>
        </row>
        <row r="9293">
          <cell r="H9293" t="str">
            <v>Nyaung-U</v>
          </cell>
        </row>
        <row r="9294">
          <cell r="H9294" t="str">
            <v>Nyaung-U</v>
          </cell>
        </row>
        <row r="9295">
          <cell r="H9295" t="str">
            <v>Nyaung-U</v>
          </cell>
        </row>
        <row r="9296">
          <cell r="H9296" t="str">
            <v>Nyaung-U</v>
          </cell>
        </row>
        <row r="9297">
          <cell r="H9297" t="str">
            <v>Nyaung-U</v>
          </cell>
        </row>
        <row r="9298">
          <cell r="H9298" t="str">
            <v>Nyaung-U</v>
          </cell>
        </row>
        <row r="9299">
          <cell r="H9299" t="str">
            <v>Nyaung-U</v>
          </cell>
        </row>
        <row r="9300">
          <cell r="H9300" t="str">
            <v>Oke Ta Ra Thi Ri</v>
          </cell>
        </row>
        <row r="9301">
          <cell r="H9301" t="str">
            <v>Oke Ta Ra Thi Ri</v>
          </cell>
        </row>
        <row r="9302">
          <cell r="H9302" t="str">
            <v>Oke Ta Ra Thi Ri</v>
          </cell>
        </row>
        <row r="9303">
          <cell r="H9303" t="str">
            <v>Oke Ta Ra Thi Ri</v>
          </cell>
        </row>
        <row r="9304">
          <cell r="H9304" t="str">
            <v>Oke Ta Ra Thi Ri</v>
          </cell>
        </row>
        <row r="9305">
          <cell r="H9305" t="str">
            <v>Oke Ta Ra Thi Ri</v>
          </cell>
        </row>
        <row r="9306">
          <cell r="H9306" t="str">
            <v>Oke Ta Ra Thi Ri</v>
          </cell>
        </row>
        <row r="9307">
          <cell r="H9307" t="str">
            <v>Oke Ta Ra Thi Ri</v>
          </cell>
        </row>
        <row r="9308">
          <cell r="H9308" t="str">
            <v>Oke Ta Ra Thi Ri</v>
          </cell>
        </row>
        <row r="9309">
          <cell r="H9309" t="str">
            <v>Oke Ta Ra Thi Ri</v>
          </cell>
        </row>
        <row r="9310">
          <cell r="H9310" t="str">
            <v>Okpho</v>
          </cell>
        </row>
        <row r="9311">
          <cell r="H9311" t="str">
            <v>Okpho</v>
          </cell>
        </row>
        <row r="9312">
          <cell r="H9312" t="str">
            <v>Okpho</v>
          </cell>
        </row>
        <row r="9313">
          <cell r="H9313" t="str">
            <v>Okpho</v>
          </cell>
        </row>
        <row r="9314">
          <cell r="H9314" t="str">
            <v>Okpho</v>
          </cell>
        </row>
        <row r="9315">
          <cell r="H9315" t="str">
            <v>Okpho</v>
          </cell>
        </row>
        <row r="9316">
          <cell r="H9316" t="str">
            <v>Okpho</v>
          </cell>
        </row>
        <row r="9317">
          <cell r="H9317" t="str">
            <v>Okpho</v>
          </cell>
        </row>
        <row r="9318">
          <cell r="H9318" t="str">
            <v>Okpho</v>
          </cell>
        </row>
        <row r="9319">
          <cell r="H9319" t="str">
            <v>Okpho</v>
          </cell>
        </row>
        <row r="9320">
          <cell r="H9320" t="str">
            <v>Okpho</v>
          </cell>
        </row>
        <row r="9321">
          <cell r="H9321" t="str">
            <v>Okpho</v>
          </cell>
        </row>
        <row r="9322">
          <cell r="H9322" t="str">
            <v>Okpho</v>
          </cell>
        </row>
        <row r="9323">
          <cell r="H9323" t="str">
            <v>Okpho</v>
          </cell>
        </row>
        <row r="9324">
          <cell r="H9324" t="str">
            <v>Okpho</v>
          </cell>
        </row>
        <row r="9325">
          <cell r="H9325" t="str">
            <v>Okpho</v>
          </cell>
        </row>
        <row r="9326">
          <cell r="H9326" t="str">
            <v>Okpho</v>
          </cell>
        </row>
        <row r="9327">
          <cell r="H9327" t="str">
            <v>Okpho</v>
          </cell>
        </row>
        <row r="9328">
          <cell r="H9328" t="str">
            <v>Okpho</v>
          </cell>
        </row>
        <row r="9329">
          <cell r="H9329" t="str">
            <v>Okpho</v>
          </cell>
        </row>
        <row r="9330">
          <cell r="H9330" t="str">
            <v>Okpho</v>
          </cell>
        </row>
        <row r="9331">
          <cell r="H9331" t="str">
            <v>Okpho</v>
          </cell>
        </row>
        <row r="9332">
          <cell r="H9332" t="str">
            <v>Okpho</v>
          </cell>
        </row>
        <row r="9333">
          <cell r="H9333" t="str">
            <v>Okpho</v>
          </cell>
        </row>
        <row r="9334">
          <cell r="H9334" t="str">
            <v>Okpho</v>
          </cell>
        </row>
        <row r="9335">
          <cell r="H9335" t="str">
            <v>Okpho</v>
          </cell>
        </row>
        <row r="9336">
          <cell r="H9336" t="str">
            <v>Okpho</v>
          </cell>
        </row>
        <row r="9337">
          <cell r="H9337" t="str">
            <v>Okpho</v>
          </cell>
        </row>
        <row r="9338">
          <cell r="H9338" t="str">
            <v>Okpho</v>
          </cell>
        </row>
        <row r="9339">
          <cell r="H9339" t="str">
            <v>Okpho</v>
          </cell>
        </row>
        <row r="9340">
          <cell r="H9340" t="str">
            <v>Okpho</v>
          </cell>
        </row>
        <row r="9341">
          <cell r="H9341" t="str">
            <v>Okpho</v>
          </cell>
        </row>
        <row r="9342">
          <cell r="H9342" t="str">
            <v>Okpho</v>
          </cell>
        </row>
        <row r="9343">
          <cell r="H9343" t="str">
            <v>Okpho</v>
          </cell>
        </row>
        <row r="9344">
          <cell r="H9344" t="str">
            <v>Okpho</v>
          </cell>
        </row>
        <row r="9345">
          <cell r="H9345" t="str">
            <v>Okpho</v>
          </cell>
        </row>
        <row r="9346">
          <cell r="H9346" t="str">
            <v>Okpho</v>
          </cell>
        </row>
        <row r="9347">
          <cell r="H9347" t="str">
            <v>Okpho</v>
          </cell>
        </row>
        <row r="9348">
          <cell r="H9348" t="str">
            <v>Okpho</v>
          </cell>
        </row>
        <row r="9349">
          <cell r="H9349" t="str">
            <v>Okpho</v>
          </cell>
        </row>
        <row r="9350">
          <cell r="H9350" t="str">
            <v>Okpho</v>
          </cell>
        </row>
        <row r="9351">
          <cell r="H9351" t="str">
            <v>Okpho</v>
          </cell>
        </row>
        <row r="9352">
          <cell r="H9352" t="str">
            <v>Okpho</v>
          </cell>
        </row>
        <row r="9353">
          <cell r="H9353" t="str">
            <v>Okpho</v>
          </cell>
        </row>
        <row r="9354">
          <cell r="H9354" t="str">
            <v>Okpho</v>
          </cell>
        </row>
        <row r="9355">
          <cell r="H9355" t="str">
            <v>Okpho</v>
          </cell>
        </row>
        <row r="9356">
          <cell r="H9356" t="str">
            <v>Okpho</v>
          </cell>
        </row>
        <row r="9357">
          <cell r="H9357" t="str">
            <v>Okpho</v>
          </cell>
        </row>
        <row r="9358">
          <cell r="H9358" t="str">
            <v>Okpho</v>
          </cell>
        </row>
        <row r="9359">
          <cell r="H9359" t="str">
            <v>Okpho</v>
          </cell>
        </row>
        <row r="9360">
          <cell r="H9360" t="str">
            <v>Okpho</v>
          </cell>
        </row>
        <row r="9361">
          <cell r="H9361" t="str">
            <v>Okpho</v>
          </cell>
        </row>
        <row r="9362">
          <cell r="H9362" t="str">
            <v>Okpho</v>
          </cell>
        </row>
        <row r="9363">
          <cell r="H9363" t="str">
            <v>Okpho</v>
          </cell>
        </row>
        <row r="9364">
          <cell r="H9364" t="str">
            <v>Okpho</v>
          </cell>
        </row>
        <row r="9365">
          <cell r="H9365" t="str">
            <v>Okpho</v>
          </cell>
        </row>
        <row r="9366">
          <cell r="H9366" t="str">
            <v>Okpho</v>
          </cell>
        </row>
        <row r="9367">
          <cell r="H9367" t="str">
            <v>Oktwin</v>
          </cell>
        </row>
        <row r="9368">
          <cell r="H9368" t="str">
            <v>Oktwin</v>
          </cell>
        </row>
        <row r="9369">
          <cell r="H9369" t="str">
            <v>Oktwin</v>
          </cell>
        </row>
        <row r="9370">
          <cell r="H9370" t="str">
            <v>Oktwin</v>
          </cell>
        </row>
        <row r="9371">
          <cell r="H9371" t="str">
            <v>Oktwin</v>
          </cell>
        </row>
        <row r="9372">
          <cell r="H9372" t="str">
            <v>Oktwin</v>
          </cell>
        </row>
        <row r="9373">
          <cell r="H9373" t="str">
            <v>Oktwin</v>
          </cell>
        </row>
        <row r="9374">
          <cell r="H9374" t="str">
            <v>Oktwin</v>
          </cell>
        </row>
        <row r="9375">
          <cell r="H9375" t="str">
            <v>Oktwin</v>
          </cell>
        </row>
        <row r="9376">
          <cell r="H9376" t="str">
            <v>Oktwin</v>
          </cell>
        </row>
        <row r="9377">
          <cell r="H9377" t="str">
            <v>Oktwin</v>
          </cell>
        </row>
        <row r="9378">
          <cell r="H9378" t="str">
            <v>Oktwin</v>
          </cell>
        </row>
        <row r="9379">
          <cell r="H9379" t="str">
            <v>Oktwin</v>
          </cell>
        </row>
        <row r="9380">
          <cell r="H9380" t="str">
            <v>Oktwin</v>
          </cell>
        </row>
        <row r="9381">
          <cell r="H9381" t="str">
            <v>Oktwin</v>
          </cell>
        </row>
        <row r="9382">
          <cell r="H9382" t="str">
            <v>Oktwin</v>
          </cell>
        </row>
        <row r="9383">
          <cell r="H9383" t="str">
            <v>Oktwin</v>
          </cell>
        </row>
        <row r="9384">
          <cell r="H9384" t="str">
            <v>Oktwin</v>
          </cell>
        </row>
        <row r="9385">
          <cell r="H9385" t="str">
            <v>Oktwin</v>
          </cell>
        </row>
        <row r="9386">
          <cell r="H9386" t="str">
            <v>Oktwin</v>
          </cell>
        </row>
        <row r="9387">
          <cell r="H9387" t="str">
            <v>Oktwin</v>
          </cell>
        </row>
        <row r="9388">
          <cell r="H9388" t="str">
            <v>Oktwin</v>
          </cell>
        </row>
        <row r="9389">
          <cell r="H9389" t="str">
            <v>Oktwin</v>
          </cell>
        </row>
        <row r="9390">
          <cell r="H9390" t="str">
            <v>Oktwin</v>
          </cell>
        </row>
        <row r="9391">
          <cell r="H9391" t="str">
            <v>Oktwin</v>
          </cell>
        </row>
        <row r="9392">
          <cell r="H9392" t="str">
            <v>Oktwin</v>
          </cell>
        </row>
        <row r="9393">
          <cell r="H9393" t="str">
            <v>Oktwin</v>
          </cell>
        </row>
        <row r="9394">
          <cell r="H9394" t="str">
            <v>Oktwin</v>
          </cell>
        </row>
        <row r="9395">
          <cell r="H9395" t="str">
            <v>Oktwin</v>
          </cell>
        </row>
        <row r="9396">
          <cell r="H9396" t="str">
            <v>Oktwin</v>
          </cell>
        </row>
        <row r="9397">
          <cell r="H9397" t="str">
            <v>Oktwin</v>
          </cell>
        </row>
        <row r="9398">
          <cell r="H9398" t="str">
            <v>Oktwin</v>
          </cell>
        </row>
        <row r="9399">
          <cell r="H9399" t="str">
            <v>Oktwin</v>
          </cell>
        </row>
        <row r="9400">
          <cell r="H9400" t="str">
            <v>Oktwin</v>
          </cell>
        </row>
        <row r="9401">
          <cell r="H9401" t="str">
            <v>Oktwin</v>
          </cell>
        </row>
        <row r="9402">
          <cell r="H9402" t="str">
            <v>Oktwin</v>
          </cell>
        </row>
        <row r="9403">
          <cell r="H9403" t="str">
            <v>Oktwin</v>
          </cell>
        </row>
        <row r="9404">
          <cell r="H9404" t="str">
            <v>Oktwin</v>
          </cell>
        </row>
        <row r="9405">
          <cell r="H9405" t="str">
            <v>Oktwin</v>
          </cell>
        </row>
        <row r="9406">
          <cell r="H9406" t="str">
            <v>Oktwin</v>
          </cell>
        </row>
        <row r="9407">
          <cell r="H9407" t="str">
            <v>Oktwin</v>
          </cell>
        </row>
        <row r="9408">
          <cell r="H9408" t="str">
            <v>Oktwin</v>
          </cell>
        </row>
        <row r="9409">
          <cell r="H9409" t="str">
            <v>Oktwin</v>
          </cell>
        </row>
        <row r="9410">
          <cell r="H9410" t="str">
            <v>Oktwin</v>
          </cell>
        </row>
        <row r="9411">
          <cell r="H9411" t="str">
            <v>Pabedan</v>
          </cell>
        </row>
        <row r="9412">
          <cell r="H9412" t="str">
            <v>Pabedan</v>
          </cell>
        </row>
        <row r="9413">
          <cell r="H9413" t="str">
            <v>Padaung</v>
          </cell>
        </row>
        <row r="9414">
          <cell r="H9414" t="str">
            <v>Padaung</v>
          </cell>
        </row>
        <row r="9415">
          <cell r="H9415" t="str">
            <v>Padaung</v>
          </cell>
        </row>
        <row r="9416">
          <cell r="H9416" t="str">
            <v>Padaung</v>
          </cell>
        </row>
        <row r="9417">
          <cell r="H9417" t="str">
            <v>Padaung</v>
          </cell>
        </row>
        <row r="9418">
          <cell r="H9418" t="str">
            <v>Padaung</v>
          </cell>
        </row>
        <row r="9419">
          <cell r="H9419" t="str">
            <v>Padaung</v>
          </cell>
        </row>
        <row r="9420">
          <cell r="H9420" t="str">
            <v>Padaung</v>
          </cell>
        </row>
        <row r="9421">
          <cell r="H9421" t="str">
            <v>Padaung</v>
          </cell>
        </row>
        <row r="9422">
          <cell r="H9422" t="str">
            <v>Padaung</v>
          </cell>
        </row>
        <row r="9423">
          <cell r="H9423" t="str">
            <v>Padaung</v>
          </cell>
        </row>
        <row r="9424">
          <cell r="H9424" t="str">
            <v>Padaung</v>
          </cell>
        </row>
        <row r="9425">
          <cell r="H9425" t="str">
            <v>Padaung</v>
          </cell>
        </row>
        <row r="9426">
          <cell r="H9426" t="str">
            <v>Padaung</v>
          </cell>
        </row>
        <row r="9427">
          <cell r="H9427" t="str">
            <v>Padaung</v>
          </cell>
        </row>
        <row r="9428">
          <cell r="H9428" t="str">
            <v>Padaung</v>
          </cell>
        </row>
        <row r="9429">
          <cell r="H9429" t="str">
            <v>Padaung</v>
          </cell>
        </row>
        <row r="9430">
          <cell r="H9430" t="str">
            <v>Padaung</v>
          </cell>
        </row>
        <row r="9431">
          <cell r="H9431" t="str">
            <v>Padaung</v>
          </cell>
        </row>
        <row r="9432">
          <cell r="H9432" t="str">
            <v>Padaung</v>
          </cell>
        </row>
        <row r="9433">
          <cell r="H9433" t="str">
            <v>Padaung</v>
          </cell>
        </row>
        <row r="9434">
          <cell r="H9434" t="str">
            <v>Padaung</v>
          </cell>
        </row>
        <row r="9435">
          <cell r="H9435" t="str">
            <v>Padaung</v>
          </cell>
        </row>
        <row r="9436">
          <cell r="H9436" t="str">
            <v>Padaung</v>
          </cell>
        </row>
        <row r="9437">
          <cell r="H9437" t="str">
            <v>Padaung</v>
          </cell>
        </row>
        <row r="9438">
          <cell r="H9438" t="str">
            <v>Padaung</v>
          </cell>
        </row>
        <row r="9439">
          <cell r="H9439" t="str">
            <v>Padaung</v>
          </cell>
        </row>
        <row r="9440">
          <cell r="H9440" t="str">
            <v>Padaung</v>
          </cell>
        </row>
        <row r="9441">
          <cell r="H9441" t="str">
            <v>Padaung</v>
          </cell>
        </row>
        <row r="9442">
          <cell r="H9442" t="str">
            <v>Padaung</v>
          </cell>
        </row>
        <row r="9443">
          <cell r="H9443" t="str">
            <v>Padaung</v>
          </cell>
        </row>
        <row r="9444">
          <cell r="H9444" t="str">
            <v>Padaung</v>
          </cell>
        </row>
        <row r="9445">
          <cell r="H9445" t="str">
            <v>Padaung</v>
          </cell>
        </row>
        <row r="9446">
          <cell r="H9446" t="str">
            <v>Padaung</v>
          </cell>
        </row>
        <row r="9447">
          <cell r="H9447" t="str">
            <v>Padaung</v>
          </cell>
        </row>
        <row r="9448">
          <cell r="H9448" t="str">
            <v>Padaung</v>
          </cell>
        </row>
        <row r="9449">
          <cell r="H9449" t="str">
            <v>Padaung</v>
          </cell>
        </row>
        <row r="9450">
          <cell r="H9450" t="str">
            <v>Padaung</v>
          </cell>
        </row>
        <row r="9451">
          <cell r="H9451" t="str">
            <v>Padaung</v>
          </cell>
        </row>
        <row r="9452">
          <cell r="H9452" t="str">
            <v>Padaung</v>
          </cell>
        </row>
        <row r="9453">
          <cell r="H9453" t="str">
            <v>Padaung</v>
          </cell>
        </row>
        <row r="9454">
          <cell r="H9454" t="str">
            <v>Padaung</v>
          </cell>
        </row>
        <row r="9455">
          <cell r="H9455" t="str">
            <v>Padaung</v>
          </cell>
        </row>
        <row r="9456">
          <cell r="H9456" t="str">
            <v>Padaung</v>
          </cell>
        </row>
        <row r="9457">
          <cell r="H9457" t="str">
            <v>Padaung</v>
          </cell>
        </row>
        <row r="9458">
          <cell r="H9458" t="str">
            <v>Pakokku</v>
          </cell>
        </row>
        <row r="9459">
          <cell r="H9459" t="str">
            <v>Pakokku</v>
          </cell>
        </row>
        <row r="9460">
          <cell r="H9460" t="str">
            <v>Pakokku</v>
          </cell>
        </row>
        <row r="9461">
          <cell r="H9461" t="str">
            <v>Pakokku</v>
          </cell>
        </row>
        <row r="9462">
          <cell r="H9462" t="str">
            <v>Pakokku</v>
          </cell>
        </row>
        <row r="9463">
          <cell r="H9463" t="str">
            <v>Pakokku</v>
          </cell>
        </row>
        <row r="9464">
          <cell r="H9464" t="str">
            <v>Pakokku</v>
          </cell>
        </row>
        <row r="9465">
          <cell r="H9465" t="str">
            <v>Pakokku</v>
          </cell>
        </row>
        <row r="9466">
          <cell r="H9466" t="str">
            <v>Pakokku</v>
          </cell>
        </row>
        <row r="9467">
          <cell r="H9467" t="str">
            <v>Pakokku</v>
          </cell>
        </row>
        <row r="9468">
          <cell r="H9468" t="str">
            <v>Pakokku</v>
          </cell>
        </row>
        <row r="9469">
          <cell r="H9469" t="str">
            <v>Pakokku</v>
          </cell>
        </row>
        <row r="9470">
          <cell r="H9470" t="str">
            <v>Pakokku</v>
          </cell>
        </row>
        <row r="9471">
          <cell r="H9471" t="str">
            <v>Pakokku</v>
          </cell>
        </row>
        <row r="9472">
          <cell r="H9472" t="str">
            <v>Pakokku</v>
          </cell>
        </row>
        <row r="9473">
          <cell r="H9473" t="str">
            <v>Pakokku</v>
          </cell>
        </row>
        <row r="9474">
          <cell r="H9474" t="str">
            <v>Pakokku</v>
          </cell>
        </row>
        <row r="9475">
          <cell r="H9475" t="str">
            <v>Pakokku</v>
          </cell>
        </row>
        <row r="9476">
          <cell r="H9476" t="str">
            <v>Pakokku</v>
          </cell>
        </row>
        <row r="9477">
          <cell r="H9477" t="str">
            <v>Pakokku</v>
          </cell>
        </row>
        <row r="9478">
          <cell r="H9478" t="str">
            <v>Pakokku</v>
          </cell>
        </row>
        <row r="9479">
          <cell r="H9479" t="str">
            <v>Pakokku</v>
          </cell>
        </row>
        <row r="9480">
          <cell r="H9480" t="str">
            <v>Pakokku</v>
          </cell>
        </row>
        <row r="9481">
          <cell r="H9481" t="str">
            <v>Pakokku</v>
          </cell>
        </row>
        <row r="9482">
          <cell r="H9482" t="str">
            <v>Pakokku</v>
          </cell>
        </row>
        <row r="9483">
          <cell r="H9483" t="str">
            <v>Pakokku</v>
          </cell>
        </row>
        <row r="9484">
          <cell r="H9484" t="str">
            <v>Pakokku</v>
          </cell>
        </row>
        <row r="9485">
          <cell r="H9485" t="str">
            <v>Pakokku</v>
          </cell>
        </row>
        <row r="9486">
          <cell r="H9486" t="str">
            <v>Pakokku</v>
          </cell>
        </row>
        <row r="9487">
          <cell r="H9487" t="str">
            <v>Pakokku</v>
          </cell>
        </row>
        <row r="9488">
          <cell r="H9488" t="str">
            <v>Pakokku</v>
          </cell>
        </row>
        <row r="9489">
          <cell r="H9489" t="str">
            <v>Pakokku</v>
          </cell>
        </row>
        <row r="9490">
          <cell r="H9490" t="str">
            <v>Pakokku</v>
          </cell>
        </row>
        <row r="9491">
          <cell r="H9491" t="str">
            <v>Pakokku</v>
          </cell>
        </row>
        <row r="9492">
          <cell r="H9492" t="str">
            <v>Pakokku</v>
          </cell>
        </row>
        <row r="9493">
          <cell r="H9493" t="str">
            <v>Pakokku</v>
          </cell>
        </row>
        <row r="9494">
          <cell r="H9494" t="str">
            <v>Pakokku</v>
          </cell>
        </row>
        <row r="9495">
          <cell r="H9495" t="str">
            <v>Pakokku</v>
          </cell>
        </row>
        <row r="9496">
          <cell r="H9496" t="str">
            <v>Pakokku</v>
          </cell>
        </row>
        <row r="9497">
          <cell r="H9497" t="str">
            <v>Pakokku</v>
          </cell>
        </row>
        <row r="9498">
          <cell r="H9498" t="str">
            <v>Pakokku</v>
          </cell>
        </row>
        <row r="9499">
          <cell r="H9499" t="str">
            <v>Pakokku</v>
          </cell>
        </row>
        <row r="9500">
          <cell r="H9500" t="str">
            <v>Pakokku</v>
          </cell>
        </row>
        <row r="9501">
          <cell r="H9501" t="str">
            <v>Pakokku</v>
          </cell>
        </row>
        <row r="9502">
          <cell r="H9502" t="str">
            <v>Pakokku</v>
          </cell>
        </row>
        <row r="9503">
          <cell r="H9503" t="str">
            <v>Pakokku</v>
          </cell>
        </row>
        <row r="9504">
          <cell r="H9504" t="str">
            <v>Pakokku</v>
          </cell>
        </row>
        <row r="9505">
          <cell r="H9505" t="str">
            <v>Pakokku</v>
          </cell>
        </row>
        <row r="9506">
          <cell r="H9506" t="str">
            <v>Pakokku</v>
          </cell>
        </row>
        <row r="9507">
          <cell r="H9507" t="str">
            <v>Pakokku</v>
          </cell>
        </row>
        <row r="9508">
          <cell r="H9508" t="str">
            <v>Pakokku</v>
          </cell>
        </row>
        <row r="9509">
          <cell r="H9509" t="str">
            <v>Pakokku</v>
          </cell>
        </row>
        <row r="9510">
          <cell r="H9510" t="str">
            <v>Pakokku</v>
          </cell>
        </row>
        <row r="9511">
          <cell r="H9511" t="str">
            <v>Pakokku</v>
          </cell>
        </row>
        <row r="9512">
          <cell r="H9512" t="str">
            <v>Pakokku</v>
          </cell>
        </row>
        <row r="9513">
          <cell r="H9513" t="str">
            <v>Pakokku</v>
          </cell>
        </row>
        <row r="9514">
          <cell r="H9514" t="str">
            <v>Pakokku</v>
          </cell>
        </row>
        <row r="9515">
          <cell r="H9515" t="str">
            <v>Pakokku</v>
          </cell>
        </row>
        <row r="9516">
          <cell r="H9516" t="str">
            <v>Pakokku</v>
          </cell>
        </row>
        <row r="9517">
          <cell r="H9517" t="str">
            <v>Palaw</v>
          </cell>
        </row>
        <row r="9518">
          <cell r="H9518" t="str">
            <v>Palaw</v>
          </cell>
        </row>
        <row r="9519">
          <cell r="H9519" t="str">
            <v>Palaw</v>
          </cell>
        </row>
        <row r="9520">
          <cell r="H9520" t="str">
            <v>Palaw</v>
          </cell>
        </row>
        <row r="9521">
          <cell r="H9521" t="str">
            <v>Palaw</v>
          </cell>
        </row>
        <row r="9522">
          <cell r="H9522" t="str">
            <v>Palaw</v>
          </cell>
        </row>
        <row r="9523">
          <cell r="H9523" t="str">
            <v>Palaw</v>
          </cell>
        </row>
        <row r="9524">
          <cell r="H9524" t="str">
            <v>Palaw</v>
          </cell>
        </row>
        <row r="9525">
          <cell r="H9525" t="str">
            <v>Palaw</v>
          </cell>
        </row>
        <row r="9526">
          <cell r="H9526" t="str">
            <v>Palaw</v>
          </cell>
        </row>
        <row r="9527">
          <cell r="H9527" t="str">
            <v>Palaw</v>
          </cell>
        </row>
        <row r="9528">
          <cell r="H9528" t="str">
            <v>Palaw</v>
          </cell>
        </row>
        <row r="9529">
          <cell r="H9529" t="str">
            <v>Palaw</v>
          </cell>
        </row>
        <row r="9530">
          <cell r="H9530" t="str">
            <v>Palaw</v>
          </cell>
        </row>
        <row r="9531">
          <cell r="H9531" t="str">
            <v>Palaw</v>
          </cell>
        </row>
        <row r="9532">
          <cell r="H9532" t="str">
            <v>Palaw</v>
          </cell>
        </row>
        <row r="9533">
          <cell r="H9533" t="str">
            <v>Palaw</v>
          </cell>
        </row>
        <row r="9534">
          <cell r="H9534" t="str">
            <v>Palaw</v>
          </cell>
        </row>
        <row r="9535">
          <cell r="H9535" t="str">
            <v>Palaw</v>
          </cell>
        </row>
        <row r="9536">
          <cell r="H9536" t="str">
            <v>Palaw</v>
          </cell>
        </row>
        <row r="9537">
          <cell r="H9537" t="str">
            <v>Palaw</v>
          </cell>
        </row>
        <row r="9538">
          <cell r="H9538" t="str">
            <v>Palaw</v>
          </cell>
        </row>
        <row r="9539">
          <cell r="H9539" t="str">
            <v>Palaw</v>
          </cell>
        </row>
        <row r="9540">
          <cell r="H9540" t="str">
            <v>Palaw</v>
          </cell>
        </row>
        <row r="9541">
          <cell r="H9541" t="str">
            <v>Palaw</v>
          </cell>
        </row>
        <row r="9542">
          <cell r="H9542" t="str">
            <v>Palaw</v>
          </cell>
        </row>
        <row r="9543">
          <cell r="H9543" t="str">
            <v>Palaw</v>
          </cell>
        </row>
        <row r="9544">
          <cell r="H9544" t="str">
            <v>Palaw</v>
          </cell>
        </row>
        <row r="9545">
          <cell r="H9545" t="str">
            <v>Palaw</v>
          </cell>
        </row>
        <row r="9546">
          <cell r="H9546" t="str">
            <v>Palaw</v>
          </cell>
        </row>
        <row r="9547">
          <cell r="H9547" t="str">
            <v>Palaw</v>
          </cell>
        </row>
        <row r="9548">
          <cell r="H9548" t="str">
            <v>Pale</v>
          </cell>
        </row>
        <row r="9549">
          <cell r="H9549" t="str">
            <v>Pale</v>
          </cell>
        </row>
        <row r="9550">
          <cell r="H9550" t="str">
            <v>Pale</v>
          </cell>
        </row>
        <row r="9551">
          <cell r="H9551" t="str">
            <v>Pale</v>
          </cell>
        </row>
        <row r="9552">
          <cell r="H9552" t="str">
            <v>Pale</v>
          </cell>
        </row>
        <row r="9553">
          <cell r="H9553" t="str">
            <v>Pale</v>
          </cell>
        </row>
        <row r="9554">
          <cell r="H9554" t="str">
            <v>Pale</v>
          </cell>
        </row>
        <row r="9555">
          <cell r="H9555" t="str">
            <v>Pale</v>
          </cell>
        </row>
        <row r="9556">
          <cell r="H9556" t="str">
            <v>Pale</v>
          </cell>
        </row>
        <row r="9557">
          <cell r="H9557" t="str">
            <v>Pale</v>
          </cell>
        </row>
        <row r="9558">
          <cell r="H9558" t="str">
            <v>Pale</v>
          </cell>
        </row>
        <row r="9559">
          <cell r="H9559" t="str">
            <v>Pale</v>
          </cell>
        </row>
        <row r="9560">
          <cell r="H9560" t="str">
            <v>Pale</v>
          </cell>
        </row>
        <row r="9561">
          <cell r="H9561" t="str">
            <v>Pale</v>
          </cell>
        </row>
        <row r="9562">
          <cell r="H9562" t="str">
            <v>Pale</v>
          </cell>
        </row>
        <row r="9563">
          <cell r="H9563" t="str">
            <v>Pale</v>
          </cell>
        </row>
        <row r="9564">
          <cell r="H9564" t="str">
            <v>Pale</v>
          </cell>
        </row>
        <row r="9565">
          <cell r="H9565" t="str">
            <v>Pale</v>
          </cell>
        </row>
        <row r="9566">
          <cell r="H9566" t="str">
            <v>Pale</v>
          </cell>
        </row>
        <row r="9567">
          <cell r="H9567" t="str">
            <v>Pale</v>
          </cell>
        </row>
        <row r="9568">
          <cell r="H9568" t="str">
            <v>Pale</v>
          </cell>
        </row>
        <row r="9569">
          <cell r="H9569" t="str">
            <v>Pale</v>
          </cell>
        </row>
        <row r="9570">
          <cell r="H9570" t="str">
            <v>Pale</v>
          </cell>
        </row>
        <row r="9571">
          <cell r="H9571" t="str">
            <v>Pale</v>
          </cell>
        </row>
        <row r="9572">
          <cell r="H9572" t="str">
            <v>Pale</v>
          </cell>
        </row>
        <row r="9573">
          <cell r="H9573" t="str">
            <v>Pale</v>
          </cell>
        </row>
        <row r="9574">
          <cell r="H9574" t="str">
            <v>Pale</v>
          </cell>
        </row>
        <row r="9575">
          <cell r="H9575" t="str">
            <v>Pale</v>
          </cell>
        </row>
        <row r="9576">
          <cell r="H9576" t="str">
            <v>Pale</v>
          </cell>
        </row>
        <row r="9577">
          <cell r="H9577" t="str">
            <v>Pale</v>
          </cell>
        </row>
        <row r="9578">
          <cell r="H9578" t="str">
            <v>Pale</v>
          </cell>
        </row>
        <row r="9579">
          <cell r="H9579" t="str">
            <v>Pale</v>
          </cell>
        </row>
        <row r="9580">
          <cell r="H9580" t="str">
            <v>Pale</v>
          </cell>
        </row>
        <row r="9581">
          <cell r="H9581" t="str">
            <v>Pale</v>
          </cell>
        </row>
        <row r="9582">
          <cell r="H9582" t="str">
            <v>Pale</v>
          </cell>
        </row>
        <row r="9583">
          <cell r="H9583" t="str">
            <v>Pale</v>
          </cell>
        </row>
        <row r="9584">
          <cell r="H9584" t="str">
            <v>Pale</v>
          </cell>
        </row>
        <row r="9585">
          <cell r="H9585" t="str">
            <v>Pale</v>
          </cell>
        </row>
        <row r="9586">
          <cell r="H9586" t="str">
            <v>Pale</v>
          </cell>
        </row>
        <row r="9587">
          <cell r="H9587" t="str">
            <v>Pale</v>
          </cell>
        </row>
        <row r="9588">
          <cell r="H9588" t="str">
            <v>Pale</v>
          </cell>
        </row>
        <row r="9589">
          <cell r="H9589" t="str">
            <v>Pale</v>
          </cell>
        </row>
        <row r="9590">
          <cell r="H9590" t="str">
            <v>Pale</v>
          </cell>
        </row>
        <row r="9591">
          <cell r="H9591" t="str">
            <v>Pale</v>
          </cell>
        </row>
        <row r="9592">
          <cell r="H9592" t="str">
            <v>Pale</v>
          </cell>
        </row>
        <row r="9593">
          <cell r="H9593" t="str">
            <v>Pale</v>
          </cell>
        </row>
        <row r="9594">
          <cell r="H9594" t="str">
            <v>Pale</v>
          </cell>
        </row>
        <row r="9595">
          <cell r="H9595" t="str">
            <v>Pale</v>
          </cell>
        </row>
        <row r="9596">
          <cell r="H9596" t="str">
            <v>Pale</v>
          </cell>
        </row>
        <row r="9597">
          <cell r="H9597" t="str">
            <v>Pale</v>
          </cell>
        </row>
        <row r="9598">
          <cell r="H9598" t="str">
            <v>Pale</v>
          </cell>
        </row>
        <row r="9599">
          <cell r="H9599" t="str">
            <v>Pale</v>
          </cell>
        </row>
        <row r="9600">
          <cell r="H9600" t="str">
            <v>Pale</v>
          </cell>
        </row>
        <row r="9601">
          <cell r="H9601" t="str">
            <v>Pale</v>
          </cell>
        </row>
        <row r="9602">
          <cell r="H9602" t="str">
            <v>Pale</v>
          </cell>
        </row>
        <row r="9603">
          <cell r="H9603" t="str">
            <v>Pale</v>
          </cell>
        </row>
        <row r="9604">
          <cell r="H9604" t="str">
            <v>Pale</v>
          </cell>
        </row>
        <row r="9605">
          <cell r="H9605" t="str">
            <v>Pale</v>
          </cell>
        </row>
        <row r="9606">
          <cell r="H9606" t="str">
            <v>Pale</v>
          </cell>
        </row>
        <row r="9607">
          <cell r="H9607" t="str">
            <v>Pale</v>
          </cell>
        </row>
        <row r="9608">
          <cell r="H9608" t="str">
            <v>Pale</v>
          </cell>
        </row>
        <row r="9609">
          <cell r="H9609" t="str">
            <v>Paletwa</v>
          </cell>
        </row>
        <row r="9610">
          <cell r="H9610" t="str">
            <v>Paletwa</v>
          </cell>
        </row>
        <row r="9611">
          <cell r="H9611" t="str">
            <v>Paletwa</v>
          </cell>
        </row>
        <row r="9612">
          <cell r="H9612" t="str">
            <v>Paletwa</v>
          </cell>
        </row>
        <row r="9613">
          <cell r="H9613" t="str">
            <v>Paletwa</v>
          </cell>
        </row>
        <row r="9614">
          <cell r="H9614" t="str">
            <v>Paletwa</v>
          </cell>
        </row>
        <row r="9615">
          <cell r="H9615" t="str">
            <v>Paletwa</v>
          </cell>
        </row>
        <row r="9616">
          <cell r="H9616" t="str">
            <v>Paletwa</v>
          </cell>
        </row>
        <row r="9617">
          <cell r="H9617" t="str">
            <v>Paletwa</v>
          </cell>
        </row>
        <row r="9618">
          <cell r="H9618" t="str">
            <v>Paletwa</v>
          </cell>
        </row>
        <row r="9619">
          <cell r="H9619" t="str">
            <v>Paletwa</v>
          </cell>
        </row>
        <row r="9620">
          <cell r="H9620" t="str">
            <v>Paletwa</v>
          </cell>
        </row>
        <row r="9621">
          <cell r="H9621" t="str">
            <v>Paletwa</v>
          </cell>
        </row>
        <row r="9622">
          <cell r="H9622" t="str">
            <v>Paletwa</v>
          </cell>
        </row>
        <row r="9623">
          <cell r="H9623" t="str">
            <v>Paletwa</v>
          </cell>
        </row>
        <row r="9624">
          <cell r="H9624" t="str">
            <v>Paletwa</v>
          </cell>
        </row>
        <row r="9625">
          <cell r="H9625" t="str">
            <v>Paletwa</v>
          </cell>
        </row>
        <row r="9626">
          <cell r="H9626" t="str">
            <v>Paletwa</v>
          </cell>
        </row>
        <row r="9627">
          <cell r="H9627" t="str">
            <v>Paletwa</v>
          </cell>
        </row>
        <row r="9628">
          <cell r="H9628" t="str">
            <v>Paletwa</v>
          </cell>
        </row>
        <row r="9629">
          <cell r="H9629" t="str">
            <v>Paletwa</v>
          </cell>
        </row>
        <row r="9630">
          <cell r="H9630" t="str">
            <v>Paletwa</v>
          </cell>
        </row>
        <row r="9631">
          <cell r="H9631" t="str">
            <v>Paletwa</v>
          </cell>
        </row>
        <row r="9632">
          <cell r="H9632" t="str">
            <v>Paletwa</v>
          </cell>
        </row>
        <row r="9633">
          <cell r="H9633" t="str">
            <v>Paletwa</v>
          </cell>
        </row>
        <row r="9634">
          <cell r="H9634" t="str">
            <v>Paletwa</v>
          </cell>
        </row>
        <row r="9635">
          <cell r="H9635" t="str">
            <v>Paletwa</v>
          </cell>
        </row>
        <row r="9636">
          <cell r="H9636" t="str">
            <v>Paletwa</v>
          </cell>
        </row>
        <row r="9637">
          <cell r="H9637" t="str">
            <v>Paletwa</v>
          </cell>
        </row>
        <row r="9638">
          <cell r="H9638" t="str">
            <v>Paletwa</v>
          </cell>
        </row>
        <row r="9639">
          <cell r="H9639" t="str">
            <v>Paletwa</v>
          </cell>
        </row>
        <row r="9640">
          <cell r="H9640" t="str">
            <v>Paletwa</v>
          </cell>
        </row>
        <row r="9641">
          <cell r="H9641" t="str">
            <v>Paletwa</v>
          </cell>
        </row>
        <row r="9642">
          <cell r="H9642" t="str">
            <v>Paletwa</v>
          </cell>
        </row>
        <row r="9643">
          <cell r="H9643" t="str">
            <v>Paletwa</v>
          </cell>
        </row>
        <row r="9644">
          <cell r="H9644" t="str">
            <v>Paletwa</v>
          </cell>
        </row>
        <row r="9645">
          <cell r="H9645" t="str">
            <v>Paletwa</v>
          </cell>
        </row>
        <row r="9646">
          <cell r="H9646" t="str">
            <v>Paletwa</v>
          </cell>
        </row>
        <row r="9647">
          <cell r="H9647" t="str">
            <v>Paletwa</v>
          </cell>
        </row>
        <row r="9648">
          <cell r="H9648" t="str">
            <v>Paletwa</v>
          </cell>
        </row>
        <row r="9649">
          <cell r="H9649" t="str">
            <v>Paletwa</v>
          </cell>
        </row>
        <row r="9650">
          <cell r="H9650" t="str">
            <v>Paletwa</v>
          </cell>
        </row>
        <row r="9651">
          <cell r="H9651" t="str">
            <v>Paletwa</v>
          </cell>
        </row>
        <row r="9652">
          <cell r="H9652" t="str">
            <v>Paletwa</v>
          </cell>
        </row>
        <row r="9653">
          <cell r="H9653" t="str">
            <v>Paletwa</v>
          </cell>
        </row>
        <row r="9654">
          <cell r="H9654" t="str">
            <v>Paletwa</v>
          </cell>
        </row>
        <row r="9655">
          <cell r="H9655" t="str">
            <v>Paletwa</v>
          </cell>
        </row>
        <row r="9656">
          <cell r="H9656" t="str">
            <v>Paletwa</v>
          </cell>
        </row>
        <row r="9657">
          <cell r="H9657" t="str">
            <v>Paletwa</v>
          </cell>
        </row>
        <row r="9658">
          <cell r="H9658" t="str">
            <v>Paletwa</v>
          </cell>
        </row>
        <row r="9659">
          <cell r="H9659" t="str">
            <v>Paletwa</v>
          </cell>
        </row>
        <row r="9660">
          <cell r="H9660" t="str">
            <v>Paletwa</v>
          </cell>
        </row>
        <row r="9661">
          <cell r="H9661" t="str">
            <v>Paletwa</v>
          </cell>
        </row>
        <row r="9662">
          <cell r="H9662" t="str">
            <v>Paletwa</v>
          </cell>
        </row>
        <row r="9663">
          <cell r="H9663" t="str">
            <v>Paletwa</v>
          </cell>
        </row>
        <row r="9664">
          <cell r="H9664" t="str">
            <v>Paletwa</v>
          </cell>
        </row>
        <row r="9665">
          <cell r="H9665" t="str">
            <v>Paletwa</v>
          </cell>
        </row>
        <row r="9666">
          <cell r="H9666" t="str">
            <v>Paletwa</v>
          </cell>
        </row>
        <row r="9667">
          <cell r="H9667" t="str">
            <v>Paletwa</v>
          </cell>
        </row>
        <row r="9668">
          <cell r="H9668" t="str">
            <v>Paletwa</v>
          </cell>
        </row>
        <row r="9669">
          <cell r="H9669" t="str">
            <v>Paletwa</v>
          </cell>
        </row>
        <row r="9670">
          <cell r="H9670" t="str">
            <v>Paletwa</v>
          </cell>
        </row>
        <row r="9671">
          <cell r="H9671" t="str">
            <v>Paletwa</v>
          </cell>
        </row>
        <row r="9672">
          <cell r="H9672" t="str">
            <v>Paletwa</v>
          </cell>
        </row>
        <row r="9673">
          <cell r="H9673" t="str">
            <v>Paletwa</v>
          </cell>
        </row>
        <row r="9674">
          <cell r="H9674" t="str">
            <v>Paletwa</v>
          </cell>
        </row>
        <row r="9675">
          <cell r="H9675" t="str">
            <v>Paletwa</v>
          </cell>
        </row>
        <row r="9676">
          <cell r="H9676" t="str">
            <v>Paletwa</v>
          </cell>
        </row>
        <row r="9677">
          <cell r="H9677" t="str">
            <v>Paletwa</v>
          </cell>
        </row>
        <row r="9678">
          <cell r="H9678" t="str">
            <v>Paletwa</v>
          </cell>
        </row>
        <row r="9679">
          <cell r="H9679" t="str">
            <v>Paletwa</v>
          </cell>
        </row>
        <row r="9680">
          <cell r="H9680" t="str">
            <v>Paletwa</v>
          </cell>
        </row>
        <row r="9681">
          <cell r="H9681" t="str">
            <v>Paletwa</v>
          </cell>
        </row>
        <row r="9682">
          <cell r="H9682" t="str">
            <v>Paletwa</v>
          </cell>
        </row>
        <row r="9683">
          <cell r="H9683" t="str">
            <v>Paletwa</v>
          </cell>
        </row>
        <row r="9684">
          <cell r="H9684" t="str">
            <v>Paletwa</v>
          </cell>
        </row>
        <row r="9685">
          <cell r="H9685" t="str">
            <v>Paletwa</v>
          </cell>
        </row>
        <row r="9686">
          <cell r="H9686" t="str">
            <v>Paletwa</v>
          </cell>
        </row>
        <row r="9687">
          <cell r="H9687" t="str">
            <v>Paletwa</v>
          </cell>
        </row>
        <row r="9688">
          <cell r="H9688" t="str">
            <v>Paletwa</v>
          </cell>
        </row>
        <row r="9689">
          <cell r="H9689" t="str">
            <v>Paletwa</v>
          </cell>
        </row>
        <row r="9690">
          <cell r="H9690" t="str">
            <v>Paletwa</v>
          </cell>
        </row>
        <row r="9691">
          <cell r="H9691" t="str">
            <v>Paletwa</v>
          </cell>
        </row>
        <row r="9692">
          <cell r="H9692" t="str">
            <v>Paletwa</v>
          </cell>
        </row>
        <row r="9693">
          <cell r="H9693" t="str">
            <v>Paletwa</v>
          </cell>
        </row>
        <row r="9694">
          <cell r="H9694" t="str">
            <v>Paletwa</v>
          </cell>
        </row>
        <row r="9695">
          <cell r="H9695" t="str">
            <v>Paletwa</v>
          </cell>
        </row>
        <row r="9696">
          <cell r="H9696" t="str">
            <v>Paletwa</v>
          </cell>
        </row>
        <row r="9697">
          <cell r="H9697" t="str">
            <v>Paletwa</v>
          </cell>
        </row>
        <row r="9698">
          <cell r="H9698" t="str">
            <v>Paletwa</v>
          </cell>
        </row>
        <row r="9699">
          <cell r="H9699" t="str">
            <v>Paletwa</v>
          </cell>
        </row>
        <row r="9700">
          <cell r="H9700" t="str">
            <v>Paletwa</v>
          </cell>
        </row>
        <row r="9701">
          <cell r="H9701" t="str">
            <v>Paletwa</v>
          </cell>
        </row>
        <row r="9702">
          <cell r="H9702" t="str">
            <v>Paletwa</v>
          </cell>
        </row>
        <row r="9703">
          <cell r="H9703" t="str">
            <v>Paletwa</v>
          </cell>
        </row>
        <row r="9704">
          <cell r="H9704" t="str">
            <v>Paletwa</v>
          </cell>
        </row>
        <row r="9705">
          <cell r="H9705" t="str">
            <v>Paletwa</v>
          </cell>
        </row>
        <row r="9706">
          <cell r="H9706" t="str">
            <v>Paletwa</v>
          </cell>
        </row>
        <row r="9707">
          <cell r="H9707" t="str">
            <v>Paletwa</v>
          </cell>
        </row>
        <row r="9708">
          <cell r="H9708" t="str">
            <v>Paletwa</v>
          </cell>
        </row>
        <row r="9709">
          <cell r="H9709" t="str">
            <v>Pang Hkam</v>
          </cell>
        </row>
        <row r="9710">
          <cell r="H9710" t="str">
            <v>Pang Hkam</v>
          </cell>
        </row>
        <row r="9711">
          <cell r="H9711" t="str">
            <v>Pang Hkam</v>
          </cell>
        </row>
        <row r="9712">
          <cell r="H9712" t="str">
            <v>Pang Hkam</v>
          </cell>
        </row>
        <row r="9713">
          <cell r="H9713" t="str">
            <v>Pang Hkam</v>
          </cell>
        </row>
        <row r="9714">
          <cell r="H9714" t="str">
            <v>Pang Hkam</v>
          </cell>
        </row>
        <row r="9715">
          <cell r="H9715" t="str">
            <v>Pang Hkam</v>
          </cell>
        </row>
        <row r="9716">
          <cell r="H9716" t="str">
            <v>Pang Hkam</v>
          </cell>
        </row>
        <row r="9717">
          <cell r="H9717" t="str">
            <v>Pang Yang</v>
          </cell>
        </row>
        <row r="9718">
          <cell r="H9718" t="str">
            <v>Pang Yang</v>
          </cell>
        </row>
        <row r="9719">
          <cell r="H9719" t="str">
            <v>Pang Yang</v>
          </cell>
        </row>
        <row r="9720">
          <cell r="H9720" t="str">
            <v>Pang Yang</v>
          </cell>
        </row>
        <row r="9721">
          <cell r="H9721" t="str">
            <v>Pang Yang</v>
          </cell>
        </row>
        <row r="9722">
          <cell r="H9722" t="str">
            <v>Pang Yang</v>
          </cell>
        </row>
        <row r="9723">
          <cell r="H9723" t="str">
            <v>Pangsang (Panghkam)</v>
          </cell>
        </row>
        <row r="9724">
          <cell r="H9724" t="str">
            <v>Pangsang (Panghkam)</v>
          </cell>
        </row>
        <row r="9725">
          <cell r="H9725" t="str">
            <v>Pangsang (Panghkam)</v>
          </cell>
        </row>
        <row r="9726">
          <cell r="H9726" t="str">
            <v>Pangsang (Panghkam)</v>
          </cell>
        </row>
        <row r="9727">
          <cell r="H9727" t="str">
            <v>Pangsang (Panghkam)</v>
          </cell>
        </row>
        <row r="9728">
          <cell r="H9728" t="str">
            <v>Pangsang (Panghkam)</v>
          </cell>
        </row>
        <row r="9729">
          <cell r="H9729" t="str">
            <v>Pangsang (Panghkam)</v>
          </cell>
        </row>
        <row r="9730">
          <cell r="H9730" t="str">
            <v>Pangsang (Panghkam)</v>
          </cell>
        </row>
        <row r="9731">
          <cell r="H9731" t="str">
            <v>Pangsang (Panghkam)</v>
          </cell>
        </row>
        <row r="9732">
          <cell r="H9732" t="str">
            <v>Pangsang (Panghkam)</v>
          </cell>
        </row>
        <row r="9733">
          <cell r="H9733" t="str">
            <v>Pangsang (Panghkam)</v>
          </cell>
        </row>
        <row r="9734">
          <cell r="H9734" t="str">
            <v>Pangsang (Panghkam)</v>
          </cell>
        </row>
        <row r="9735">
          <cell r="H9735" t="str">
            <v>Pangsang (Panghkam)</v>
          </cell>
        </row>
        <row r="9736">
          <cell r="H9736" t="str">
            <v>Pangsang (Panghkam)</v>
          </cell>
        </row>
        <row r="9737">
          <cell r="H9737" t="str">
            <v>Pangsang (Panghkam)</v>
          </cell>
        </row>
        <row r="9738">
          <cell r="H9738" t="str">
            <v>Pangsang (Panghkam)</v>
          </cell>
        </row>
        <row r="9739">
          <cell r="H9739" t="str">
            <v>Pangsang (Panghkam)</v>
          </cell>
        </row>
        <row r="9740">
          <cell r="H9740" t="str">
            <v>Pangsang (Panghkam)</v>
          </cell>
        </row>
        <row r="9741">
          <cell r="H9741" t="str">
            <v>Pangsang (Panghkam)</v>
          </cell>
        </row>
        <row r="9742">
          <cell r="H9742" t="str">
            <v>Pangsang (Panghkam)</v>
          </cell>
        </row>
        <row r="9743">
          <cell r="H9743" t="str">
            <v>Pangsang (Panghkam)</v>
          </cell>
        </row>
        <row r="9744">
          <cell r="H9744" t="str">
            <v>Pangsang (Panghkam)</v>
          </cell>
        </row>
        <row r="9745">
          <cell r="H9745" t="str">
            <v>Pangsang (Panghkam)</v>
          </cell>
        </row>
        <row r="9746">
          <cell r="H9746" t="str">
            <v>Pangsang (Panghkam)</v>
          </cell>
        </row>
        <row r="9747">
          <cell r="H9747" t="str">
            <v>Pangsang (Panghkam)</v>
          </cell>
        </row>
        <row r="9748">
          <cell r="H9748" t="str">
            <v>Pangsang (Panghkam)</v>
          </cell>
        </row>
        <row r="9749">
          <cell r="H9749" t="str">
            <v>Pangsang (Panghkam)</v>
          </cell>
        </row>
        <row r="9750">
          <cell r="H9750" t="str">
            <v>Pangsang (Panghkam)</v>
          </cell>
        </row>
        <row r="9751">
          <cell r="H9751" t="str">
            <v>Pangsang (Panghkam)</v>
          </cell>
        </row>
        <row r="9752">
          <cell r="H9752" t="str">
            <v>Pangsang (Panghkam)</v>
          </cell>
        </row>
        <row r="9753">
          <cell r="H9753" t="str">
            <v>Pangsang (Panghkam)</v>
          </cell>
        </row>
        <row r="9754">
          <cell r="H9754" t="str">
            <v>Pangsang (Panghkam)</v>
          </cell>
        </row>
        <row r="9755">
          <cell r="H9755" t="str">
            <v>Pangsang (Panghkam)</v>
          </cell>
        </row>
        <row r="9756">
          <cell r="H9756" t="str">
            <v>Pangsang (Panghkam)</v>
          </cell>
        </row>
        <row r="9757">
          <cell r="H9757" t="str">
            <v>Pangsang (Panghkam)</v>
          </cell>
        </row>
        <row r="9758">
          <cell r="H9758" t="str">
            <v>Pangsang (Panghkam)</v>
          </cell>
        </row>
        <row r="9759">
          <cell r="H9759" t="str">
            <v>Pangsang (Panghkam)</v>
          </cell>
        </row>
        <row r="9760">
          <cell r="H9760" t="str">
            <v>Pangsang (Panghkam)</v>
          </cell>
        </row>
        <row r="9761">
          <cell r="H9761" t="str">
            <v>Pangsang (Panghkam)</v>
          </cell>
        </row>
        <row r="9762">
          <cell r="H9762" t="str">
            <v>Pangsang (Panghkam)</v>
          </cell>
        </row>
        <row r="9763">
          <cell r="H9763" t="str">
            <v>Pangsang (Panghkam)</v>
          </cell>
        </row>
        <row r="9764">
          <cell r="H9764" t="str">
            <v>Pangsang (Panghkam)</v>
          </cell>
        </row>
        <row r="9765">
          <cell r="H9765" t="str">
            <v>Pangsang (Panghkam)</v>
          </cell>
        </row>
        <row r="9766">
          <cell r="H9766" t="str">
            <v>Pangsang (Panghkam)</v>
          </cell>
        </row>
        <row r="9767">
          <cell r="H9767" t="str">
            <v>Pangsang (Panghkam)</v>
          </cell>
        </row>
        <row r="9768">
          <cell r="H9768" t="str">
            <v>Pangsang (Panghkam)</v>
          </cell>
        </row>
        <row r="9769">
          <cell r="H9769" t="str">
            <v>Pangsang (Panghkam)</v>
          </cell>
        </row>
        <row r="9770">
          <cell r="H9770" t="str">
            <v>Pangsang (Panghkam)</v>
          </cell>
        </row>
        <row r="9771">
          <cell r="H9771" t="str">
            <v>Pangsang (Panghkam)</v>
          </cell>
        </row>
        <row r="9772">
          <cell r="H9772" t="str">
            <v>Pangsang (Panghkam)</v>
          </cell>
        </row>
        <row r="9773">
          <cell r="H9773" t="str">
            <v>Pangsang (Panghkam)</v>
          </cell>
        </row>
        <row r="9774">
          <cell r="H9774" t="str">
            <v>Pangsang (Panghkam)</v>
          </cell>
        </row>
        <row r="9775">
          <cell r="H9775" t="str">
            <v>Pangsang (Panghkam)</v>
          </cell>
        </row>
        <row r="9776">
          <cell r="H9776" t="str">
            <v>Pangsang (Panghkam)</v>
          </cell>
        </row>
        <row r="9777">
          <cell r="H9777" t="str">
            <v>Pangsang (Panghkam)</v>
          </cell>
        </row>
        <row r="9778">
          <cell r="H9778" t="str">
            <v>Pangsang (Panghkam)</v>
          </cell>
        </row>
        <row r="9779">
          <cell r="H9779" t="str">
            <v>Pangsang (Panghkam)</v>
          </cell>
        </row>
        <row r="9780">
          <cell r="H9780" t="str">
            <v>Pangsang (Panghkam)</v>
          </cell>
        </row>
        <row r="9781">
          <cell r="H9781" t="str">
            <v>Pangsang (Panghkam)</v>
          </cell>
        </row>
        <row r="9782">
          <cell r="H9782" t="str">
            <v>Pangsang (Panghkam)</v>
          </cell>
        </row>
        <row r="9783">
          <cell r="H9783" t="str">
            <v>Pangsang (Panghkam)</v>
          </cell>
        </row>
        <row r="9784">
          <cell r="H9784" t="str">
            <v>Pangsang (Panghkam)</v>
          </cell>
        </row>
        <row r="9785">
          <cell r="H9785" t="str">
            <v>Pangsang (Panghkam)</v>
          </cell>
        </row>
        <row r="9786">
          <cell r="H9786" t="str">
            <v>Pangsang (Panghkam)</v>
          </cell>
        </row>
        <row r="9787">
          <cell r="H9787" t="str">
            <v>Pangsang (Panghkam)</v>
          </cell>
        </row>
        <row r="9788">
          <cell r="H9788" t="str">
            <v>Pangsang (Panghkam)</v>
          </cell>
        </row>
        <row r="9789">
          <cell r="H9789" t="str">
            <v>Pangsang (Panghkam)</v>
          </cell>
        </row>
        <row r="9790">
          <cell r="H9790" t="str">
            <v>Pangsang (Panghkam)</v>
          </cell>
        </row>
        <row r="9791">
          <cell r="H9791" t="str">
            <v>Pangsang (Panghkam)</v>
          </cell>
        </row>
        <row r="9792">
          <cell r="H9792" t="str">
            <v>Pangsang (Panghkam)</v>
          </cell>
        </row>
        <row r="9793">
          <cell r="H9793" t="str">
            <v>Pangsang (Panghkam)</v>
          </cell>
        </row>
        <row r="9794">
          <cell r="H9794" t="str">
            <v>Pangsang (Panghkam)</v>
          </cell>
        </row>
        <row r="9795">
          <cell r="H9795" t="str">
            <v>Pangsang (Panghkam)</v>
          </cell>
        </row>
        <row r="9796">
          <cell r="H9796" t="str">
            <v>Pangsang (Panghkam)</v>
          </cell>
        </row>
        <row r="9797">
          <cell r="H9797" t="str">
            <v>Pangsang (Panghkam)</v>
          </cell>
        </row>
        <row r="9798">
          <cell r="H9798" t="str">
            <v>Pangsang (Panghkam)</v>
          </cell>
        </row>
        <row r="9799">
          <cell r="H9799" t="str">
            <v>Pangsang (Panghkam)</v>
          </cell>
        </row>
        <row r="9800">
          <cell r="H9800" t="str">
            <v>Pangsang (Panghkam)</v>
          </cell>
        </row>
        <row r="9801">
          <cell r="H9801" t="str">
            <v>Pangsang (Panghkam)</v>
          </cell>
        </row>
        <row r="9802">
          <cell r="H9802" t="str">
            <v>Pangsang (Panghkam)</v>
          </cell>
        </row>
        <row r="9803">
          <cell r="H9803" t="str">
            <v>Pangsang (Panghkam)</v>
          </cell>
        </row>
        <row r="9804">
          <cell r="H9804" t="str">
            <v>Pangsang (Panghkam)</v>
          </cell>
        </row>
        <row r="9805">
          <cell r="H9805" t="str">
            <v>Pangsang (Panghkam)</v>
          </cell>
        </row>
        <row r="9806">
          <cell r="H9806" t="str">
            <v>Pangsang (Panghkam)</v>
          </cell>
        </row>
        <row r="9807">
          <cell r="H9807" t="str">
            <v>Pangsang (Panghkam)</v>
          </cell>
        </row>
        <row r="9808">
          <cell r="H9808" t="str">
            <v>Pangsang (Panghkam)</v>
          </cell>
        </row>
        <row r="9809">
          <cell r="H9809" t="str">
            <v>Pangsang (Panghkam)</v>
          </cell>
        </row>
        <row r="9810">
          <cell r="H9810" t="str">
            <v>Pangsang (Panghkam)</v>
          </cell>
        </row>
        <row r="9811">
          <cell r="H9811" t="str">
            <v>Pangwaun</v>
          </cell>
        </row>
        <row r="9812">
          <cell r="H9812" t="str">
            <v>Pangwaun</v>
          </cell>
        </row>
        <row r="9813">
          <cell r="H9813" t="str">
            <v>Pangwaun</v>
          </cell>
        </row>
        <row r="9814">
          <cell r="H9814" t="str">
            <v>Pangwaun</v>
          </cell>
        </row>
        <row r="9815">
          <cell r="H9815" t="str">
            <v>Pangwaun</v>
          </cell>
        </row>
        <row r="9816">
          <cell r="H9816" t="str">
            <v>Pangwaun</v>
          </cell>
        </row>
        <row r="9817">
          <cell r="H9817" t="str">
            <v>Pangwaun</v>
          </cell>
        </row>
        <row r="9818">
          <cell r="H9818" t="str">
            <v>Pangwaun</v>
          </cell>
        </row>
        <row r="9819">
          <cell r="H9819" t="str">
            <v>Pangwaun</v>
          </cell>
        </row>
        <row r="9820">
          <cell r="H9820" t="str">
            <v>Pangwaun</v>
          </cell>
        </row>
        <row r="9821">
          <cell r="H9821" t="str">
            <v>Pangwaun</v>
          </cell>
        </row>
        <row r="9822">
          <cell r="H9822" t="str">
            <v>Pangwaun</v>
          </cell>
        </row>
        <row r="9823">
          <cell r="H9823" t="str">
            <v>Pangwaun</v>
          </cell>
        </row>
        <row r="9824">
          <cell r="H9824" t="str">
            <v>Pangwaun</v>
          </cell>
        </row>
        <row r="9825">
          <cell r="H9825" t="str">
            <v>Pangwaun</v>
          </cell>
        </row>
        <row r="9826">
          <cell r="H9826" t="str">
            <v>Pangwaun</v>
          </cell>
        </row>
        <row r="9827">
          <cell r="H9827" t="str">
            <v>Pangwaun</v>
          </cell>
        </row>
        <row r="9828">
          <cell r="H9828" t="str">
            <v>Pangwaun</v>
          </cell>
        </row>
        <row r="9829">
          <cell r="H9829" t="str">
            <v>Pangwaun</v>
          </cell>
        </row>
        <row r="9830">
          <cell r="H9830" t="str">
            <v>Pangwaun</v>
          </cell>
        </row>
        <row r="9831">
          <cell r="H9831" t="str">
            <v>Pangwaun</v>
          </cell>
        </row>
        <row r="9832">
          <cell r="H9832" t="str">
            <v>Pantanaw</v>
          </cell>
        </row>
        <row r="9833">
          <cell r="H9833" t="str">
            <v>Pantanaw</v>
          </cell>
        </row>
        <row r="9834">
          <cell r="H9834" t="str">
            <v>Pantanaw</v>
          </cell>
        </row>
        <row r="9835">
          <cell r="H9835" t="str">
            <v>Pantanaw</v>
          </cell>
        </row>
        <row r="9836">
          <cell r="H9836" t="str">
            <v>Pantanaw</v>
          </cell>
        </row>
        <row r="9837">
          <cell r="H9837" t="str">
            <v>Pantanaw</v>
          </cell>
        </row>
        <row r="9838">
          <cell r="H9838" t="str">
            <v>Pantanaw</v>
          </cell>
        </row>
        <row r="9839">
          <cell r="H9839" t="str">
            <v>Pantanaw</v>
          </cell>
        </row>
        <row r="9840">
          <cell r="H9840" t="str">
            <v>Pantanaw</v>
          </cell>
        </row>
        <row r="9841">
          <cell r="H9841" t="str">
            <v>Pantanaw</v>
          </cell>
        </row>
        <row r="9842">
          <cell r="H9842" t="str">
            <v>Pantanaw</v>
          </cell>
        </row>
        <row r="9843">
          <cell r="H9843" t="str">
            <v>Pantanaw</v>
          </cell>
        </row>
        <row r="9844">
          <cell r="H9844" t="str">
            <v>Pantanaw</v>
          </cell>
        </row>
        <row r="9845">
          <cell r="H9845" t="str">
            <v>Pantanaw</v>
          </cell>
        </row>
        <row r="9846">
          <cell r="H9846" t="str">
            <v>Pantanaw</v>
          </cell>
        </row>
        <row r="9847">
          <cell r="H9847" t="str">
            <v>Pantanaw</v>
          </cell>
        </row>
        <row r="9848">
          <cell r="H9848" t="str">
            <v>Pantanaw</v>
          </cell>
        </row>
        <row r="9849">
          <cell r="H9849" t="str">
            <v>Pantanaw</v>
          </cell>
        </row>
        <row r="9850">
          <cell r="H9850" t="str">
            <v>Pantanaw</v>
          </cell>
        </row>
        <row r="9851">
          <cell r="H9851" t="str">
            <v>Pantanaw</v>
          </cell>
        </row>
        <row r="9852">
          <cell r="H9852" t="str">
            <v>Pantanaw</v>
          </cell>
        </row>
        <row r="9853">
          <cell r="H9853" t="str">
            <v>Pantanaw</v>
          </cell>
        </row>
        <row r="9854">
          <cell r="H9854" t="str">
            <v>Pantanaw</v>
          </cell>
        </row>
        <row r="9855">
          <cell r="H9855" t="str">
            <v>Pantanaw</v>
          </cell>
        </row>
        <row r="9856">
          <cell r="H9856" t="str">
            <v>Pantanaw</v>
          </cell>
        </row>
        <row r="9857">
          <cell r="H9857" t="str">
            <v>Pantanaw</v>
          </cell>
        </row>
        <row r="9858">
          <cell r="H9858" t="str">
            <v>Pantanaw</v>
          </cell>
        </row>
        <row r="9859">
          <cell r="H9859" t="str">
            <v>Pantanaw</v>
          </cell>
        </row>
        <row r="9860">
          <cell r="H9860" t="str">
            <v>Pantanaw</v>
          </cell>
        </row>
        <row r="9861">
          <cell r="H9861" t="str">
            <v>Pantanaw</v>
          </cell>
        </row>
        <row r="9862">
          <cell r="H9862" t="str">
            <v>Pantanaw</v>
          </cell>
        </row>
        <row r="9863">
          <cell r="H9863" t="str">
            <v>Pantanaw</v>
          </cell>
        </row>
        <row r="9864">
          <cell r="H9864" t="str">
            <v>Pantanaw</v>
          </cell>
        </row>
        <row r="9865">
          <cell r="H9865" t="str">
            <v>Pantanaw</v>
          </cell>
        </row>
        <row r="9866">
          <cell r="H9866" t="str">
            <v>Pantanaw</v>
          </cell>
        </row>
        <row r="9867">
          <cell r="H9867" t="str">
            <v>Pantanaw</v>
          </cell>
        </row>
        <row r="9868">
          <cell r="H9868" t="str">
            <v>Pantanaw</v>
          </cell>
        </row>
        <row r="9869">
          <cell r="H9869" t="str">
            <v>Pantanaw</v>
          </cell>
        </row>
        <row r="9870">
          <cell r="H9870" t="str">
            <v>Pantanaw</v>
          </cell>
        </row>
        <row r="9871">
          <cell r="H9871" t="str">
            <v>Pantanaw</v>
          </cell>
        </row>
        <row r="9872">
          <cell r="H9872" t="str">
            <v>Pantanaw</v>
          </cell>
        </row>
        <row r="9873">
          <cell r="H9873" t="str">
            <v>Pantanaw</v>
          </cell>
        </row>
        <row r="9874">
          <cell r="H9874" t="str">
            <v>Pantanaw</v>
          </cell>
        </row>
        <row r="9875">
          <cell r="H9875" t="str">
            <v>Pantanaw</v>
          </cell>
        </row>
        <row r="9876">
          <cell r="H9876" t="str">
            <v>Pantanaw</v>
          </cell>
        </row>
        <row r="9877">
          <cell r="H9877" t="str">
            <v>Pantanaw</v>
          </cell>
        </row>
        <row r="9878">
          <cell r="H9878" t="str">
            <v>Pantanaw</v>
          </cell>
        </row>
        <row r="9879">
          <cell r="H9879" t="str">
            <v>Pantanaw</v>
          </cell>
        </row>
        <row r="9880">
          <cell r="H9880" t="str">
            <v>Pantanaw</v>
          </cell>
        </row>
        <row r="9881">
          <cell r="H9881" t="str">
            <v>Pantanaw</v>
          </cell>
        </row>
        <row r="9882">
          <cell r="H9882" t="str">
            <v>Pantanaw</v>
          </cell>
        </row>
        <row r="9883">
          <cell r="H9883" t="str">
            <v>Pantanaw</v>
          </cell>
        </row>
        <row r="9884">
          <cell r="H9884" t="str">
            <v>Pantanaw</v>
          </cell>
        </row>
        <row r="9885">
          <cell r="H9885" t="str">
            <v>Pantanaw</v>
          </cell>
        </row>
        <row r="9886">
          <cell r="H9886" t="str">
            <v>Pathein</v>
          </cell>
        </row>
        <row r="9887">
          <cell r="H9887" t="str">
            <v>Pathein</v>
          </cell>
        </row>
        <row r="9888">
          <cell r="H9888" t="str">
            <v>Pathein</v>
          </cell>
        </row>
        <row r="9889">
          <cell r="H9889" t="str">
            <v>Pathein</v>
          </cell>
        </row>
        <row r="9890">
          <cell r="H9890" t="str">
            <v>Pathein</v>
          </cell>
        </row>
        <row r="9891">
          <cell r="H9891" t="str">
            <v>Pathein</v>
          </cell>
        </row>
        <row r="9892">
          <cell r="H9892" t="str">
            <v>Pathein</v>
          </cell>
        </row>
        <row r="9893">
          <cell r="H9893" t="str">
            <v>Pathein</v>
          </cell>
        </row>
        <row r="9894">
          <cell r="H9894" t="str">
            <v>Pathein</v>
          </cell>
        </row>
        <row r="9895">
          <cell r="H9895" t="str">
            <v>Pathein</v>
          </cell>
        </row>
        <row r="9896">
          <cell r="H9896" t="str">
            <v>Pathein</v>
          </cell>
        </row>
        <row r="9897">
          <cell r="H9897" t="str">
            <v>Pathein</v>
          </cell>
        </row>
        <row r="9898">
          <cell r="H9898" t="str">
            <v>Pathein</v>
          </cell>
        </row>
        <row r="9899">
          <cell r="H9899" t="str">
            <v>Pathein</v>
          </cell>
        </row>
        <row r="9900">
          <cell r="H9900" t="str">
            <v>Pathein</v>
          </cell>
        </row>
        <row r="9901">
          <cell r="H9901" t="str">
            <v>Pathein</v>
          </cell>
        </row>
        <row r="9902">
          <cell r="H9902" t="str">
            <v>Pathein</v>
          </cell>
        </row>
        <row r="9903">
          <cell r="H9903" t="str">
            <v>Pathein</v>
          </cell>
        </row>
        <row r="9904">
          <cell r="H9904" t="str">
            <v>Pathein</v>
          </cell>
        </row>
        <row r="9905">
          <cell r="H9905" t="str">
            <v>Pathein</v>
          </cell>
        </row>
        <row r="9906">
          <cell r="H9906" t="str">
            <v>Pathein</v>
          </cell>
        </row>
        <row r="9907">
          <cell r="H9907" t="str">
            <v>Pathein</v>
          </cell>
        </row>
        <row r="9908">
          <cell r="H9908" t="str">
            <v>Pathein</v>
          </cell>
        </row>
        <row r="9909">
          <cell r="H9909" t="str">
            <v>Pathein</v>
          </cell>
        </row>
        <row r="9910">
          <cell r="H9910" t="str">
            <v>Pathein</v>
          </cell>
        </row>
        <row r="9911">
          <cell r="H9911" t="str">
            <v>Pathein</v>
          </cell>
        </row>
        <row r="9912">
          <cell r="H9912" t="str">
            <v>Pathein</v>
          </cell>
        </row>
        <row r="9913">
          <cell r="H9913" t="str">
            <v>Pathein</v>
          </cell>
        </row>
        <row r="9914">
          <cell r="H9914" t="str">
            <v>Pathein</v>
          </cell>
        </row>
        <row r="9915">
          <cell r="H9915" t="str">
            <v>Pathein</v>
          </cell>
        </row>
        <row r="9916">
          <cell r="H9916" t="str">
            <v>Pathein</v>
          </cell>
        </row>
        <row r="9917">
          <cell r="H9917" t="str">
            <v>Pathein</v>
          </cell>
        </row>
        <row r="9918">
          <cell r="H9918" t="str">
            <v>Pathein</v>
          </cell>
        </row>
        <row r="9919">
          <cell r="H9919" t="str">
            <v>Pathein</v>
          </cell>
        </row>
        <row r="9920">
          <cell r="H9920" t="str">
            <v>Pathein</v>
          </cell>
        </row>
        <row r="9921">
          <cell r="H9921" t="str">
            <v>Pathein</v>
          </cell>
        </row>
        <row r="9922">
          <cell r="H9922" t="str">
            <v>Pathein</v>
          </cell>
        </row>
        <row r="9923">
          <cell r="H9923" t="str">
            <v>Pathein</v>
          </cell>
        </row>
        <row r="9924">
          <cell r="H9924" t="str">
            <v>Pathein</v>
          </cell>
        </row>
        <row r="9925">
          <cell r="H9925" t="str">
            <v>Pathein</v>
          </cell>
        </row>
        <row r="9926">
          <cell r="H9926" t="str">
            <v>Pathein</v>
          </cell>
        </row>
        <row r="9927">
          <cell r="H9927" t="str">
            <v>Pathein</v>
          </cell>
        </row>
        <row r="9928">
          <cell r="H9928" t="str">
            <v>Pathein</v>
          </cell>
        </row>
        <row r="9929">
          <cell r="H9929" t="str">
            <v>Pathein</v>
          </cell>
        </row>
        <row r="9930">
          <cell r="H9930" t="str">
            <v>Pathein</v>
          </cell>
        </row>
        <row r="9931">
          <cell r="H9931" t="str">
            <v>Pathein</v>
          </cell>
        </row>
        <row r="9932">
          <cell r="H9932" t="str">
            <v>Pathein</v>
          </cell>
        </row>
        <row r="9933">
          <cell r="H9933" t="str">
            <v>Pathein</v>
          </cell>
        </row>
        <row r="9934">
          <cell r="H9934" t="str">
            <v>Pathein</v>
          </cell>
        </row>
        <row r="9935">
          <cell r="H9935" t="str">
            <v>Pathein</v>
          </cell>
        </row>
        <row r="9936">
          <cell r="H9936" t="str">
            <v>Pathein</v>
          </cell>
        </row>
        <row r="9937">
          <cell r="H9937" t="str">
            <v>Pathein</v>
          </cell>
        </row>
        <row r="9938">
          <cell r="H9938" t="str">
            <v>Pathein</v>
          </cell>
        </row>
        <row r="9939">
          <cell r="H9939" t="str">
            <v>Pathein</v>
          </cell>
        </row>
        <row r="9940">
          <cell r="H9940" t="str">
            <v>Pathein</v>
          </cell>
        </row>
        <row r="9941">
          <cell r="H9941" t="str">
            <v>Pathein</v>
          </cell>
        </row>
        <row r="9942">
          <cell r="H9942" t="str">
            <v>Pathein</v>
          </cell>
        </row>
        <row r="9943">
          <cell r="H9943" t="str">
            <v>Pathein</v>
          </cell>
        </row>
        <row r="9944">
          <cell r="H9944" t="str">
            <v>Patheingyi</v>
          </cell>
        </row>
        <row r="9945">
          <cell r="H9945" t="str">
            <v>Patheingyi</v>
          </cell>
        </row>
        <row r="9946">
          <cell r="H9946" t="str">
            <v>Patheingyi</v>
          </cell>
        </row>
        <row r="9947">
          <cell r="H9947" t="str">
            <v>Patheingyi</v>
          </cell>
        </row>
        <row r="9948">
          <cell r="H9948" t="str">
            <v>Patheingyi</v>
          </cell>
        </row>
        <row r="9949">
          <cell r="H9949" t="str">
            <v>Patheingyi</v>
          </cell>
        </row>
        <row r="9950">
          <cell r="H9950" t="str">
            <v>Patheingyi</v>
          </cell>
        </row>
        <row r="9951">
          <cell r="H9951" t="str">
            <v>Patheingyi</v>
          </cell>
        </row>
        <row r="9952">
          <cell r="H9952" t="str">
            <v>Patheingyi</v>
          </cell>
        </row>
        <row r="9953">
          <cell r="H9953" t="str">
            <v>Patheingyi</v>
          </cell>
        </row>
        <row r="9954">
          <cell r="H9954" t="str">
            <v>Patheingyi</v>
          </cell>
        </row>
        <row r="9955">
          <cell r="H9955" t="str">
            <v>Patheingyi</v>
          </cell>
        </row>
        <row r="9956">
          <cell r="H9956" t="str">
            <v>Patheingyi</v>
          </cell>
        </row>
        <row r="9957">
          <cell r="H9957" t="str">
            <v>Patheingyi</v>
          </cell>
        </row>
        <row r="9958">
          <cell r="H9958" t="str">
            <v>Patheingyi</v>
          </cell>
        </row>
        <row r="9959">
          <cell r="H9959" t="str">
            <v>Patheingyi</v>
          </cell>
        </row>
        <row r="9960">
          <cell r="H9960" t="str">
            <v>Patheingyi</v>
          </cell>
        </row>
        <row r="9961">
          <cell r="H9961" t="str">
            <v>Patheingyi</v>
          </cell>
        </row>
        <row r="9962">
          <cell r="H9962" t="str">
            <v>Patheingyi</v>
          </cell>
        </row>
        <row r="9963">
          <cell r="H9963" t="str">
            <v>Patheingyi</v>
          </cell>
        </row>
        <row r="9964">
          <cell r="H9964" t="str">
            <v>Patheingyi</v>
          </cell>
        </row>
        <row r="9965">
          <cell r="H9965" t="str">
            <v>Patheingyi</v>
          </cell>
        </row>
        <row r="9966">
          <cell r="H9966" t="str">
            <v>Patheingyi</v>
          </cell>
        </row>
        <row r="9967">
          <cell r="H9967" t="str">
            <v>Patheingyi</v>
          </cell>
        </row>
        <row r="9968">
          <cell r="H9968" t="str">
            <v>Patheingyi</v>
          </cell>
        </row>
        <row r="9969">
          <cell r="H9969" t="str">
            <v>Patheingyi</v>
          </cell>
        </row>
        <row r="9970">
          <cell r="H9970" t="str">
            <v>Patheingyi</v>
          </cell>
        </row>
        <row r="9971">
          <cell r="H9971" t="str">
            <v>Patheingyi</v>
          </cell>
        </row>
        <row r="9972">
          <cell r="H9972" t="str">
            <v>Patheingyi</v>
          </cell>
        </row>
        <row r="9973">
          <cell r="H9973" t="str">
            <v>Patheingyi</v>
          </cell>
        </row>
        <row r="9974">
          <cell r="H9974" t="str">
            <v>Patheingyi</v>
          </cell>
        </row>
        <row r="9975">
          <cell r="H9975" t="str">
            <v>Patheingyi</v>
          </cell>
        </row>
        <row r="9976">
          <cell r="H9976" t="str">
            <v>Patheingyi</v>
          </cell>
        </row>
        <row r="9977">
          <cell r="H9977" t="str">
            <v>Patheingyi</v>
          </cell>
        </row>
        <row r="9978">
          <cell r="H9978" t="str">
            <v>Patheingyi</v>
          </cell>
        </row>
        <row r="9979">
          <cell r="H9979" t="str">
            <v>Patheingyi</v>
          </cell>
        </row>
        <row r="9980">
          <cell r="H9980" t="str">
            <v>Patheingyi</v>
          </cell>
        </row>
        <row r="9981">
          <cell r="H9981" t="str">
            <v>Patheingyi</v>
          </cell>
        </row>
        <row r="9982">
          <cell r="H9982" t="str">
            <v>Patheingyi</v>
          </cell>
        </row>
        <row r="9983">
          <cell r="H9983" t="str">
            <v>Patheingyi</v>
          </cell>
        </row>
        <row r="9984">
          <cell r="H9984" t="str">
            <v>Patheingyi</v>
          </cell>
        </row>
        <row r="9985">
          <cell r="H9985" t="str">
            <v>Patheingyi</v>
          </cell>
        </row>
        <row r="9986">
          <cell r="H9986" t="str">
            <v>Patheingyi</v>
          </cell>
        </row>
        <row r="9987">
          <cell r="H9987" t="str">
            <v>Patheingyi</v>
          </cell>
        </row>
        <row r="9988">
          <cell r="H9988" t="str">
            <v>Patheingyi</v>
          </cell>
        </row>
        <row r="9989">
          <cell r="H9989" t="str">
            <v>Patheingyi</v>
          </cell>
        </row>
        <row r="9990">
          <cell r="H9990" t="str">
            <v>Patheingyi</v>
          </cell>
        </row>
        <row r="9991">
          <cell r="H9991" t="str">
            <v>Patheingyi</v>
          </cell>
        </row>
        <row r="9992">
          <cell r="H9992" t="str">
            <v>Patheingyi</v>
          </cell>
        </row>
        <row r="9993">
          <cell r="H9993" t="str">
            <v>Patheingyi</v>
          </cell>
        </row>
        <row r="9994">
          <cell r="H9994" t="str">
            <v>Patheingyi</v>
          </cell>
        </row>
        <row r="9995">
          <cell r="H9995" t="str">
            <v>Patheingyi</v>
          </cell>
        </row>
        <row r="9996">
          <cell r="H9996" t="str">
            <v>Patheingyi</v>
          </cell>
        </row>
        <row r="9997">
          <cell r="H9997" t="str">
            <v>Patheingyi</v>
          </cell>
        </row>
        <row r="9998">
          <cell r="H9998" t="str">
            <v>Patheingyi</v>
          </cell>
        </row>
        <row r="9999">
          <cell r="H9999" t="str">
            <v>Patheingyi</v>
          </cell>
        </row>
        <row r="10000">
          <cell r="H10000" t="str">
            <v>Patheingyi</v>
          </cell>
        </row>
        <row r="10001">
          <cell r="H10001" t="str">
            <v>Patheingyi</v>
          </cell>
        </row>
        <row r="10002">
          <cell r="H10002" t="str">
            <v>Patheingyi</v>
          </cell>
        </row>
        <row r="10003">
          <cell r="H10003" t="str">
            <v>Patheingyi</v>
          </cell>
        </row>
        <row r="10004">
          <cell r="H10004" t="str">
            <v>Pauk</v>
          </cell>
        </row>
        <row r="10005">
          <cell r="H10005" t="str">
            <v>Pauk</v>
          </cell>
        </row>
        <row r="10006">
          <cell r="H10006" t="str">
            <v>Pauk</v>
          </cell>
        </row>
        <row r="10007">
          <cell r="H10007" t="str">
            <v>Pauk</v>
          </cell>
        </row>
        <row r="10008">
          <cell r="H10008" t="str">
            <v>Pauk</v>
          </cell>
        </row>
        <row r="10009">
          <cell r="H10009" t="str">
            <v>Pauk</v>
          </cell>
        </row>
        <row r="10010">
          <cell r="H10010" t="str">
            <v>Pauk</v>
          </cell>
        </row>
        <row r="10011">
          <cell r="H10011" t="str">
            <v>Pauk</v>
          </cell>
        </row>
        <row r="10012">
          <cell r="H10012" t="str">
            <v>Pauk</v>
          </cell>
        </row>
        <row r="10013">
          <cell r="H10013" t="str">
            <v>Pauk</v>
          </cell>
        </row>
        <row r="10014">
          <cell r="H10014" t="str">
            <v>Pauk</v>
          </cell>
        </row>
        <row r="10015">
          <cell r="H10015" t="str">
            <v>Pauk</v>
          </cell>
        </row>
        <row r="10016">
          <cell r="H10016" t="str">
            <v>Pauk</v>
          </cell>
        </row>
        <row r="10017">
          <cell r="H10017" t="str">
            <v>Pauk</v>
          </cell>
        </row>
        <row r="10018">
          <cell r="H10018" t="str">
            <v>Pauk</v>
          </cell>
        </row>
        <row r="10019">
          <cell r="H10019" t="str">
            <v>Pauk</v>
          </cell>
        </row>
        <row r="10020">
          <cell r="H10020" t="str">
            <v>Pauk</v>
          </cell>
        </row>
        <row r="10021">
          <cell r="H10021" t="str">
            <v>Pauk</v>
          </cell>
        </row>
        <row r="10022">
          <cell r="H10022" t="str">
            <v>Pauk</v>
          </cell>
        </row>
        <row r="10023">
          <cell r="H10023" t="str">
            <v>Pauk</v>
          </cell>
        </row>
        <row r="10024">
          <cell r="H10024" t="str">
            <v>Pauk</v>
          </cell>
        </row>
        <row r="10025">
          <cell r="H10025" t="str">
            <v>Pauk</v>
          </cell>
        </row>
        <row r="10026">
          <cell r="H10026" t="str">
            <v>Pauk</v>
          </cell>
        </row>
        <row r="10027">
          <cell r="H10027" t="str">
            <v>Pauk</v>
          </cell>
        </row>
        <row r="10028">
          <cell r="H10028" t="str">
            <v>Pauk</v>
          </cell>
        </row>
        <row r="10029">
          <cell r="H10029" t="str">
            <v>Pauk</v>
          </cell>
        </row>
        <row r="10030">
          <cell r="H10030" t="str">
            <v>Pauk</v>
          </cell>
        </row>
        <row r="10031">
          <cell r="H10031" t="str">
            <v>Pauk</v>
          </cell>
        </row>
        <row r="10032">
          <cell r="H10032" t="str">
            <v>Pauk</v>
          </cell>
        </row>
        <row r="10033">
          <cell r="H10033" t="str">
            <v>Pauk</v>
          </cell>
        </row>
        <row r="10034">
          <cell r="H10034" t="str">
            <v>Pauk</v>
          </cell>
        </row>
        <row r="10035">
          <cell r="H10035" t="str">
            <v>Pauk</v>
          </cell>
        </row>
        <row r="10036">
          <cell r="H10036" t="str">
            <v>Pauk</v>
          </cell>
        </row>
        <row r="10037">
          <cell r="H10037" t="str">
            <v>Pauk</v>
          </cell>
        </row>
        <row r="10038">
          <cell r="H10038" t="str">
            <v>Pauk</v>
          </cell>
        </row>
        <row r="10039">
          <cell r="H10039" t="str">
            <v>Pauk</v>
          </cell>
        </row>
        <row r="10040">
          <cell r="H10040" t="str">
            <v>Pauk</v>
          </cell>
        </row>
        <row r="10041">
          <cell r="H10041" t="str">
            <v>Pauk</v>
          </cell>
        </row>
        <row r="10042">
          <cell r="H10042" t="str">
            <v>Pauk</v>
          </cell>
        </row>
        <row r="10043">
          <cell r="H10043" t="str">
            <v>Pauk</v>
          </cell>
        </row>
        <row r="10044">
          <cell r="H10044" t="str">
            <v>Pauk</v>
          </cell>
        </row>
        <row r="10045">
          <cell r="H10045" t="str">
            <v>Pauk</v>
          </cell>
        </row>
        <row r="10046">
          <cell r="H10046" t="str">
            <v>Pauk</v>
          </cell>
        </row>
        <row r="10047">
          <cell r="H10047" t="str">
            <v>Pauk</v>
          </cell>
        </row>
        <row r="10048">
          <cell r="H10048" t="str">
            <v>Pauk</v>
          </cell>
        </row>
        <row r="10049">
          <cell r="H10049" t="str">
            <v>Pauk</v>
          </cell>
        </row>
        <row r="10050">
          <cell r="H10050" t="str">
            <v>Pauk</v>
          </cell>
        </row>
        <row r="10051">
          <cell r="H10051" t="str">
            <v>Pauk</v>
          </cell>
        </row>
        <row r="10052">
          <cell r="H10052" t="str">
            <v>Pauk</v>
          </cell>
        </row>
        <row r="10053">
          <cell r="H10053" t="str">
            <v>Pauk</v>
          </cell>
        </row>
        <row r="10054">
          <cell r="H10054" t="str">
            <v>Pauk</v>
          </cell>
        </row>
        <row r="10055">
          <cell r="H10055" t="str">
            <v>Pauk</v>
          </cell>
        </row>
        <row r="10056">
          <cell r="H10056" t="str">
            <v>Pauk</v>
          </cell>
        </row>
        <row r="10057">
          <cell r="H10057" t="str">
            <v>Pauk</v>
          </cell>
        </row>
        <row r="10058">
          <cell r="H10058" t="str">
            <v>Pauk</v>
          </cell>
        </row>
        <row r="10059">
          <cell r="H10059" t="str">
            <v>Pauk</v>
          </cell>
        </row>
        <row r="10060">
          <cell r="H10060" t="str">
            <v>Pauk</v>
          </cell>
        </row>
        <row r="10061">
          <cell r="H10061" t="str">
            <v>Pauk</v>
          </cell>
        </row>
        <row r="10062">
          <cell r="H10062" t="str">
            <v>Pauk</v>
          </cell>
        </row>
        <row r="10063">
          <cell r="H10063" t="str">
            <v>Pauk</v>
          </cell>
        </row>
        <row r="10064">
          <cell r="H10064" t="str">
            <v>Pauk</v>
          </cell>
        </row>
        <row r="10065">
          <cell r="H10065" t="str">
            <v>Pauk</v>
          </cell>
        </row>
        <row r="10066">
          <cell r="H10066" t="str">
            <v>Pauk</v>
          </cell>
        </row>
        <row r="10067">
          <cell r="H10067" t="str">
            <v>Pauk</v>
          </cell>
        </row>
        <row r="10068">
          <cell r="H10068" t="str">
            <v>Pauk</v>
          </cell>
        </row>
        <row r="10069">
          <cell r="H10069" t="str">
            <v>Pauk</v>
          </cell>
        </row>
        <row r="10070">
          <cell r="H10070" t="str">
            <v>Pauk</v>
          </cell>
        </row>
        <row r="10071">
          <cell r="H10071" t="str">
            <v>Pauk</v>
          </cell>
        </row>
        <row r="10072">
          <cell r="H10072" t="str">
            <v>Pauk</v>
          </cell>
        </row>
        <row r="10073">
          <cell r="H10073" t="str">
            <v>Pauk</v>
          </cell>
        </row>
        <row r="10074">
          <cell r="H10074" t="str">
            <v>Pauk</v>
          </cell>
        </row>
        <row r="10075">
          <cell r="H10075" t="str">
            <v>Pauk</v>
          </cell>
        </row>
        <row r="10076">
          <cell r="H10076" t="str">
            <v>Pauk</v>
          </cell>
        </row>
        <row r="10077">
          <cell r="H10077" t="str">
            <v>Paukkhaung</v>
          </cell>
        </row>
        <row r="10078">
          <cell r="H10078" t="str">
            <v>Paukkhaung</v>
          </cell>
        </row>
        <row r="10079">
          <cell r="H10079" t="str">
            <v>Paukkhaung</v>
          </cell>
        </row>
        <row r="10080">
          <cell r="H10080" t="str">
            <v>Paukkhaung</v>
          </cell>
        </row>
        <row r="10081">
          <cell r="H10081" t="str">
            <v>Paukkhaung</v>
          </cell>
        </row>
        <row r="10082">
          <cell r="H10082" t="str">
            <v>Paukkhaung</v>
          </cell>
        </row>
        <row r="10083">
          <cell r="H10083" t="str">
            <v>Paukkhaung</v>
          </cell>
        </row>
        <row r="10084">
          <cell r="H10084" t="str">
            <v>Paukkhaung</v>
          </cell>
        </row>
        <row r="10085">
          <cell r="H10085" t="str">
            <v>Paukkhaung</v>
          </cell>
        </row>
        <row r="10086">
          <cell r="H10086" t="str">
            <v>Paukkhaung</v>
          </cell>
        </row>
        <row r="10087">
          <cell r="H10087" t="str">
            <v>Paukkhaung</v>
          </cell>
        </row>
        <row r="10088">
          <cell r="H10088" t="str">
            <v>Paukkhaung</v>
          </cell>
        </row>
        <row r="10089">
          <cell r="H10089" t="str">
            <v>Paukkhaung</v>
          </cell>
        </row>
        <row r="10090">
          <cell r="H10090" t="str">
            <v>Paukkhaung</v>
          </cell>
        </row>
        <row r="10091">
          <cell r="H10091" t="str">
            <v>Paukkhaung</v>
          </cell>
        </row>
        <row r="10092">
          <cell r="H10092" t="str">
            <v>Paukkhaung</v>
          </cell>
        </row>
        <row r="10093">
          <cell r="H10093" t="str">
            <v>Paukkhaung</v>
          </cell>
        </row>
        <row r="10094">
          <cell r="H10094" t="str">
            <v>Paukkhaung</v>
          </cell>
        </row>
        <row r="10095">
          <cell r="H10095" t="str">
            <v>Paukkhaung</v>
          </cell>
        </row>
        <row r="10096">
          <cell r="H10096" t="str">
            <v>Paukkhaung</v>
          </cell>
        </row>
        <row r="10097">
          <cell r="H10097" t="str">
            <v>Paukkhaung</v>
          </cell>
        </row>
        <row r="10098">
          <cell r="H10098" t="str">
            <v>Paukkhaung</v>
          </cell>
        </row>
        <row r="10099">
          <cell r="H10099" t="str">
            <v>Paukkhaung</v>
          </cell>
        </row>
        <row r="10100">
          <cell r="H10100" t="str">
            <v>Paukkhaung</v>
          </cell>
        </row>
        <row r="10101">
          <cell r="H10101" t="str">
            <v>Paukkhaung</v>
          </cell>
        </row>
        <row r="10102">
          <cell r="H10102" t="str">
            <v>Paukkhaung</v>
          </cell>
        </row>
        <row r="10103">
          <cell r="H10103" t="str">
            <v>Paukkhaung</v>
          </cell>
        </row>
        <row r="10104">
          <cell r="H10104" t="str">
            <v>Paukkhaung</v>
          </cell>
        </row>
        <row r="10105">
          <cell r="H10105" t="str">
            <v>Paukkhaung</v>
          </cell>
        </row>
        <row r="10106">
          <cell r="H10106" t="str">
            <v>Paukkhaung</v>
          </cell>
        </row>
        <row r="10107">
          <cell r="H10107" t="str">
            <v>Paukkhaung</v>
          </cell>
        </row>
        <row r="10108">
          <cell r="H10108" t="str">
            <v>Paukkhaung</v>
          </cell>
        </row>
        <row r="10109">
          <cell r="H10109" t="str">
            <v>Paukkhaung</v>
          </cell>
        </row>
        <row r="10110">
          <cell r="H10110" t="str">
            <v>Paukkhaung</v>
          </cell>
        </row>
        <row r="10111">
          <cell r="H10111" t="str">
            <v>Paukkhaung</v>
          </cell>
        </row>
        <row r="10112">
          <cell r="H10112" t="str">
            <v>Paukkhaung</v>
          </cell>
        </row>
        <row r="10113">
          <cell r="H10113" t="str">
            <v>Paukkhaung</v>
          </cell>
        </row>
        <row r="10114">
          <cell r="H10114" t="str">
            <v>Paukkhaung</v>
          </cell>
        </row>
        <row r="10115">
          <cell r="H10115" t="str">
            <v>Paukkhaung</v>
          </cell>
        </row>
        <row r="10116">
          <cell r="H10116" t="str">
            <v>Paukkhaung</v>
          </cell>
        </row>
        <row r="10117">
          <cell r="H10117" t="str">
            <v>Paukkhaung</v>
          </cell>
        </row>
        <row r="10118">
          <cell r="H10118" t="str">
            <v>Paukkhaung</v>
          </cell>
        </row>
        <row r="10119">
          <cell r="H10119" t="str">
            <v>Paukkhaung</v>
          </cell>
        </row>
        <row r="10120">
          <cell r="H10120" t="str">
            <v>Paukkhaung</v>
          </cell>
        </row>
        <row r="10121">
          <cell r="H10121" t="str">
            <v>Paukkhaung</v>
          </cell>
        </row>
        <row r="10122">
          <cell r="H10122" t="str">
            <v>Paukkhaung</v>
          </cell>
        </row>
        <row r="10123">
          <cell r="H10123" t="str">
            <v>Paukkhaung</v>
          </cell>
        </row>
        <row r="10124">
          <cell r="H10124" t="str">
            <v>Paukkhaung</v>
          </cell>
        </row>
        <row r="10125">
          <cell r="H10125" t="str">
            <v>Paukkhaung</v>
          </cell>
        </row>
        <row r="10126">
          <cell r="H10126" t="str">
            <v>Paukkhaung</v>
          </cell>
        </row>
        <row r="10127">
          <cell r="H10127" t="str">
            <v>Paukkhaung</v>
          </cell>
        </row>
        <row r="10128">
          <cell r="H10128" t="str">
            <v>Paukkhaung</v>
          </cell>
        </row>
        <row r="10129">
          <cell r="H10129" t="str">
            <v>Paukkhaung</v>
          </cell>
        </row>
        <row r="10130">
          <cell r="H10130" t="str">
            <v>Paukkhaung</v>
          </cell>
        </row>
        <row r="10131">
          <cell r="H10131" t="str">
            <v>Paukkhaung</v>
          </cell>
        </row>
        <row r="10132">
          <cell r="H10132" t="str">
            <v>Pauktaw</v>
          </cell>
        </row>
        <row r="10133">
          <cell r="H10133" t="str">
            <v>Pauktaw</v>
          </cell>
        </row>
        <row r="10134">
          <cell r="H10134" t="str">
            <v>Pauktaw</v>
          </cell>
        </row>
        <row r="10135">
          <cell r="H10135" t="str">
            <v>Pauktaw</v>
          </cell>
        </row>
        <row r="10136">
          <cell r="H10136" t="str">
            <v>Pauktaw</v>
          </cell>
        </row>
        <row r="10137">
          <cell r="H10137" t="str">
            <v>Pauktaw</v>
          </cell>
        </row>
        <row r="10138">
          <cell r="H10138" t="str">
            <v>Pauktaw</v>
          </cell>
        </row>
        <row r="10139">
          <cell r="H10139" t="str">
            <v>Pauktaw</v>
          </cell>
        </row>
        <row r="10140">
          <cell r="H10140" t="str">
            <v>Pauktaw</v>
          </cell>
        </row>
        <row r="10141">
          <cell r="H10141" t="str">
            <v>Pauktaw</v>
          </cell>
        </row>
        <row r="10142">
          <cell r="H10142" t="str">
            <v>Pauktaw</v>
          </cell>
        </row>
        <row r="10143">
          <cell r="H10143" t="str">
            <v>Pauktaw</v>
          </cell>
        </row>
        <row r="10144">
          <cell r="H10144" t="str">
            <v>Pauktaw</v>
          </cell>
        </row>
        <row r="10145">
          <cell r="H10145" t="str">
            <v>Pauktaw</v>
          </cell>
        </row>
        <row r="10146">
          <cell r="H10146" t="str">
            <v>Pauktaw</v>
          </cell>
        </row>
        <row r="10147">
          <cell r="H10147" t="str">
            <v>Pauktaw</v>
          </cell>
        </row>
        <row r="10148">
          <cell r="H10148" t="str">
            <v>Pauktaw</v>
          </cell>
        </row>
        <row r="10149">
          <cell r="H10149" t="str">
            <v>Pauktaw</v>
          </cell>
        </row>
        <row r="10150">
          <cell r="H10150" t="str">
            <v>Pauktaw</v>
          </cell>
        </row>
        <row r="10151">
          <cell r="H10151" t="str">
            <v>Pauktaw</v>
          </cell>
        </row>
        <row r="10152">
          <cell r="H10152" t="str">
            <v>Pauktaw</v>
          </cell>
        </row>
        <row r="10153">
          <cell r="H10153" t="str">
            <v>Pauktaw</v>
          </cell>
        </row>
        <row r="10154">
          <cell r="H10154" t="str">
            <v>Pauktaw</v>
          </cell>
        </row>
        <row r="10155">
          <cell r="H10155" t="str">
            <v>Pauktaw</v>
          </cell>
        </row>
        <row r="10156">
          <cell r="H10156" t="str">
            <v>Pauktaw</v>
          </cell>
        </row>
        <row r="10157">
          <cell r="H10157" t="str">
            <v>Pauktaw</v>
          </cell>
        </row>
        <row r="10158">
          <cell r="H10158" t="str">
            <v>Pauktaw</v>
          </cell>
        </row>
        <row r="10159">
          <cell r="H10159" t="str">
            <v>Pauktaw</v>
          </cell>
        </row>
        <row r="10160">
          <cell r="H10160" t="str">
            <v>Pauktaw</v>
          </cell>
        </row>
        <row r="10161">
          <cell r="H10161" t="str">
            <v>Pauktaw</v>
          </cell>
        </row>
        <row r="10162">
          <cell r="H10162" t="str">
            <v>Pauktaw</v>
          </cell>
        </row>
        <row r="10163">
          <cell r="H10163" t="str">
            <v>Pauktaw</v>
          </cell>
        </row>
        <row r="10164">
          <cell r="H10164" t="str">
            <v>Pauktaw</v>
          </cell>
        </row>
        <row r="10165">
          <cell r="H10165" t="str">
            <v>Pauktaw</v>
          </cell>
        </row>
        <row r="10166">
          <cell r="H10166" t="str">
            <v>Pauktaw</v>
          </cell>
        </row>
        <row r="10167">
          <cell r="H10167" t="str">
            <v>Pauktaw</v>
          </cell>
        </row>
        <row r="10168">
          <cell r="H10168" t="str">
            <v>Pauktaw</v>
          </cell>
        </row>
        <row r="10169">
          <cell r="H10169" t="str">
            <v>Pauktaw</v>
          </cell>
        </row>
        <row r="10170">
          <cell r="H10170" t="str">
            <v>Pauktaw</v>
          </cell>
        </row>
        <row r="10171">
          <cell r="H10171" t="str">
            <v>Pauktaw</v>
          </cell>
        </row>
        <row r="10172">
          <cell r="H10172" t="str">
            <v>Pauktaw</v>
          </cell>
        </row>
        <row r="10173">
          <cell r="H10173" t="str">
            <v>Pauktaw</v>
          </cell>
        </row>
        <row r="10174">
          <cell r="H10174" t="str">
            <v>Pauktaw</v>
          </cell>
        </row>
        <row r="10175">
          <cell r="H10175" t="str">
            <v>Pauktaw</v>
          </cell>
        </row>
        <row r="10176">
          <cell r="H10176" t="str">
            <v>Pauktaw</v>
          </cell>
        </row>
        <row r="10177">
          <cell r="H10177" t="str">
            <v>Pauktaw</v>
          </cell>
        </row>
        <row r="10178">
          <cell r="H10178" t="str">
            <v>Pauktaw</v>
          </cell>
        </row>
        <row r="10179">
          <cell r="H10179" t="str">
            <v>Pauktaw</v>
          </cell>
        </row>
        <row r="10180">
          <cell r="H10180" t="str">
            <v>Pauktaw</v>
          </cell>
        </row>
        <row r="10181">
          <cell r="H10181" t="str">
            <v>Pauktaw</v>
          </cell>
        </row>
        <row r="10182">
          <cell r="H10182" t="str">
            <v>Pauktaw</v>
          </cell>
        </row>
        <row r="10183">
          <cell r="H10183" t="str">
            <v>Pauktaw</v>
          </cell>
        </row>
        <row r="10184">
          <cell r="H10184" t="str">
            <v>Pauktaw</v>
          </cell>
        </row>
        <row r="10185">
          <cell r="H10185" t="str">
            <v>Pauktaw</v>
          </cell>
        </row>
        <row r="10186">
          <cell r="H10186" t="str">
            <v>Pauktaw</v>
          </cell>
        </row>
        <row r="10187">
          <cell r="H10187" t="str">
            <v>Paung</v>
          </cell>
        </row>
        <row r="10188">
          <cell r="H10188" t="str">
            <v>Paung</v>
          </cell>
        </row>
        <row r="10189">
          <cell r="H10189" t="str">
            <v>Paung</v>
          </cell>
        </row>
        <row r="10190">
          <cell r="H10190" t="str">
            <v>Paung</v>
          </cell>
        </row>
        <row r="10191">
          <cell r="H10191" t="str">
            <v>Paung</v>
          </cell>
        </row>
        <row r="10192">
          <cell r="H10192" t="str">
            <v>Paung</v>
          </cell>
        </row>
        <row r="10193">
          <cell r="H10193" t="str">
            <v>Paung</v>
          </cell>
        </row>
        <row r="10194">
          <cell r="H10194" t="str">
            <v>Paung</v>
          </cell>
        </row>
        <row r="10195">
          <cell r="H10195" t="str">
            <v>Paung</v>
          </cell>
        </row>
        <row r="10196">
          <cell r="H10196" t="str">
            <v>Paung</v>
          </cell>
        </row>
        <row r="10197">
          <cell r="H10197" t="str">
            <v>Paung</v>
          </cell>
        </row>
        <row r="10198">
          <cell r="H10198" t="str">
            <v>Paung</v>
          </cell>
        </row>
        <row r="10199">
          <cell r="H10199" t="str">
            <v>Paung</v>
          </cell>
        </row>
        <row r="10200">
          <cell r="H10200" t="str">
            <v>Paung</v>
          </cell>
        </row>
        <row r="10201">
          <cell r="H10201" t="str">
            <v>Paung</v>
          </cell>
        </row>
        <row r="10202">
          <cell r="H10202" t="str">
            <v>Paung</v>
          </cell>
        </row>
        <row r="10203">
          <cell r="H10203" t="str">
            <v>Paung</v>
          </cell>
        </row>
        <row r="10204">
          <cell r="H10204" t="str">
            <v>Paung</v>
          </cell>
        </row>
        <row r="10205">
          <cell r="H10205" t="str">
            <v>Paung</v>
          </cell>
        </row>
        <row r="10206">
          <cell r="H10206" t="str">
            <v>Paung</v>
          </cell>
        </row>
        <row r="10207">
          <cell r="H10207" t="str">
            <v>Paung</v>
          </cell>
        </row>
        <row r="10208">
          <cell r="H10208" t="str">
            <v>Paung</v>
          </cell>
        </row>
        <row r="10209">
          <cell r="H10209" t="str">
            <v>Paung</v>
          </cell>
        </row>
        <row r="10210">
          <cell r="H10210" t="str">
            <v>Paung</v>
          </cell>
        </row>
        <row r="10211">
          <cell r="H10211" t="str">
            <v>Paung</v>
          </cell>
        </row>
        <row r="10212">
          <cell r="H10212" t="str">
            <v>Paung</v>
          </cell>
        </row>
        <row r="10213">
          <cell r="H10213" t="str">
            <v>Paung</v>
          </cell>
        </row>
        <row r="10214">
          <cell r="H10214" t="str">
            <v>Paung</v>
          </cell>
        </row>
        <row r="10215">
          <cell r="H10215" t="str">
            <v>Paung</v>
          </cell>
        </row>
        <row r="10216">
          <cell r="H10216" t="str">
            <v>Paung</v>
          </cell>
        </row>
        <row r="10217">
          <cell r="H10217" t="str">
            <v>Paung</v>
          </cell>
        </row>
        <row r="10218">
          <cell r="H10218" t="str">
            <v>Paung</v>
          </cell>
        </row>
        <row r="10219">
          <cell r="H10219" t="str">
            <v>Paung</v>
          </cell>
        </row>
        <row r="10220">
          <cell r="H10220" t="str">
            <v>Paung</v>
          </cell>
        </row>
        <row r="10221">
          <cell r="H10221" t="str">
            <v>Paung</v>
          </cell>
        </row>
        <row r="10222">
          <cell r="H10222" t="str">
            <v>Paung</v>
          </cell>
        </row>
        <row r="10223">
          <cell r="H10223" t="str">
            <v>Paung</v>
          </cell>
        </row>
        <row r="10224">
          <cell r="H10224" t="str">
            <v>Paung</v>
          </cell>
        </row>
        <row r="10225">
          <cell r="H10225" t="str">
            <v>Paung</v>
          </cell>
        </row>
        <row r="10226">
          <cell r="H10226" t="str">
            <v>Paung</v>
          </cell>
        </row>
        <row r="10227">
          <cell r="H10227" t="str">
            <v>Paung</v>
          </cell>
        </row>
        <row r="10228">
          <cell r="H10228" t="str">
            <v>Paung</v>
          </cell>
        </row>
        <row r="10229">
          <cell r="H10229" t="str">
            <v>Paung</v>
          </cell>
        </row>
        <row r="10230">
          <cell r="H10230" t="str">
            <v>Paung</v>
          </cell>
        </row>
        <row r="10231">
          <cell r="H10231" t="str">
            <v>Paung</v>
          </cell>
        </row>
        <row r="10232">
          <cell r="H10232" t="str">
            <v>Paung</v>
          </cell>
        </row>
        <row r="10233">
          <cell r="H10233" t="str">
            <v>Paung</v>
          </cell>
        </row>
        <row r="10234">
          <cell r="H10234" t="str">
            <v>Paung</v>
          </cell>
        </row>
        <row r="10235">
          <cell r="H10235" t="str">
            <v>Paung</v>
          </cell>
        </row>
        <row r="10236">
          <cell r="H10236" t="str">
            <v>Paung</v>
          </cell>
        </row>
        <row r="10237">
          <cell r="H10237" t="str">
            <v>Paung</v>
          </cell>
        </row>
        <row r="10238">
          <cell r="H10238" t="str">
            <v>Paung</v>
          </cell>
        </row>
        <row r="10239">
          <cell r="H10239" t="str">
            <v>Paung</v>
          </cell>
        </row>
        <row r="10240">
          <cell r="H10240" t="str">
            <v>Paungbyin</v>
          </cell>
        </row>
        <row r="10241">
          <cell r="H10241" t="str">
            <v>Paungbyin</v>
          </cell>
        </row>
        <row r="10242">
          <cell r="H10242" t="str">
            <v>Paungbyin</v>
          </cell>
        </row>
        <row r="10243">
          <cell r="H10243" t="str">
            <v>Paungbyin</v>
          </cell>
        </row>
        <row r="10244">
          <cell r="H10244" t="str">
            <v>Paungbyin</v>
          </cell>
        </row>
        <row r="10245">
          <cell r="H10245" t="str">
            <v>Paungbyin</v>
          </cell>
        </row>
        <row r="10246">
          <cell r="H10246" t="str">
            <v>Paungbyin</v>
          </cell>
        </row>
        <row r="10247">
          <cell r="H10247" t="str">
            <v>Paungbyin</v>
          </cell>
        </row>
        <row r="10248">
          <cell r="H10248" t="str">
            <v>Paungbyin</v>
          </cell>
        </row>
        <row r="10249">
          <cell r="H10249" t="str">
            <v>Paungbyin</v>
          </cell>
        </row>
        <row r="10250">
          <cell r="H10250" t="str">
            <v>Paungbyin</v>
          </cell>
        </row>
        <row r="10251">
          <cell r="H10251" t="str">
            <v>Paungbyin</v>
          </cell>
        </row>
        <row r="10252">
          <cell r="H10252" t="str">
            <v>Paungbyin</v>
          </cell>
        </row>
        <row r="10253">
          <cell r="H10253" t="str">
            <v>Paungbyin</v>
          </cell>
        </row>
        <row r="10254">
          <cell r="H10254" t="str">
            <v>Paungbyin</v>
          </cell>
        </row>
        <row r="10255">
          <cell r="H10255" t="str">
            <v>Paungbyin</v>
          </cell>
        </row>
        <row r="10256">
          <cell r="H10256" t="str">
            <v>Paungbyin</v>
          </cell>
        </row>
        <row r="10257">
          <cell r="H10257" t="str">
            <v>Paungbyin</v>
          </cell>
        </row>
        <row r="10258">
          <cell r="H10258" t="str">
            <v>Paungbyin</v>
          </cell>
        </row>
        <row r="10259">
          <cell r="H10259" t="str">
            <v>Paungbyin</v>
          </cell>
        </row>
        <row r="10260">
          <cell r="H10260" t="str">
            <v>Paungbyin</v>
          </cell>
        </row>
        <row r="10261">
          <cell r="H10261" t="str">
            <v>Paungbyin</v>
          </cell>
        </row>
        <row r="10262">
          <cell r="H10262" t="str">
            <v>Paungbyin</v>
          </cell>
        </row>
        <row r="10263">
          <cell r="H10263" t="str">
            <v>Paungbyin</v>
          </cell>
        </row>
        <row r="10264">
          <cell r="H10264" t="str">
            <v>Paungbyin</v>
          </cell>
        </row>
        <row r="10265">
          <cell r="H10265" t="str">
            <v>Paungbyin</v>
          </cell>
        </row>
        <row r="10266">
          <cell r="H10266" t="str">
            <v>Paungbyin</v>
          </cell>
        </row>
        <row r="10267">
          <cell r="H10267" t="str">
            <v>Paungbyin</v>
          </cell>
        </row>
        <row r="10268">
          <cell r="H10268" t="str">
            <v>Paungbyin</v>
          </cell>
        </row>
        <row r="10269">
          <cell r="H10269" t="str">
            <v>Paungbyin</v>
          </cell>
        </row>
        <row r="10270">
          <cell r="H10270" t="str">
            <v>Paungbyin</v>
          </cell>
        </row>
        <row r="10271">
          <cell r="H10271" t="str">
            <v>Paungbyin</v>
          </cell>
        </row>
        <row r="10272">
          <cell r="H10272" t="str">
            <v>Paungbyin</v>
          </cell>
        </row>
        <row r="10273">
          <cell r="H10273" t="str">
            <v>Paungbyin</v>
          </cell>
        </row>
        <row r="10274">
          <cell r="H10274" t="str">
            <v>Paungbyin</v>
          </cell>
        </row>
        <row r="10275">
          <cell r="H10275" t="str">
            <v>Paungbyin</v>
          </cell>
        </row>
        <row r="10276">
          <cell r="H10276" t="str">
            <v>Paungbyin</v>
          </cell>
        </row>
        <row r="10277">
          <cell r="H10277" t="str">
            <v>Paungbyin</v>
          </cell>
        </row>
        <row r="10278">
          <cell r="H10278" t="str">
            <v>Paungbyin</v>
          </cell>
        </row>
        <row r="10279">
          <cell r="H10279" t="str">
            <v>Paungbyin</v>
          </cell>
        </row>
        <row r="10280">
          <cell r="H10280" t="str">
            <v>Paungbyin</v>
          </cell>
        </row>
        <row r="10281">
          <cell r="H10281" t="str">
            <v>Paungbyin</v>
          </cell>
        </row>
        <row r="10282">
          <cell r="H10282" t="str">
            <v>Paungde</v>
          </cell>
        </row>
        <row r="10283">
          <cell r="H10283" t="str">
            <v>Paungde</v>
          </cell>
        </row>
        <row r="10284">
          <cell r="H10284" t="str">
            <v>Paungde</v>
          </cell>
        </row>
        <row r="10285">
          <cell r="H10285" t="str">
            <v>Paungde</v>
          </cell>
        </row>
        <row r="10286">
          <cell r="H10286" t="str">
            <v>Paungde</v>
          </cell>
        </row>
        <row r="10287">
          <cell r="H10287" t="str">
            <v>Paungde</v>
          </cell>
        </row>
        <row r="10288">
          <cell r="H10288" t="str">
            <v>Paungde</v>
          </cell>
        </row>
        <row r="10289">
          <cell r="H10289" t="str">
            <v>Paungde</v>
          </cell>
        </row>
        <row r="10290">
          <cell r="H10290" t="str">
            <v>Paungde</v>
          </cell>
        </row>
        <row r="10291">
          <cell r="H10291" t="str">
            <v>Paungde</v>
          </cell>
        </row>
        <row r="10292">
          <cell r="H10292" t="str">
            <v>Paungde</v>
          </cell>
        </row>
        <row r="10293">
          <cell r="H10293" t="str">
            <v>Paungde</v>
          </cell>
        </row>
        <row r="10294">
          <cell r="H10294" t="str">
            <v>Paungde</v>
          </cell>
        </row>
        <row r="10295">
          <cell r="H10295" t="str">
            <v>Paungde</v>
          </cell>
        </row>
        <row r="10296">
          <cell r="H10296" t="str">
            <v>Paungde</v>
          </cell>
        </row>
        <row r="10297">
          <cell r="H10297" t="str">
            <v>Paungde</v>
          </cell>
        </row>
        <row r="10298">
          <cell r="H10298" t="str">
            <v>Paungde</v>
          </cell>
        </row>
        <row r="10299">
          <cell r="H10299" t="str">
            <v>Paungde</v>
          </cell>
        </row>
        <row r="10300">
          <cell r="H10300" t="str">
            <v>Paungde</v>
          </cell>
        </row>
        <row r="10301">
          <cell r="H10301" t="str">
            <v>Paungde</v>
          </cell>
        </row>
        <row r="10302">
          <cell r="H10302" t="str">
            <v>Paungde</v>
          </cell>
        </row>
        <row r="10303">
          <cell r="H10303" t="str">
            <v>Paungde</v>
          </cell>
        </row>
        <row r="10304">
          <cell r="H10304" t="str">
            <v>Paungde</v>
          </cell>
        </row>
        <row r="10305">
          <cell r="H10305" t="str">
            <v>Paungde</v>
          </cell>
        </row>
        <row r="10306">
          <cell r="H10306" t="str">
            <v>Paungde</v>
          </cell>
        </row>
        <row r="10307">
          <cell r="H10307" t="str">
            <v>Paungde</v>
          </cell>
        </row>
        <row r="10308">
          <cell r="H10308" t="str">
            <v>Paungde</v>
          </cell>
        </row>
        <row r="10309">
          <cell r="H10309" t="str">
            <v>Paungde</v>
          </cell>
        </row>
        <row r="10310">
          <cell r="H10310" t="str">
            <v>Paungde</v>
          </cell>
        </row>
        <row r="10311">
          <cell r="H10311" t="str">
            <v>Paungde</v>
          </cell>
        </row>
        <row r="10312">
          <cell r="H10312" t="str">
            <v>Paungde</v>
          </cell>
        </row>
        <row r="10313">
          <cell r="H10313" t="str">
            <v>Paungde</v>
          </cell>
        </row>
        <row r="10314">
          <cell r="H10314" t="str">
            <v>Paungde</v>
          </cell>
        </row>
        <row r="10315">
          <cell r="H10315" t="str">
            <v>Paungde</v>
          </cell>
        </row>
        <row r="10316">
          <cell r="H10316" t="str">
            <v>Paungde</v>
          </cell>
        </row>
        <row r="10317">
          <cell r="H10317" t="str">
            <v>Paungde</v>
          </cell>
        </row>
        <row r="10318">
          <cell r="H10318" t="str">
            <v>Paungde</v>
          </cell>
        </row>
        <row r="10319">
          <cell r="H10319" t="str">
            <v>Paungde</v>
          </cell>
        </row>
        <row r="10320">
          <cell r="H10320" t="str">
            <v>Paungde</v>
          </cell>
        </row>
        <row r="10321">
          <cell r="H10321" t="str">
            <v>Paungde</v>
          </cell>
        </row>
        <row r="10322">
          <cell r="H10322" t="str">
            <v>Paungde</v>
          </cell>
        </row>
        <row r="10323">
          <cell r="H10323" t="str">
            <v>Paungde</v>
          </cell>
        </row>
        <row r="10324">
          <cell r="H10324" t="str">
            <v>Paungde</v>
          </cell>
        </row>
        <row r="10325">
          <cell r="H10325" t="str">
            <v>Paungde</v>
          </cell>
        </row>
        <row r="10326">
          <cell r="H10326" t="str">
            <v>Paungde</v>
          </cell>
        </row>
        <row r="10327">
          <cell r="H10327" t="str">
            <v>Paungde</v>
          </cell>
        </row>
        <row r="10328">
          <cell r="H10328" t="str">
            <v>Pazundaung</v>
          </cell>
        </row>
        <row r="10329">
          <cell r="H10329" t="str">
            <v>Pazundaung</v>
          </cell>
        </row>
        <row r="10330">
          <cell r="H10330" t="str">
            <v>Pekon</v>
          </cell>
        </row>
        <row r="10331">
          <cell r="H10331" t="str">
            <v>Pekon</v>
          </cell>
        </row>
        <row r="10332">
          <cell r="H10332" t="str">
            <v>Pekon</v>
          </cell>
        </row>
        <row r="10333">
          <cell r="H10333" t="str">
            <v>Pekon</v>
          </cell>
        </row>
        <row r="10334">
          <cell r="H10334" t="str">
            <v>Pekon</v>
          </cell>
        </row>
        <row r="10335">
          <cell r="H10335" t="str">
            <v>Pekon</v>
          </cell>
        </row>
        <row r="10336">
          <cell r="H10336" t="str">
            <v>Pekon</v>
          </cell>
        </row>
        <row r="10337">
          <cell r="H10337" t="str">
            <v>Pekon</v>
          </cell>
        </row>
        <row r="10338">
          <cell r="H10338" t="str">
            <v>Pekon</v>
          </cell>
        </row>
        <row r="10339">
          <cell r="H10339" t="str">
            <v>Pekon</v>
          </cell>
        </row>
        <row r="10340">
          <cell r="H10340" t="str">
            <v>Pekon</v>
          </cell>
        </row>
        <row r="10341">
          <cell r="H10341" t="str">
            <v>Pekon</v>
          </cell>
        </row>
        <row r="10342">
          <cell r="H10342" t="str">
            <v>Pekon</v>
          </cell>
        </row>
        <row r="10343">
          <cell r="H10343" t="str">
            <v>Pekon</v>
          </cell>
        </row>
        <row r="10344">
          <cell r="H10344" t="str">
            <v>Phyu</v>
          </cell>
        </row>
        <row r="10345">
          <cell r="H10345" t="str">
            <v>Phyu</v>
          </cell>
        </row>
        <row r="10346">
          <cell r="H10346" t="str">
            <v>Phyu</v>
          </cell>
        </row>
        <row r="10347">
          <cell r="H10347" t="str">
            <v>Phyu</v>
          </cell>
        </row>
        <row r="10348">
          <cell r="H10348" t="str">
            <v>Phyu</v>
          </cell>
        </row>
        <row r="10349">
          <cell r="H10349" t="str">
            <v>Phyu</v>
          </cell>
        </row>
        <row r="10350">
          <cell r="H10350" t="str">
            <v>Phyu</v>
          </cell>
        </row>
        <row r="10351">
          <cell r="H10351" t="str">
            <v>Phyu</v>
          </cell>
        </row>
        <row r="10352">
          <cell r="H10352" t="str">
            <v>Phyu</v>
          </cell>
        </row>
        <row r="10353">
          <cell r="H10353" t="str">
            <v>Phyu</v>
          </cell>
        </row>
        <row r="10354">
          <cell r="H10354" t="str">
            <v>Phyu</v>
          </cell>
        </row>
        <row r="10355">
          <cell r="H10355" t="str">
            <v>Phyu</v>
          </cell>
        </row>
        <row r="10356">
          <cell r="H10356" t="str">
            <v>Phyu</v>
          </cell>
        </row>
        <row r="10357">
          <cell r="H10357" t="str">
            <v>Phyu</v>
          </cell>
        </row>
        <row r="10358">
          <cell r="H10358" t="str">
            <v>Phyu</v>
          </cell>
        </row>
        <row r="10359">
          <cell r="H10359" t="str">
            <v>Phyu</v>
          </cell>
        </row>
        <row r="10360">
          <cell r="H10360" t="str">
            <v>Phyu</v>
          </cell>
        </row>
        <row r="10361">
          <cell r="H10361" t="str">
            <v>Phyu</v>
          </cell>
        </row>
        <row r="10362">
          <cell r="H10362" t="str">
            <v>Phyu</v>
          </cell>
        </row>
        <row r="10363">
          <cell r="H10363" t="str">
            <v>Phyu</v>
          </cell>
        </row>
        <row r="10364">
          <cell r="H10364" t="str">
            <v>Phyu</v>
          </cell>
        </row>
        <row r="10365">
          <cell r="H10365" t="str">
            <v>Phyu</v>
          </cell>
        </row>
        <row r="10366">
          <cell r="H10366" t="str">
            <v>Phyu</v>
          </cell>
        </row>
        <row r="10367">
          <cell r="H10367" t="str">
            <v>Phyu</v>
          </cell>
        </row>
        <row r="10368">
          <cell r="H10368" t="str">
            <v>Phyu</v>
          </cell>
        </row>
        <row r="10369">
          <cell r="H10369" t="str">
            <v>Phyu</v>
          </cell>
        </row>
        <row r="10370">
          <cell r="H10370" t="str">
            <v>Phyu</v>
          </cell>
        </row>
        <row r="10371">
          <cell r="H10371" t="str">
            <v>Phyu</v>
          </cell>
        </row>
        <row r="10372">
          <cell r="H10372" t="str">
            <v>Phyu</v>
          </cell>
        </row>
        <row r="10373">
          <cell r="H10373" t="str">
            <v>Phyu</v>
          </cell>
        </row>
        <row r="10374">
          <cell r="H10374" t="str">
            <v>Phyu</v>
          </cell>
        </row>
        <row r="10375">
          <cell r="H10375" t="str">
            <v>Phyu</v>
          </cell>
        </row>
        <row r="10376">
          <cell r="H10376" t="str">
            <v>Phyu</v>
          </cell>
        </row>
        <row r="10377">
          <cell r="H10377" t="str">
            <v>Phyu</v>
          </cell>
        </row>
        <row r="10378">
          <cell r="H10378" t="str">
            <v>Phyu</v>
          </cell>
        </row>
        <row r="10379">
          <cell r="H10379" t="str">
            <v>Phyu</v>
          </cell>
        </row>
        <row r="10380">
          <cell r="H10380" t="str">
            <v>Phyu</v>
          </cell>
        </row>
        <row r="10381">
          <cell r="H10381" t="str">
            <v>Phyu</v>
          </cell>
        </row>
        <row r="10382">
          <cell r="H10382" t="str">
            <v>Phyu</v>
          </cell>
        </row>
        <row r="10383">
          <cell r="H10383" t="str">
            <v>Phyu</v>
          </cell>
        </row>
        <row r="10384">
          <cell r="H10384" t="str">
            <v>Phyu</v>
          </cell>
        </row>
        <row r="10385">
          <cell r="H10385" t="str">
            <v>Phyu</v>
          </cell>
        </row>
        <row r="10386">
          <cell r="H10386" t="str">
            <v>Phyu</v>
          </cell>
        </row>
        <row r="10387">
          <cell r="H10387" t="str">
            <v>Phyu</v>
          </cell>
        </row>
        <row r="10388">
          <cell r="H10388" t="str">
            <v>Phyu</v>
          </cell>
        </row>
        <row r="10389">
          <cell r="H10389" t="str">
            <v>Phyu</v>
          </cell>
        </row>
        <row r="10390">
          <cell r="H10390" t="str">
            <v>Phyu</v>
          </cell>
        </row>
        <row r="10391">
          <cell r="H10391" t="str">
            <v>Phyu</v>
          </cell>
        </row>
        <row r="10392">
          <cell r="H10392" t="str">
            <v>Phyu</v>
          </cell>
        </row>
        <row r="10393">
          <cell r="H10393" t="str">
            <v>Phyu</v>
          </cell>
        </row>
        <row r="10394">
          <cell r="H10394" t="str">
            <v>Phyu</v>
          </cell>
        </row>
        <row r="10395">
          <cell r="H10395" t="str">
            <v>Phyu</v>
          </cell>
        </row>
        <row r="10396">
          <cell r="H10396" t="str">
            <v>Phyu</v>
          </cell>
        </row>
        <row r="10397">
          <cell r="H10397" t="str">
            <v>Phyu</v>
          </cell>
        </row>
        <row r="10398">
          <cell r="H10398" t="str">
            <v>Phyu</v>
          </cell>
        </row>
        <row r="10399">
          <cell r="H10399" t="str">
            <v>Phyu</v>
          </cell>
        </row>
        <row r="10400">
          <cell r="H10400" t="str">
            <v>Phyu</v>
          </cell>
        </row>
        <row r="10401">
          <cell r="H10401" t="str">
            <v>Phyu</v>
          </cell>
        </row>
        <row r="10402">
          <cell r="H10402" t="str">
            <v>Phyu</v>
          </cell>
        </row>
        <row r="10403">
          <cell r="H10403" t="str">
            <v>Phyu</v>
          </cell>
        </row>
        <row r="10404">
          <cell r="H10404" t="str">
            <v>Phyu</v>
          </cell>
        </row>
        <row r="10405">
          <cell r="H10405" t="str">
            <v>Phyu</v>
          </cell>
        </row>
        <row r="10406">
          <cell r="H10406" t="str">
            <v>Phyu</v>
          </cell>
        </row>
        <row r="10407">
          <cell r="H10407" t="str">
            <v>Phyu</v>
          </cell>
        </row>
        <row r="10408">
          <cell r="H10408" t="str">
            <v>Phyu</v>
          </cell>
        </row>
        <row r="10409">
          <cell r="H10409" t="str">
            <v>Pindaya</v>
          </cell>
        </row>
        <row r="10410">
          <cell r="H10410" t="str">
            <v>Pindaya</v>
          </cell>
        </row>
        <row r="10411">
          <cell r="H10411" t="str">
            <v>Pindaya</v>
          </cell>
        </row>
        <row r="10412">
          <cell r="H10412" t="str">
            <v>Pindaya</v>
          </cell>
        </row>
        <row r="10413">
          <cell r="H10413" t="str">
            <v>Pindaya</v>
          </cell>
        </row>
        <row r="10414">
          <cell r="H10414" t="str">
            <v>Pindaya</v>
          </cell>
        </row>
        <row r="10415">
          <cell r="H10415" t="str">
            <v>Pindaya</v>
          </cell>
        </row>
        <row r="10416">
          <cell r="H10416" t="str">
            <v>Pindaya</v>
          </cell>
        </row>
        <row r="10417">
          <cell r="H10417" t="str">
            <v>Pindaya</v>
          </cell>
        </row>
        <row r="10418">
          <cell r="H10418" t="str">
            <v>Pindaya</v>
          </cell>
        </row>
        <row r="10419">
          <cell r="H10419" t="str">
            <v>Pindaya</v>
          </cell>
        </row>
        <row r="10420">
          <cell r="H10420" t="str">
            <v>Pindaya</v>
          </cell>
        </row>
        <row r="10421">
          <cell r="H10421" t="str">
            <v>Pindaya</v>
          </cell>
        </row>
        <row r="10422">
          <cell r="H10422" t="str">
            <v>Pindaya</v>
          </cell>
        </row>
        <row r="10423">
          <cell r="H10423" t="str">
            <v>Pindaya</v>
          </cell>
        </row>
        <row r="10424">
          <cell r="H10424" t="str">
            <v>Pindaya</v>
          </cell>
        </row>
        <row r="10425">
          <cell r="H10425" t="str">
            <v>Pindaya</v>
          </cell>
        </row>
        <row r="10426">
          <cell r="H10426" t="str">
            <v>Pindaya</v>
          </cell>
        </row>
        <row r="10427">
          <cell r="H10427" t="str">
            <v>Pindaya</v>
          </cell>
        </row>
        <row r="10428">
          <cell r="H10428" t="str">
            <v>Pindaya</v>
          </cell>
        </row>
        <row r="10429">
          <cell r="H10429" t="str">
            <v>Pindaya</v>
          </cell>
        </row>
        <row r="10430">
          <cell r="H10430" t="str">
            <v>Pindaya</v>
          </cell>
        </row>
        <row r="10431">
          <cell r="H10431" t="str">
            <v>Pindaya</v>
          </cell>
        </row>
        <row r="10432">
          <cell r="H10432" t="str">
            <v>Pindaya</v>
          </cell>
        </row>
        <row r="10433">
          <cell r="H10433" t="str">
            <v>Pindaya</v>
          </cell>
        </row>
        <row r="10434">
          <cell r="H10434" t="str">
            <v>Pindaya</v>
          </cell>
        </row>
        <row r="10435">
          <cell r="H10435" t="str">
            <v>Pindaya</v>
          </cell>
        </row>
        <row r="10436">
          <cell r="H10436" t="str">
            <v>Pindaya</v>
          </cell>
        </row>
        <row r="10437">
          <cell r="H10437" t="str">
            <v>Pindaya</v>
          </cell>
        </row>
        <row r="10438">
          <cell r="H10438" t="str">
            <v>Pinlaung</v>
          </cell>
        </row>
        <row r="10439">
          <cell r="H10439" t="str">
            <v>Pinlaung</v>
          </cell>
        </row>
        <row r="10440">
          <cell r="H10440" t="str">
            <v>Pinlaung</v>
          </cell>
        </row>
        <row r="10441">
          <cell r="H10441" t="str">
            <v>Pinlaung</v>
          </cell>
        </row>
        <row r="10442">
          <cell r="H10442" t="str">
            <v>Pinlaung</v>
          </cell>
        </row>
        <row r="10443">
          <cell r="H10443" t="str">
            <v>Pinlaung</v>
          </cell>
        </row>
        <row r="10444">
          <cell r="H10444" t="str">
            <v>Pinlaung</v>
          </cell>
        </row>
        <row r="10445">
          <cell r="H10445" t="str">
            <v>Pinlaung</v>
          </cell>
        </row>
        <row r="10446">
          <cell r="H10446" t="str">
            <v>Pinlaung</v>
          </cell>
        </row>
        <row r="10447">
          <cell r="H10447" t="str">
            <v>Pinlaung</v>
          </cell>
        </row>
        <row r="10448">
          <cell r="H10448" t="str">
            <v>Pinlaung</v>
          </cell>
        </row>
        <row r="10449">
          <cell r="H10449" t="str">
            <v>Pinlaung</v>
          </cell>
        </row>
        <row r="10450">
          <cell r="H10450" t="str">
            <v>Pinlaung</v>
          </cell>
        </row>
        <row r="10451">
          <cell r="H10451" t="str">
            <v>Pinlaung</v>
          </cell>
        </row>
        <row r="10452">
          <cell r="H10452" t="str">
            <v>Pinlaung</v>
          </cell>
        </row>
        <row r="10453">
          <cell r="H10453" t="str">
            <v>Pinlaung</v>
          </cell>
        </row>
        <row r="10454">
          <cell r="H10454" t="str">
            <v>Pinlaung</v>
          </cell>
        </row>
        <row r="10455">
          <cell r="H10455" t="str">
            <v>Pinlaung</v>
          </cell>
        </row>
        <row r="10456">
          <cell r="H10456" t="str">
            <v>Pinlaung</v>
          </cell>
        </row>
        <row r="10457">
          <cell r="H10457" t="str">
            <v>Pinlaung</v>
          </cell>
        </row>
        <row r="10458">
          <cell r="H10458" t="str">
            <v>Pinlaung</v>
          </cell>
        </row>
        <row r="10459">
          <cell r="H10459" t="str">
            <v>Pinlaung</v>
          </cell>
        </row>
        <row r="10460">
          <cell r="H10460" t="str">
            <v>Pinlaung</v>
          </cell>
        </row>
        <row r="10461">
          <cell r="H10461" t="str">
            <v>Pinlaung</v>
          </cell>
        </row>
        <row r="10462">
          <cell r="H10462" t="str">
            <v>Pinlaung</v>
          </cell>
        </row>
        <row r="10463">
          <cell r="H10463" t="str">
            <v>Pinlaung</v>
          </cell>
        </row>
        <row r="10464">
          <cell r="H10464" t="str">
            <v>Pinlaung</v>
          </cell>
        </row>
        <row r="10465">
          <cell r="H10465" t="str">
            <v>Pinlaung</v>
          </cell>
        </row>
        <row r="10466">
          <cell r="H10466" t="str">
            <v>Pinlaung</v>
          </cell>
        </row>
        <row r="10467">
          <cell r="H10467" t="str">
            <v>Pinlebu</v>
          </cell>
        </row>
        <row r="10468">
          <cell r="H10468" t="str">
            <v>Pinlebu</v>
          </cell>
        </row>
        <row r="10469">
          <cell r="H10469" t="str">
            <v>Pinlebu</v>
          </cell>
        </row>
        <row r="10470">
          <cell r="H10470" t="str">
            <v>Pinlebu</v>
          </cell>
        </row>
        <row r="10471">
          <cell r="H10471" t="str">
            <v>Pinlebu</v>
          </cell>
        </row>
        <row r="10472">
          <cell r="H10472" t="str">
            <v>Pinlebu</v>
          </cell>
        </row>
        <row r="10473">
          <cell r="H10473" t="str">
            <v>Pinlebu</v>
          </cell>
        </row>
        <row r="10474">
          <cell r="H10474" t="str">
            <v>Pinlebu</v>
          </cell>
        </row>
        <row r="10475">
          <cell r="H10475" t="str">
            <v>Pinlebu</v>
          </cell>
        </row>
        <row r="10476">
          <cell r="H10476" t="str">
            <v>Pinlebu</v>
          </cell>
        </row>
        <row r="10477">
          <cell r="H10477" t="str">
            <v>Pinlebu</v>
          </cell>
        </row>
        <row r="10478">
          <cell r="H10478" t="str">
            <v>Pinlebu</v>
          </cell>
        </row>
        <row r="10479">
          <cell r="H10479" t="str">
            <v>Pinlebu</v>
          </cell>
        </row>
        <row r="10480">
          <cell r="H10480" t="str">
            <v>Pinlebu</v>
          </cell>
        </row>
        <row r="10481">
          <cell r="H10481" t="str">
            <v>Pinlebu</v>
          </cell>
        </row>
        <row r="10482">
          <cell r="H10482" t="str">
            <v>Pinlebu</v>
          </cell>
        </row>
        <row r="10483">
          <cell r="H10483" t="str">
            <v>Pinlebu</v>
          </cell>
        </row>
        <row r="10484">
          <cell r="H10484" t="str">
            <v>Pinlebu</v>
          </cell>
        </row>
        <row r="10485">
          <cell r="H10485" t="str">
            <v>Pinlebu</v>
          </cell>
        </row>
        <row r="10486">
          <cell r="H10486" t="str">
            <v>Pinlebu</v>
          </cell>
        </row>
        <row r="10487">
          <cell r="H10487" t="str">
            <v>Pinlebu</v>
          </cell>
        </row>
        <row r="10488">
          <cell r="H10488" t="str">
            <v>Pinlebu</v>
          </cell>
        </row>
        <row r="10489">
          <cell r="H10489" t="str">
            <v>Pinlebu</v>
          </cell>
        </row>
        <row r="10490">
          <cell r="H10490" t="str">
            <v>Pinlebu</v>
          </cell>
        </row>
        <row r="10491">
          <cell r="H10491" t="str">
            <v>Pinlebu</v>
          </cell>
        </row>
        <row r="10492">
          <cell r="H10492" t="str">
            <v>Pinlebu</v>
          </cell>
        </row>
        <row r="10493">
          <cell r="H10493" t="str">
            <v>Pinlebu</v>
          </cell>
        </row>
        <row r="10494">
          <cell r="H10494" t="str">
            <v>Pinlebu</v>
          </cell>
        </row>
        <row r="10495">
          <cell r="H10495" t="str">
            <v>Pinlebu</v>
          </cell>
        </row>
        <row r="10496">
          <cell r="H10496" t="str">
            <v>Pinlebu</v>
          </cell>
        </row>
        <row r="10497">
          <cell r="H10497" t="str">
            <v>Pinlebu</v>
          </cell>
        </row>
        <row r="10498">
          <cell r="H10498" t="str">
            <v>Pinlebu</v>
          </cell>
        </row>
        <row r="10499">
          <cell r="H10499" t="str">
            <v>Pinlebu</v>
          </cell>
        </row>
        <row r="10500">
          <cell r="H10500" t="str">
            <v>Pinlebu</v>
          </cell>
        </row>
        <row r="10501">
          <cell r="H10501" t="str">
            <v>Pinlebu</v>
          </cell>
        </row>
        <row r="10502">
          <cell r="H10502" t="str">
            <v>Pinlebu</v>
          </cell>
        </row>
        <row r="10503">
          <cell r="H10503" t="str">
            <v>Pinlebu</v>
          </cell>
        </row>
        <row r="10504">
          <cell r="H10504" t="str">
            <v>Pinlebu</v>
          </cell>
        </row>
        <row r="10505">
          <cell r="H10505" t="str">
            <v>Pinlebu</v>
          </cell>
        </row>
        <row r="10506">
          <cell r="H10506" t="str">
            <v>Pinlebu</v>
          </cell>
        </row>
        <row r="10507">
          <cell r="H10507" t="str">
            <v>Pinlebu</v>
          </cell>
        </row>
        <row r="10508">
          <cell r="H10508" t="str">
            <v>Pinlebu</v>
          </cell>
        </row>
        <row r="10509">
          <cell r="H10509" t="str">
            <v>Pinlebu</v>
          </cell>
        </row>
        <row r="10510">
          <cell r="H10510" t="str">
            <v>Pinlebu</v>
          </cell>
        </row>
        <row r="10511">
          <cell r="H10511" t="str">
            <v>Pinlebu</v>
          </cell>
        </row>
        <row r="10512">
          <cell r="H10512" t="str">
            <v>Pinlebu</v>
          </cell>
        </row>
        <row r="10513">
          <cell r="H10513" t="str">
            <v>Pinlebu</v>
          </cell>
        </row>
        <row r="10514">
          <cell r="H10514" t="str">
            <v>Pinlebu</v>
          </cell>
        </row>
        <row r="10515">
          <cell r="H10515" t="str">
            <v>Pinlebu</v>
          </cell>
        </row>
        <row r="10516">
          <cell r="H10516" t="str">
            <v>Pinlebu</v>
          </cell>
        </row>
        <row r="10517">
          <cell r="H10517" t="str">
            <v>Pinlebu</v>
          </cell>
        </row>
        <row r="10518">
          <cell r="H10518" t="str">
            <v>Pinlebu</v>
          </cell>
        </row>
        <row r="10519">
          <cell r="H10519" t="str">
            <v>Pinlebu</v>
          </cell>
        </row>
        <row r="10520">
          <cell r="H10520" t="str">
            <v>Pinlebu</v>
          </cell>
        </row>
        <row r="10521">
          <cell r="H10521" t="str">
            <v>Poke Ba Thi Ri</v>
          </cell>
        </row>
        <row r="10522">
          <cell r="H10522" t="str">
            <v>Poke Ba Thi Ri</v>
          </cell>
        </row>
        <row r="10523">
          <cell r="H10523" t="str">
            <v>Poke Ba Thi Ri</v>
          </cell>
        </row>
        <row r="10524">
          <cell r="H10524" t="str">
            <v>Poke Ba Thi Ri</v>
          </cell>
        </row>
        <row r="10525">
          <cell r="H10525" t="str">
            <v>Poke Ba Thi Ri</v>
          </cell>
        </row>
        <row r="10526">
          <cell r="H10526" t="str">
            <v>Poke Ba Thi Ri</v>
          </cell>
        </row>
        <row r="10527">
          <cell r="H10527" t="str">
            <v>Poke Ba Thi Ri</v>
          </cell>
        </row>
        <row r="10528">
          <cell r="H10528" t="str">
            <v>Poke Ba Thi Ri</v>
          </cell>
        </row>
        <row r="10529">
          <cell r="H10529" t="str">
            <v>Poke Ba Thi Ri</v>
          </cell>
        </row>
        <row r="10530">
          <cell r="H10530" t="str">
            <v>Poke Ba Thi Ri</v>
          </cell>
        </row>
        <row r="10531">
          <cell r="H10531" t="str">
            <v>Poke Ba Thi Ri</v>
          </cell>
        </row>
        <row r="10532">
          <cell r="H10532" t="str">
            <v>Poke Ba Thi Ri</v>
          </cell>
        </row>
        <row r="10533">
          <cell r="H10533" t="str">
            <v>Poke Ba Thi Ri</v>
          </cell>
        </row>
        <row r="10534">
          <cell r="H10534" t="str">
            <v>Poke Ba Thi Ri</v>
          </cell>
        </row>
        <row r="10535">
          <cell r="H10535" t="str">
            <v>Poke Ba Thi Ri</v>
          </cell>
        </row>
        <row r="10536">
          <cell r="H10536" t="str">
            <v>Poke Ba Thi Ri</v>
          </cell>
        </row>
        <row r="10537">
          <cell r="H10537" t="str">
            <v>Poke Ba Thi Ri</v>
          </cell>
        </row>
        <row r="10538">
          <cell r="H10538" t="str">
            <v>Poke Ba Thi Ri</v>
          </cell>
        </row>
        <row r="10539">
          <cell r="H10539" t="str">
            <v>Poke Ba Thi Ri</v>
          </cell>
        </row>
        <row r="10540">
          <cell r="H10540" t="str">
            <v>Poke Ba Thi Ri</v>
          </cell>
        </row>
        <row r="10541">
          <cell r="H10541" t="str">
            <v>Ponnagyun</v>
          </cell>
        </row>
        <row r="10542">
          <cell r="H10542" t="str">
            <v>Ponnagyun</v>
          </cell>
        </row>
        <row r="10543">
          <cell r="H10543" t="str">
            <v>Ponnagyun</v>
          </cell>
        </row>
        <row r="10544">
          <cell r="H10544" t="str">
            <v>Ponnagyun</v>
          </cell>
        </row>
        <row r="10545">
          <cell r="H10545" t="str">
            <v>Ponnagyun</v>
          </cell>
        </row>
        <row r="10546">
          <cell r="H10546" t="str">
            <v>Ponnagyun</v>
          </cell>
        </row>
        <row r="10547">
          <cell r="H10547" t="str">
            <v>Ponnagyun</v>
          </cell>
        </row>
        <row r="10548">
          <cell r="H10548" t="str">
            <v>Ponnagyun</v>
          </cell>
        </row>
        <row r="10549">
          <cell r="H10549" t="str">
            <v>Ponnagyun</v>
          </cell>
        </row>
        <row r="10550">
          <cell r="H10550" t="str">
            <v>Ponnagyun</v>
          </cell>
        </row>
        <row r="10551">
          <cell r="H10551" t="str">
            <v>Ponnagyun</v>
          </cell>
        </row>
        <row r="10552">
          <cell r="H10552" t="str">
            <v>Ponnagyun</v>
          </cell>
        </row>
        <row r="10553">
          <cell r="H10553" t="str">
            <v>Ponnagyun</v>
          </cell>
        </row>
        <row r="10554">
          <cell r="H10554" t="str">
            <v>Ponnagyun</v>
          </cell>
        </row>
        <row r="10555">
          <cell r="H10555" t="str">
            <v>Ponnagyun</v>
          </cell>
        </row>
        <row r="10556">
          <cell r="H10556" t="str">
            <v>Ponnagyun</v>
          </cell>
        </row>
        <row r="10557">
          <cell r="H10557" t="str">
            <v>Ponnagyun</v>
          </cell>
        </row>
        <row r="10558">
          <cell r="H10558" t="str">
            <v>Ponnagyun</v>
          </cell>
        </row>
        <row r="10559">
          <cell r="H10559" t="str">
            <v>Ponnagyun</v>
          </cell>
        </row>
        <row r="10560">
          <cell r="H10560" t="str">
            <v>Ponnagyun</v>
          </cell>
        </row>
        <row r="10561">
          <cell r="H10561" t="str">
            <v>Ponnagyun</v>
          </cell>
        </row>
        <row r="10562">
          <cell r="H10562" t="str">
            <v>Ponnagyun</v>
          </cell>
        </row>
        <row r="10563">
          <cell r="H10563" t="str">
            <v>Ponnagyun</v>
          </cell>
        </row>
        <row r="10564">
          <cell r="H10564" t="str">
            <v>Ponnagyun</v>
          </cell>
        </row>
        <row r="10565">
          <cell r="H10565" t="str">
            <v>Ponnagyun</v>
          </cell>
        </row>
        <row r="10566">
          <cell r="H10566" t="str">
            <v>Ponnagyun</v>
          </cell>
        </row>
        <row r="10567">
          <cell r="H10567" t="str">
            <v>Ponnagyun</v>
          </cell>
        </row>
        <row r="10568">
          <cell r="H10568" t="str">
            <v>Ponnagyun</v>
          </cell>
        </row>
        <row r="10569">
          <cell r="H10569" t="str">
            <v>Ponnagyun</v>
          </cell>
        </row>
        <row r="10570">
          <cell r="H10570" t="str">
            <v>Ponnagyun</v>
          </cell>
        </row>
        <row r="10571">
          <cell r="H10571" t="str">
            <v>Ponnagyun</v>
          </cell>
        </row>
        <row r="10572">
          <cell r="H10572" t="str">
            <v>Ponnagyun</v>
          </cell>
        </row>
        <row r="10573">
          <cell r="H10573" t="str">
            <v>Ponnagyun</v>
          </cell>
        </row>
        <row r="10574">
          <cell r="H10574" t="str">
            <v>Ponnagyun</v>
          </cell>
        </row>
        <row r="10575">
          <cell r="H10575" t="str">
            <v>Ponnagyun</v>
          </cell>
        </row>
        <row r="10576">
          <cell r="H10576" t="str">
            <v>Ponnagyun</v>
          </cell>
        </row>
        <row r="10577">
          <cell r="H10577" t="str">
            <v>Ponnagyun</v>
          </cell>
        </row>
        <row r="10578">
          <cell r="H10578" t="str">
            <v>Ponnagyun</v>
          </cell>
        </row>
        <row r="10579">
          <cell r="H10579" t="str">
            <v>Ponnagyun</v>
          </cell>
        </row>
        <row r="10580">
          <cell r="H10580" t="str">
            <v>Ponnagyun</v>
          </cell>
        </row>
        <row r="10581">
          <cell r="H10581" t="str">
            <v>Ponnagyun</v>
          </cell>
        </row>
        <row r="10582">
          <cell r="H10582" t="str">
            <v>Ponnagyun</v>
          </cell>
        </row>
        <row r="10583">
          <cell r="H10583" t="str">
            <v>Ponnagyun</v>
          </cell>
        </row>
        <row r="10584">
          <cell r="H10584" t="str">
            <v>Ponnagyun</v>
          </cell>
        </row>
        <row r="10585">
          <cell r="H10585" t="str">
            <v>Ponnagyun</v>
          </cell>
        </row>
        <row r="10586">
          <cell r="H10586" t="str">
            <v>Ponnagyun</v>
          </cell>
        </row>
        <row r="10587">
          <cell r="H10587" t="str">
            <v>Ponnagyun</v>
          </cell>
        </row>
        <row r="10588">
          <cell r="H10588" t="str">
            <v>Ponnagyun</v>
          </cell>
        </row>
        <row r="10589">
          <cell r="H10589" t="str">
            <v>Ponnagyun</v>
          </cell>
        </row>
        <row r="10590">
          <cell r="H10590" t="str">
            <v>Ponnagyun</v>
          </cell>
        </row>
        <row r="10591">
          <cell r="H10591" t="str">
            <v>Ponnagyun</v>
          </cell>
        </row>
        <row r="10592">
          <cell r="H10592" t="str">
            <v>Ponnagyun</v>
          </cell>
        </row>
        <row r="10593">
          <cell r="H10593" t="str">
            <v>Ponnagyun</v>
          </cell>
        </row>
        <row r="10594">
          <cell r="H10594" t="str">
            <v>Ponnagyun</v>
          </cell>
        </row>
        <row r="10595">
          <cell r="H10595" t="str">
            <v>Ponnagyun</v>
          </cell>
        </row>
        <row r="10596">
          <cell r="H10596" t="str">
            <v>Ponnagyun</v>
          </cell>
        </row>
        <row r="10597">
          <cell r="H10597" t="str">
            <v>Ponnagyun</v>
          </cell>
        </row>
        <row r="10598">
          <cell r="H10598" t="str">
            <v>Ponnagyun</v>
          </cell>
        </row>
        <row r="10599">
          <cell r="H10599" t="str">
            <v>Ponnagyun</v>
          </cell>
        </row>
        <row r="10600">
          <cell r="H10600" t="str">
            <v>Ponnagyun</v>
          </cell>
        </row>
        <row r="10601">
          <cell r="H10601" t="str">
            <v>Ponnagyun</v>
          </cell>
        </row>
        <row r="10602">
          <cell r="H10602" t="str">
            <v>Ponnagyun</v>
          </cell>
        </row>
        <row r="10603">
          <cell r="H10603" t="str">
            <v>Ponnagyun</v>
          </cell>
        </row>
        <row r="10604">
          <cell r="H10604" t="str">
            <v>Ponnagyun</v>
          </cell>
        </row>
        <row r="10605">
          <cell r="H10605" t="str">
            <v>Ponnagyun</v>
          </cell>
        </row>
        <row r="10606">
          <cell r="H10606" t="str">
            <v>Ponnagyun</v>
          </cell>
        </row>
        <row r="10607">
          <cell r="H10607" t="str">
            <v>Ponnagyun</v>
          </cell>
        </row>
        <row r="10608">
          <cell r="H10608" t="str">
            <v>Ponnagyun</v>
          </cell>
        </row>
        <row r="10609">
          <cell r="H10609" t="str">
            <v>Ponnagyun</v>
          </cell>
        </row>
        <row r="10610">
          <cell r="H10610" t="str">
            <v>Ponnagyun</v>
          </cell>
        </row>
        <row r="10611">
          <cell r="H10611" t="str">
            <v>Ponnagyun</v>
          </cell>
        </row>
        <row r="10612">
          <cell r="H10612" t="str">
            <v>Ponnagyun</v>
          </cell>
        </row>
        <row r="10613">
          <cell r="H10613" t="str">
            <v>Ponnagyun</v>
          </cell>
        </row>
        <row r="10614">
          <cell r="H10614" t="str">
            <v>Ponnagyun</v>
          </cell>
        </row>
        <row r="10615">
          <cell r="H10615" t="str">
            <v>Ponnagyun</v>
          </cell>
        </row>
        <row r="10616">
          <cell r="H10616" t="str">
            <v>Ponnagyun</v>
          </cell>
        </row>
        <row r="10617">
          <cell r="H10617" t="str">
            <v>Ponnagyun</v>
          </cell>
        </row>
        <row r="10618">
          <cell r="H10618" t="str">
            <v>Ponnagyun</v>
          </cell>
        </row>
        <row r="10619">
          <cell r="H10619" t="str">
            <v>Ponnagyun</v>
          </cell>
        </row>
        <row r="10620">
          <cell r="H10620" t="str">
            <v>Ponnagyun</v>
          </cell>
        </row>
        <row r="10621">
          <cell r="H10621" t="str">
            <v>Ponnagyun</v>
          </cell>
        </row>
        <row r="10622">
          <cell r="H10622" t="str">
            <v>Ponnagyun</v>
          </cell>
        </row>
        <row r="10623">
          <cell r="H10623" t="str">
            <v>Ponnagyun</v>
          </cell>
        </row>
        <row r="10624">
          <cell r="H10624" t="str">
            <v>Ponnagyun</v>
          </cell>
        </row>
        <row r="10625">
          <cell r="H10625" t="str">
            <v>Ponnagyun</v>
          </cell>
        </row>
        <row r="10626">
          <cell r="H10626" t="str">
            <v>Ponnagyun</v>
          </cell>
        </row>
        <row r="10627">
          <cell r="H10627" t="str">
            <v>Ponnagyun</v>
          </cell>
        </row>
        <row r="10628">
          <cell r="H10628" t="str">
            <v>Ponnagyun</v>
          </cell>
        </row>
        <row r="10629">
          <cell r="H10629" t="str">
            <v>Ponnagyun</v>
          </cell>
        </row>
        <row r="10630">
          <cell r="H10630" t="str">
            <v>Ponnagyun</v>
          </cell>
        </row>
        <row r="10631">
          <cell r="H10631" t="str">
            <v>Ponnagyun</v>
          </cell>
        </row>
        <row r="10632">
          <cell r="H10632" t="str">
            <v>Ponnagyun</v>
          </cell>
        </row>
        <row r="10633">
          <cell r="H10633" t="str">
            <v>Ponnagyun</v>
          </cell>
        </row>
        <row r="10634">
          <cell r="H10634" t="str">
            <v>Ponnagyun</v>
          </cell>
        </row>
        <row r="10635">
          <cell r="H10635" t="str">
            <v>Puta-O</v>
          </cell>
        </row>
        <row r="10636">
          <cell r="H10636" t="str">
            <v>Puta-O</v>
          </cell>
        </row>
        <row r="10637">
          <cell r="H10637" t="str">
            <v>Puta-O</v>
          </cell>
        </row>
        <row r="10638">
          <cell r="H10638" t="str">
            <v>Puta-O</v>
          </cell>
        </row>
        <row r="10639">
          <cell r="H10639" t="str">
            <v>Puta-O</v>
          </cell>
        </row>
        <row r="10640">
          <cell r="H10640" t="str">
            <v>Puta-O</v>
          </cell>
        </row>
        <row r="10641">
          <cell r="H10641" t="str">
            <v>Puta-O</v>
          </cell>
        </row>
        <row r="10642">
          <cell r="H10642" t="str">
            <v>Puta-O</v>
          </cell>
        </row>
        <row r="10643">
          <cell r="H10643" t="str">
            <v>Puta-O</v>
          </cell>
        </row>
        <row r="10644">
          <cell r="H10644" t="str">
            <v>Puta-O</v>
          </cell>
        </row>
        <row r="10645">
          <cell r="H10645" t="str">
            <v>Puta-O</v>
          </cell>
        </row>
        <row r="10646">
          <cell r="H10646" t="str">
            <v>Puta-O</v>
          </cell>
        </row>
        <row r="10647">
          <cell r="H10647" t="str">
            <v>Puta-O</v>
          </cell>
        </row>
        <row r="10648">
          <cell r="H10648" t="str">
            <v>Puta-O</v>
          </cell>
        </row>
        <row r="10649">
          <cell r="H10649" t="str">
            <v>Puta-O</v>
          </cell>
        </row>
        <row r="10650">
          <cell r="H10650" t="str">
            <v>Puta-O</v>
          </cell>
        </row>
        <row r="10651">
          <cell r="H10651" t="str">
            <v>Pwintbyu</v>
          </cell>
        </row>
        <row r="10652">
          <cell r="H10652" t="str">
            <v>Pwintbyu</v>
          </cell>
        </row>
        <row r="10653">
          <cell r="H10653" t="str">
            <v>Pwintbyu</v>
          </cell>
        </row>
        <row r="10654">
          <cell r="H10654" t="str">
            <v>Pwintbyu</v>
          </cell>
        </row>
        <row r="10655">
          <cell r="H10655" t="str">
            <v>Pwintbyu</v>
          </cell>
        </row>
        <row r="10656">
          <cell r="H10656" t="str">
            <v>Pwintbyu</v>
          </cell>
        </row>
        <row r="10657">
          <cell r="H10657" t="str">
            <v>Pwintbyu</v>
          </cell>
        </row>
        <row r="10658">
          <cell r="H10658" t="str">
            <v>Pwintbyu</v>
          </cell>
        </row>
        <row r="10659">
          <cell r="H10659" t="str">
            <v>Pwintbyu</v>
          </cell>
        </row>
        <row r="10660">
          <cell r="H10660" t="str">
            <v>Pwintbyu</v>
          </cell>
        </row>
        <row r="10661">
          <cell r="H10661" t="str">
            <v>Pwintbyu</v>
          </cell>
        </row>
        <row r="10662">
          <cell r="H10662" t="str">
            <v>Pwintbyu</v>
          </cell>
        </row>
        <row r="10663">
          <cell r="H10663" t="str">
            <v>Pwintbyu</v>
          </cell>
        </row>
        <row r="10664">
          <cell r="H10664" t="str">
            <v>Pwintbyu</v>
          </cell>
        </row>
        <row r="10665">
          <cell r="H10665" t="str">
            <v>Pwintbyu</v>
          </cell>
        </row>
        <row r="10666">
          <cell r="H10666" t="str">
            <v>Pwintbyu</v>
          </cell>
        </row>
        <row r="10667">
          <cell r="H10667" t="str">
            <v>Pwintbyu</v>
          </cell>
        </row>
        <row r="10668">
          <cell r="H10668" t="str">
            <v>Pwintbyu</v>
          </cell>
        </row>
        <row r="10669">
          <cell r="H10669" t="str">
            <v>Pwintbyu</v>
          </cell>
        </row>
        <row r="10670">
          <cell r="H10670" t="str">
            <v>Pwintbyu</v>
          </cell>
        </row>
        <row r="10671">
          <cell r="H10671" t="str">
            <v>Pwintbyu</v>
          </cell>
        </row>
        <row r="10672">
          <cell r="H10672" t="str">
            <v>Pwintbyu</v>
          </cell>
        </row>
        <row r="10673">
          <cell r="H10673" t="str">
            <v>Pwintbyu</v>
          </cell>
        </row>
        <row r="10674">
          <cell r="H10674" t="str">
            <v>Pwintbyu</v>
          </cell>
        </row>
        <row r="10675">
          <cell r="H10675" t="str">
            <v>Pwintbyu</v>
          </cell>
        </row>
        <row r="10676">
          <cell r="H10676" t="str">
            <v>Pwintbyu</v>
          </cell>
        </row>
        <row r="10677">
          <cell r="H10677" t="str">
            <v>Pwintbyu</v>
          </cell>
        </row>
        <row r="10678">
          <cell r="H10678" t="str">
            <v>Pwintbyu</v>
          </cell>
        </row>
        <row r="10679">
          <cell r="H10679" t="str">
            <v>Pwintbyu</v>
          </cell>
        </row>
        <row r="10680">
          <cell r="H10680" t="str">
            <v>Pwintbyu</v>
          </cell>
        </row>
        <row r="10681">
          <cell r="H10681" t="str">
            <v>Pwintbyu</v>
          </cell>
        </row>
        <row r="10682">
          <cell r="H10682" t="str">
            <v>Pwintbyu</v>
          </cell>
        </row>
        <row r="10683">
          <cell r="H10683" t="str">
            <v>Pwintbyu</v>
          </cell>
        </row>
        <row r="10684">
          <cell r="H10684" t="str">
            <v>Pwintbyu</v>
          </cell>
        </row>
        <row r="10685">
          <cell r="H10685" t="str">
            <v>Pwintbyu</v>
          </cell>
        </row>
        <row r="10686">
          <cell r="H10686" t="str">
            <v>Pwintbyu</v>
          </cell>
        </row>
        <row r="10687">
          <cell r="H10687" t="str">
            <v>Pwintbyu</v>
          </cell>
        </row>
        <row r="10688">
          <cell r="H10688" t="str">
            <v>Pwintbyu</v>
          </cell>
        </row>
        <row r="10689">
          <cell r="H10689" t="str">
            <v>Pwintbyu</v>
          </cell>
        </row>
        <row r="10690">
          <cell r="H10690" t="str">
            <v>Pwintbyu</v>
          </cell>
        </row>
        <row r="10691">
          <cell r="H10691" t="str">
            <v>Pwintbyu</v>
          </cell>
        </row>
        <row r="10692">
          <cell r="H10692" t="str">
            <v>Pwintbyu</v>
          </cell>
        </row>
        <row r="10693">
          <cell r="H10693" t="str">
            <v>Pwintbyu</v>
          </cell>
        </row>
        <row r="10694">
          <cell r="H10694" t="str">
            <v>Pwintbyu</v>
          </cell>
        </row>
        <row r="10695">
          <cell r="H10695" t="str">
            <v>Pwintbyu</v>
          </cell>
        </row>
        <row r="10696">
          <cell r="H10696" t="str">
            <v>Pwintbyu</v>
          </cell>
        </row>
        <row r="10697">
          <cell r="H10697" t="str">
            <v>Pwintbyu</v>
          </cell>
        </row>
        <row r="10698">
          <cell r="H10698" t="str">
            <v>Pwintbyu</v>
          </cell>
        </row>
        <row r="10699">
          <cell r="H10699" t="str">
            <v>Pwintbyu</v>
          </cell>
        </row>
        <row r="10700">
          <cell r="H10700" t="str">
            <v>Pwintbyu</v>
          </cell>
        </row>
        <row r="10701">
          <cell r="H10701" t="str">
            <v>Pwintbyu</v>
          </cell>
        </row>
        <row r="10702">
          <cell r="H10702" t="str">
            <v>Pwintbyu</v>
          </cell>
        </row>
        <row r="10703">
          <cell r="H10703" t="str">
            <v>Pwintbyu</v>
          </cell>
        </row>
        <row r="10704">
          <cell r="H10704" t="str">
            <v>Pwintbyu</v>
          </cell>
        </row>
        <row r="10705">
          <cell r="H10705" t="str">
            <v>Pyapon</v>
          </cell>
        </row>
        <row r="10706">
          <cell r="H10706" t="str">
            <v>Pyapon</v>
          </cell>
        </row>
        <row r="10707">
          <cell r="H10707" t="str">
            <v>Pyapon</v>
          </cell>
        </row>
        <row r="10708">
          <cell r="H10708" t="str">
            <v>Pyapon</v>
          </cell>
        </row>
        <row r="10709">
          <cell r="H10709" t="str">
            <v>Pyapon</v>
          </cell>
        </row>
        <row r="10710">
          <cell r="H10710" t="str">
            <v>Pyapon</v>
          </cell>
        </row>
        <row r="10711">
          <cell r="H10711" t="str">
            <v>Pyapon</v>
          </cell>
        </row>
        <row r="10712">
          <cell r="H10712" t="str">
            <v>Pyapon</v>
          </cell>
        </row>
        <row r="10713">
          <cell r="H10713" t="str">
            <v>Pyapon</v>
          </cell>
        </row>
        <row r="10714">
          <cell r="H10714" t="str">
            <v>Pyapon</v>
          </cell>
        </row>
        <row r="10715">
          <cell r="H10715" t="str">
            <v>Pyapon</v>
          </cell>
        </row>
        <row r="10716">
          <cell r="H10716" t="str">
            <v>Pyapon</v>
          </cell>
        </row>
        <row r="10717">
          <cell r="H10717" t="str">
            <v>Pyapon</v>
          </cell>
        </row>
        <row r="10718">
          <cell r="H10718" t="str">
            <v>Pyapon</v>
          </cell>
        </row>
        <row r="10719">
          <cell r="H10719" t="str">
            <v>Pyapon</v>
          </cell>
        </row>
        <row r="10720">
          <cell r="H10720" t="str">
            <v>Pyapon</v>
          </cell>
        </row>
        <row r="10721">
          <cell r="H10721" t="str">
            <v>Pyapon</v>
          </cell>
        </row>
        <row r="10722">
          <cell r="H10722" t="str">
            <v>Pyapon</v>
          </cell>
        </row>
        <row r="10723">
          <cell r="H10723" t="str">
            <v>Pyapon</v>
          </cell>
        </row>
        <row r="10724">
          <cell r="H10724" t="str">
            <v>Pyapon</v>
          </cell>
        </row>
        <row r="10725">
          <cell r="H10725" t="str">
            <v>Pyapon</v>
          </cell>
        </row>
        <row r="10726">
          <cell r="H10726" t="str">
            <v>Pyapon</v>
          </cell>
        </row>
        <row r="10727">
          <cell r="H10727" t="str">
            <v>Pyapon</v>
          </cell>
        </row>
        <row r="10728">
          <cell r="H10728" t="str">
            <v>Pyapon</v>
          </cell>
        </row>
        <row r="10729">
          <cell r="H10729" t="str">
            <v>Pyapon</v>
          </cell>
        </row>
        <row r="10730">
          <cell r="H10730" t="str">
            <v>Pyapon</v>
          </cell>
        </row>
        <row r="10731">
          <cell r="H10731" t="str">
            <v>Pyapon</v>
          </cell>
        </row>
        <row r="10732">
          <cell r="H10732" t="str">
            <v>Pyapon</v>
          </cell>
        </row>
        <row r="10733">
          <cell r="H10733" t="str">
            <v>Pyapon</v>
          </cell>
        </row>
        <row r="10734">
          <cell r="H10734" t="str">
            <v>Pyapon</v>
          </cell>
        </row>
        <row r="10735">
          <cell r="H10735" t="str">
            <v>Pyapon</v>
          </cell>
        </row>
        <row r="10736">
          <cell r="H10736" t="str">
            <v>Pyapon</v>
          </cell>
        </row>
        <row r="10737">
          <cell r="H10737" t="str">
            <v>Pyapon</v>
          </cell>
        </row>
        <row r="10738">
          <cell r="H10738" t="str">
            <v>Pyapon</v>
          </cell>
        </row>
        <row r="10739">
          <cell r="H10739" t="str">
            <v>Pyapon</v>
          </cell>
        </row>
        <row r="10740">
          <cell r="H10740" t="str">
            <v>Pyapon</v>
          </cell>
        </row>
        <row r="10741">
          <cell r="H10741" t="str">
            <v>Pyapon</v>
          </cell>
        </row>
        <row r="10742">
          <cell r="H10742" t="str">
            <v>Pyapon</v>
          </cell>
        </row>
        <row r="10743">
          <cell r="H10743" t="str">
            <v>Pyapon</v>
          </cell>
        </row>
        <row r="10744">
          <cell r="H10744" t="str">
            <v>Pyapon</v>
          </cell>
        </row>
        <row r="10745">
          <cell r="H10745" t="str">
            <v>Pyapon</v>
          </cell>
        </row>
        <row r="10746">
          <cell r="H10746" t="str">
            <v>Pyapon</v>
          </cell>
        </row>
        <row r="10747">
          <cell r="H10747" t="str">
            <v>Pyapon</v>
          </cell>
        </row>
        <row r="10748">
          <cell r="H10748" t="str">
            <v>Pyapon</v>
          </cell>
        </row>
        <row r="10749">
          <cell r="H10749" t="str">
            <v>Pyapon</v>
          </cell>
        </row>
        <row r="10750">
          <cell r="H10750" t="str">
            <v>Pyapon</v>
          </cell>
        </row>
        <row r="10751">
          <cell r="H10751" t="str">
            <v>Pyapon</v>
          </cell>
        </row>
        <row r="10752">
          <cell r="H10752" t="str">
            <v>Pyapon</v>
          </cell>
        </row>
        <row r="10753">
          <cell r="H10753" t="str">
            <v>Pyapon</v>
          </cell>
        </row>
        <row r="10754">
          <cell r="H10754" t="str">
            <v>Pyapon</v>
          </cell>
        </row>
        <row r="10755">
          <cell r="H10755" t="str">
            <v>Pyapon</v>
          </cell>
        </row>
        <row r="10756">
          <cell r="H10756" t="str">
            <v>Pyapon</v>
          </cell>
        </row>
        <row r="10757">
          <cell r="H10757" t="str">
            <v>Pyapon</v>
          </cell>
        </row>
        <row r="10758">
          <cell r="H10758" t="str">
            <v>Pyapon</v>
          </cell>
        </row>
        <row r="10759">
          <cell r="H10759" t="str">
            <v>Pyapon</v>
          </cell>
        </row>
        <row r="10760">
          <cell r="H10760" t="str">
            <v>Pyawbwe</v>
          </cell>
        </row>
        <row r="10761">
          <cell r="H10761" t="str">
            <v>Pyawbwe</v>
          </cell>
        </row>
        <row r="10762">
          <cell r="H10762" t="str">
            <v>Pyawbwe</v>
          </cell>
        </row>
        <row r="10763">
          <cell r="H10763" t="str">
            <v>Pyawbwe</v>
          </cell>
        </row>
        <row r="10764">
          <cell r="H10764" t="str">
            <v>Pyawbwe</v>
          </cell>
        </row>
        <row r="10765">
          <cell r="H10765" t="str">
            <v>Pyawbwe</v>
          </cell>
        </row>
        <row r="10766">
          <cell r="H10766" t="str">
            <v>Pyawbwe</v>
          </cell>
        </row>
        <row r="10767">
          <cell r="H10767" t="str">
            <v>Pyawbwe</v>
          </cell>
        </row>
        <row r="10768">
          <cell r="H10768" t="str">
            <v>Pyawbwe</v>
          </cell>
        </row>
        <row r="10769">
          <cell r="H10769" t="str">
            <v>Pyawbwe</v>
          </cell>
        </row>
        <row r="10770">
          <cell r="H10770" t="str">
            <v>Pyawbwe</v>
          </cell>
        </row>
        <row r="10771">
          <cell r="H10771" t="str">
            <v>Pyawbwe</v>
          </cell>
        </row>
        <row r="10772">
          <cell r="H10772" t="str">
            <v>Pyawbwe</v>
          </cell>
        </row>
        <row r="10773">
          <cell r="H10773" t="str">
            <v>Pyawbwe</v>
          </cell>
        </row>
        <row r="10774">
          <cell r="H10774" t="str">
            <v>Pyawbwe</v>
          </cell>
        </row>
        <row r="10775">
          <cell r="H10775" t="str">
            <v>Pyawbwe</v>
          </cell>
        </row>
        <row r="10776">
          <cell r="H10776" t="str">
            <v>Pyawbwe</v>
          </cell>
        </row>
        <row r="10777">
          <cell r="H10777" t="str">
            <v>Pyawbwe</v>
          </cell>
        </row>
        <row r="10778">
          <cell r="H10778" t="str">
            <v>Pyawbwe</v>
          </cell>
        </row>
        <row r="10779">
          <cell r="H10779" t="str">
            <v>Pyawbwe</v>
          </cell>
        </row>
        <row r="10780">
          <cell r="H10780" t="str">
            <v>Pyawbwe</v>
          </cell>
        </row>
        <row r="10781">
          <cell r="H10781" t="str">
            <v>Pyawbwe</v>
          </cell>
        </row>
        <row r="10782">
          <cell r="H10782" t="str">
            <v>Pyawbwe</v>
          </cell>
        </row>
        <row r="10783">
          <cell r="H10783" t="str">
            <v>Pyawbwe</v>
          </cell>
        </row>
        <row r="10784">
          <cell r="H10784" t="str">
            <v>Pyawbwe</v>
          </cell>
        </row>
        <row r="10785">
          <cell r="H10785" t="str">
            <v>Pyawbwe</v>
          </cell>
        </row>
        <row r="10786">
          <cell r="H10786" t="str">
            <v>Pyawbwe</v>
          </cell>
        </row>
        <row r="10787">
          <cell r="H10787" t="str">
            <v>Pyawbwe</v>
          </cell>
        </row>
        <row r="10788">
          <cell r="H10788" t="str">
            <v>Pyawbwe</v>
          </cell>
        </row>
        <row r="10789">
          <cell r="H10789" t="str">
            <v>Pyawbwe</v>
          </cell>
        </row>
        <row r="10790">
          <cell r="H10790" t="str">
            <v>Pyawbwe</v>
          </cell>
        </row>
        <row r="10791">
          <cell r="H10791" t="str">
            <v>Pyawbwe</v>
          </cell>
        </row>
        <row r="10792">
          <cell r="H10792" t="str">
            <v>Pyawbwe</v>
          </cell>
        </row>
        <row r="10793">
          <cell r="H10793" t="str">
            <v>Pyawbwe</v>
          </cell>
        </row>
        <row r="10794">
          <cell r="H10794" t="str">
            <v>Pyawbwe</v>
          </cell>
        </row>
        <row r="10795">
          <cell r="H10795" t="str">
            <v>Pyawbwe</v>
          </cell>
        </row>
        <row r="10796">
          <cell r="H10796" t="str">
            <v>Pyawbwe</v>
          </cell>
        </row>
        <row r="10797">
          <cell r="H10797" t="str">
            <v>Pyawbwe</v>
          </cell>
        </row>
        <row r="10798">
          <cell r="H10798" t="str">
            <v>Pyawbwe</v>
          </cell>
        </row>
        <row r="10799">
          <cell r="H10799" t="str">
            <v>Pyawbwe</v>
          </cell>
        </row>
        <row r="10800">
          <cell r="H10800" t="str">
            <v>Pyawbwe</v>
          </cell>
        </row>
        <row r="10801">
          <cell r="H10801" t="str">
            <v>Pyawbwe</v>
          </cell>
        </row>
        <row r="10802">
          <cell r="H10802" t="str">
            <v>Pyawbwe</v>
          </cell>
        </row>
        <row r="10803">
          <cell r="H10803" t="str">
            <v>Pyawbwe</v>
          </cell>
        </row>
        <row r="10804">
          <cell r="H10804" t="str">
            <v>Pyawbwe</v>
          </cell>
        </row>
        <row r="10805">
          <cell r="H10805" t="str">
            <v>Pyawbwe</v>
          </cell>
        </row>
        <row r="10806">
          <cell r="H10806" t="str">
            <v>Pyawbwe</v>
          </cell>
        </row>
        <row r="10807">
          <cell r="H10807" t="str">
            <v>Pyawbwe</v>
          </cell>
        </row>
        <row r="10808">
          <cell r="H10808" t="str">
            <v>Pyawbwe</v>
          </cell>
        </row>
        <row r="10809">
          <cell r="H10809" t="str">
            <v>Pyawbwe</v>
          </cell>
        </row>
        <row r="10810">
          <cell r="H10810" t="str">
            <v>Pyawbwe</v>
          </cell>
        </row>
        <row r="10811">
          <cell r="H10811" t="str">
            <v>Pyawbwe</v>
          </cell>
        </row>
        <row r="10812">
          <cell r="H10812" t="str">
            <v>Pyawbwe</v>
          </cell>
        </row>
        <row r="10813">
          <cell r="H10813" t="str">
            <v>Pyawbwe</v>
          </cell>
        </row>
        <row r="10814">
          <cell r="H10814" t="str">
            <v>Pyawbwe</v>
          </cell>
        </row>
        <row r="10815">
          <cell r="H10815" t="str">
            <v>Pyawbwe</v>
          </cell>
        </row>
        <row r="10816">
          <cell r="H10816" t="str">
            <v>Pyawbwe</v>
          </cell>
        </row>
        <row r="10817">
          <cell r="H10817" t="str">
            <v>Pyawbwe</v>
          </cell>
        </row>
        <row r="10818">
          <cell r="H10818" t="str">
            <v>Pyawbwe</v>
          </cell>
        </row>
        <row r="10819">
          <cell r="H10819" t="str">
            <v>Pyawbwe</v>
          </cell>
        </row>
        <row r="10820">
          <cell r="H10820" t="str">
            <v>Pyawbwe</v>
          </cell>
        </row>
        <row r="10821">
          <cell r="H10821" t="str">
            <v>Pyawbwe</v>
          </cell>
        </row>
        <row r="10822">
          <cell r="H10822" t="str">
            <v>Pyawbwe</v>
          </cell>
        </row>
        <row r="10823">
          <cell r="H10823" t="str">
            <v>Pyawbwe</v>
          </cell>
        </row>
        <row r="10824">
          <cell r="H10824" t="str">
            <v>Pyawbwe</v>
          </cell>
        </row>
        <row r="10825">
          <cell r="H10825" t="str">
            <v>Pyawbwe</v>
          </cell>
        </row>
        <row r="10826">
          <cell r="H10826" t="str">
            <v>Pyawbwe</v>
          </cell>
        </row>
        <row r="10827">
          <cell r="H10827" t="str">
            <v>Pyawbwe</v>
          </cell>
        </row>
        <row r="10828">
          <cell r="H10828" t="str">
            <v>Pyawbwe</v>
          </cell>
        </row>
        <row r="10829">
          <cell r="H10829" t="str">
            <v>Pyawbwe</v>
          </cell>
        </row>
        <row r="10830">
          <cell r="H10830" t="str">
            <v>Pyawbwe</v>
          </cell>
        </row>
        <row r="10831">
          <cell r="H10831" t="str">
            <v>Pyawbwe</v>
          </cell>
        </row>
        <row r="10832">
          <cell r="H10832" t="str">
            <v>Pyawbwe</v>
          </cell>
        </row>
        <row r="10833">
          <cell r="H10833" t="str">
            <v>Pyawbwe</v>
          </cell>
        </row>
        <row r="10834">
          <cell r="H10834" t="str">
            <v>Pyawbwe</v>
          </cell>
        </row>
        <row r="10835">
          <cell r="H10835" t="str">
            <v>Pyawbwe</v>
          </cell>
        </row>
        <row r="10836">
          <cell r="H10836" t="str">
            <v>Pyawbwe</v>
          </cell>
        </row>
        <row r="10837">
          <cell r="H10837" t="str">
            <v>Pyay</v>
          </cell>
        </row>
        <row r="10838">
          <cell r="H10838" t="str">
            <v>Pyay</v>
          </cell>
        </row>
        <row r="10839">
          <cell r="H10839" t="str">
            <v>Pyay</v>
          </cell>
        </row>
        <row r="10840">
          <cell r="H10840" t="str">
            <v>Pyay</v>
          </cell>
        </row>
        <row r="10841">
          <cell r="H10841" t="str">
            <v>Pyay</v>
          </cell>
        </row>
        <row r="10842">
          <cell r="H10842" t="str">
            <v>Pyay</v>
          </cell>
        </row>
        <row r="10843">
          <cell r="H10843" t="str">
            <v>Pyay</v>
          </cell>
        </row>
        <row r="10844">
          <cell r="H10844" t="str">
            <v>Pyay</v>
          </cell>
        </row>
        <row r="10845">
          <cell r="H10845" t="str">
            <v>Pyay</v>
          </cell>
        </row>
        <row r="10846">
          <cell r="H10846" t="str">
            <v>Pyay</v>
          </cell>
        </row>
        <row r="10847">
          <cell r="H10847" t="str">
            <v>Pyay</v>
          </cell>
        </row>
        <row r="10848">
          <cell r="H10848" t="str">
            <v>Pyay</v>
          </cell>
        </row>
        <row r="10849">
          <cell r="H10849" t="str">
            <v>Pyay</v>
          </cell>
        </row>
        <row r="10850">
          <cell r="H10850" t="str">
            <v>Pyay</v>
          </cell>
        </row>
        <row r="10851">
          <cell r="H10851" t="str">
            <v>Pyay</v>
          </cell>
        </row>
        <row r="10852">
          <cell r="H10852" t="str">
            <v>Pyay</v>
          </cell>
        </row>
        <row r="10853">
          <cell r="H10853" t="str">
            <v>Pyay</v>
          </cell>
        </row>
        <row r="10854">
          <cell r="H10854" t="str">
            <v>Pyay</v>
          </cell>
        </row>
        <row r="10855">
          <cell r="H10855" t="str">
            <v>Pyay</v>
          </cell>
        </row>
        <row r="10856">
          <cell r="H10856" t="str">
            <v>Pyay</v>
          </cell>
        </row>
        <row r="10857">
          <cell r="H10857" t="str">
            <v>Pyay</v>
          </cell>
        </row>
        <row r="10858">
          <cell r="H10858" t="str">
            <v>Pyay</v>
          </cell>
        </row>
        <row r="10859">
          <cell r="H10859" t="str">
            <v>Pyay</v>
          </cell>
        </row>
        <row r="10860">
          <cell r="H10860" t="str">
            <v>Pyay</v>
          </cell>
        </row>
        <row r="10861">
          <cell r="H10861" t="str">
            <v>Pyay</v>
          </cell>
        </row>
        <row r="10862">
          <cell r="H10862" t="str">
            <v>Pyay</v>
          </cell>
        </row>
        <row r="10863">
          <cell r="H10863" t="str">
            <v>Pyay</v>
          </cell>
        </row>
        <row r="10864">
          <cell r="H10864" t="str">
            <v>Pyay</v>
          </cell>
        </row>
        <row r="10865">
          <cell r="H10865" t="str">
            <v>Pyay</v>
          </cell>
        </row>
        <row r="10866">
          <cell r="H10866" t="str">
            <v>Pyay</v>
          </cell>
        </row>
        <row r="10867">
          <cell r="H10867" t="str">
            <v>Pyay</v>
          </cell>
        </row>
        <row r="10868">
          <cell r="H10868" t="str">
            <v>Pyay</v>
          </cell>
        </row>
        <row r="10869">
          <cell r="H10869" t="str">
            <v>Pyay</v>
          </cell>
        </row>
        <row r="10870">
          <cell r="H10870" t="str">
            <v>Pyay</v>
          </cell>
        </row>
        <row r="10871">
          <cell r="H10871" t="str">
            <v>Pyay</v>
          </cell>
        </row>
        <row r="10872">
          <cell r="H10872" t="str">
            <v>Pyay</v>
          </cell>
        </row>
        <row r="10873">
          <cell r="H10873" t="str">
            <v>Pyay</v>
          </cell>
        </row>
        <row r="10874">
          <cell r="H10874" t="str">
            <v>Pyay</v>
          </cell>
        </row>
        <row r="10875">
          <cell r="H10875" t="str">
            <v>Pyay</v>
          </cell>
        </row>
        <row r="10876">
          <cell r="H10876" t="str">
            <v>Pyay</v>
          </cell>
        </row>
        <row r="10877">
          <cell r="H10877" t="str">
            <v>Pyay</v>
          </cell>
        </row>
        <row r="10878">
          <cell r="H10878" t="str">
            <v>Pyay</v>
          </cell>
        </row>
        <row r="10879">
          <cell r="H10879" t="str">
            <v>Pyay</v>
          </cell>
        </row>
        <row r="10880">
          <cell r="H10880" t="str">
            <v>Pyay</v>
          </cell>
        </row>
        <row r="10881">
          <cell r="H10881" t="str">
            <v>Pyay</v>
          </cell>
        </row>
        <row r="10882">
          <cell r="H10882" t="str">
            <v>Pyay</v>
          </cell>
        </row>
        <row r="10883">
          <cell r="H10883" t="str">
            <v>Pyay</v>
          </cell>
        </row>
        <row r="10884">
          <cell r="H10884" t="str">
            <v>Pyay</v>
          </cell>
        </row>
        <row r="10885">
          <cell r="H10885" t="str">
            <v>Pyay</v>
          </cell>
        </row>
        <row r="10886">
          <cell r="H10886" t="str">
            <v>Pyay</v>
          </cell>
        </row>
        <row r="10887">
          <cell r="H10887" t="str">
            <v>Pyay</v>
          </cell>
        </row>
        <row r="10888">
          <cell r="H10888" t="str">
            <v>Pyay</v>
          </cell>
        </row>
        <row r="10889">
          <cell r="H10889" t="str">
            <v>Pyay</v>
          </cell>
        </row>
        <row r="10890">
          <cell r="H10890" t="str">
            <v>Pyay</v>
          </cell>
        </row>
        <row r="10891">
          <cell r="H10891" t="str">
            <v>Pyay</v>
          </cell>
        </row>
        <row r="10892">
          <cell r="H10892" t="str">
            <v>Pyay</v>
          </cell>
        </row>
        <row r="10893">
          <cell r="H10893" t="str">
            <v>Pyay</v>
          </cell>
        </row>
        <row r="10894">
          <cell r="H10894" t="str">
            <v>Pyay</v>
          </cell>
        </row>
        <row r="10895">
          <cell r="H10895" t="str">
            <v>Pyay</v>
          </cell>
        </row>
        <row r="10896">
          <cell r="H10896" t="str">
            <v>Pyigyitagon</v>
          </cell>
        </row>
        <row r="10897">
          <cell r="H10897" t="str">
            <v>Pyigyitagon</v>
          </cell>
        </row>
        <row r="10898">
          <cell r="H10898" t="str">
            <v>Pyinmana</v>
          </cell>
        </row>
        <row r="10899">
          <cell r="H10899" t="str">
            <v>Pyinmana</v>
          </cell>
        </row>
        <row r="10900">
          <cell r="H10900" t="str">
            <v>Pyinmana</v>
          </cell>
        </row>
        <row r="10901">
          <cell r="H10901" t="str">
            <v>Pyinmana</v>
          </cell>
        </row>
        <row r="10902">
          <cell r="H10902" t="str">
            <v>Pyinmana</v>
          </cell>
        </row>
        <row r="10903">
          <cell r="H10903" t="str">
            <v>Pyinmana</v>
          </cell>
        </row>
        <row r="10904">
          <cell r="H10904" t="str">
            <v>Pyinmana</v>
          </cell>
        </row>
        <row r="10905">
          <cell r="H10905" t="str">
            <v>Pyinmana</v>
          </cell>
        </row>
        <row r="10906">
          <cell r="H10906" t="str">
            <v>Pyinmana</v>
          </cell>
        </row>
        <row r="10907">
          <cell r="H10907" t="str">
            <v>Pyinmana</v>
          </cell>
        </row>
        <row r="10908">
          <cell r="H10908" t="str">
            <v>Pyinmana</v>
          </cell>
        </row>
        <row r="10909">
          <cell r="H10909" t="str">
            <v>Pyinmana</v>
          </cell>
        </row>
        <row r="10910">
          <cell r="H10910" t="str">
            <v>Pyinmana</v>
          </cell>
        </row>
        <row r="10911">
          <cell r="H10911" t="str">
            <v>Pyinmana</v>
          </cell>
        </row>
        <row r="10912">
          <cell r="H10912" t="str">
            <v>Pyinmana</v>
          </cell>
        </row>
        <row r="10913">
          <cell r="H10913" t="str">
            <v>Pyinmana</v>
          </cell>
        </row>
        <row r="10914">
          <cell r="H10914" t="str">
            <v>Pyinmana</v>
          </cell>
        </row>
        <row r="10915">
          <cell r="H10915" t="str">
            <v>Pyinmana</v>
          </cell>
        </row>
        <row r="10916">
          <cell r="H10916" t="str">
            <v>Pyinmana</v>
          </cell>
        </row>
        <row r="10917">
          <cell r="H10917" t="str">
            <v>Pyinmana</v>
          </cell>
        </row>
        <row r="10918">
          <cell r="H10918" t="str">
            <v>Pyinmana</v>
          </cell>
        </row>
        <row r="10919">
          <cell r="H10919" t="str">
            <v>Pyinmana</v>
          </cell>
        </row>
        <row r="10920">
          <cell r="H10920" t="str">
            <v>Pyinmana</v>
          </cell>
        </row>
        <row r="10921">
          <cell r="H10921" t="str">
            <v>Pyinmana</v>
          </cell>
        </row>
        <row r="10922">
          <cell r="H10922" t="str">
            <v>Pyinmana</v>
          </cell>
        </row>
        <row r="10923">
          <cell r="H10923" t="str">
            <v>Pyinmana</v>
          </cell>
        </row>
        <row r="10924">
          <cell r="H10924" t="str">
            <v>Pyinmana</v>
          </cell>
        </row>
        <row r="10925">
          <cell r="H10925" t="str">
            <v>Pyinmana</v>
          </cell>
        </row>
        <row r="10926">
          <cell r="H10926" t="str">
            <v>Pyinmana</v>
          </cell>
        </row>
        <row r="10927">
          <cell r="H10927" t="str">
            <v>Pyinmana</v>
          </cell>
        </row>
        <row r="10928">
          <cell r="H10928" t="str">
            <v>Pyinmana</v>
          </cell>
        </row>
        <row r="10929">
          <cell r="H10929" t="str">
            <v>Pyinmana</v>
          </cell>
        </row>
        <row r="10930">
          <cell r="H10930" t="str">
            <v>Pyinmana</v>
          </cell>
        </row>
        <row r="10931">
          <cell r="H10931" t="str">
            <v>Pyinoolwin</v>
          </cell>
        </row>
        <row r="10932">
          <cell r="H10932" t="str">
            <v>Pyinoolwin</v>
          </cell>
        </row>
        <row r="10933">
          <cell r="H10933" t="str">
            <v>Pyinoolwin</v>
          </cell>
        </row>
        <row r="10934">
          <cell r="H10934" t="str">
            <v>Pyinoolwin</v>
          </cell>
        </row>
        <row r="10935">
          <cell r="H10935" t="str">
            <v>Pyinoolwin</v>
          </cell>
        </row>
        <row r="10936">
          <cell r="H10936" t="str">
            <v>Pyinoolwin</v>
          </cell>
        </row>
        <row r="10937">
          <cell r="H10937" t="str">
            <v>Pyinoolwin</v>
          </cell>
        </row>
        <row r="10938">
          <cell r="H10938" t="str">
            <v>Pyinoolwin</v>
          </cell>
        </row>
        <row r="10939">
          <cell r="H10939" t="str">
            <v>Pyinoolwin</v>
          </cell>
        </row>
        <row r="10940">
          <cell r="H10940" t="str">
            <v>Pyinoolwin</v>
          </cell>
        </row>
        <row r="10941">
          <cell r="H10941" t="str">
            <v>Pyinoolwin</v>
          </cell>
        </row>
        <row r="10942">
          <cell r="H10942" t="str">
            <v>Pyinoolwin</v>
          </cell>
        </row>
        <row r="10943">
          <cell r="H10943" t="str">
            <v>Pyinoolwin</v>
          </cell>
        </row>
        <row r="10944">
          <cell r="H10944" t="str">
            <v>Pyinoolwin</v>
          </cell>
        </row>
        <row r="10945">
          <cell r="H10945" t="str">
            <v>Pyinoolwin</v>
          </cell>
        </row>
        <row r="10946">
          <cell r="H10946" t="str">
            <v>Pyinoolwin</v>
          </cell>
        </row>
        <row r="10947">
          <cell r="H10947" t="str">
            <v>Pyinoolwin</v>
          </cell>
        </row>
        <row r="10948">
          <cell r="H10948" t="str">
            <v>Pyinoolwin</v>
          </cell>
        </row>
        <row r="10949">
          <cell r="H10949" t="str">
            <v>Pyinoolwin</v>
          </cell>
        </row>
        <row r="10950">
          <cell r="H10950" t="str">
            <v>Pyinoolwin</v>
          </cell>
        </row>
        <row r="10951">
          <cell r="H10951" t="str">
            <v>Pyinoolwin</v>
          </cell>
        </row>
        <row r="10952">
          <cell r="H10952" t="str">
            <v>Pyinoolwin</v>
          </cell>
        </row>
        <row r="10953">
          <cell r="H10953" t="str">
            <v>Pyinoolwin</v>
          </cell>
        </row>
        <row r="10954">
          <cell r="H10954" t="str">
            <v>Pyinoolwin</v>
          </cell>
        </row>
        <row r="10955">
          <cell r="H10955" t="str">
            <v>Pyinoolwin</v>
          </cell>
        </row>
        <row r="10956">
          <cell r="H10956" t="str">
            <v>Pyinoolwin</v>
          </cell>
        </row>
        <row r="10957">
          <cell r="H10957" t="str">
            <v>Pyinoolwin</v>
          </cell>
        </row>
        <row r="10958">
          <cell r="H10958" t="str">
            <v>Pyinoolwin</v>
          </cell>
        </row>
        <row r="10959">
          <cell r="H10959" t="str">
            <v>Pyinoolwin</v>
          </cell>
        </row>
        <row r="10960">
          <cell r="H10960" t="str">
            <v>Pyinoolwin</v>
          </cell>
        </row>
        <row r="10961">
          <cell r="H10961" t="str">
            <v>Pyinoolwin</v>
          </cell>
        </row>
        <row r="10962">
          <cell r="H10962" t="str">
            <v>Pyinoolwin</v>
          </cell>
        </row>
        <row r="10963">
          <cell r="H10963" t="str">
            <v>Pyinoolwin</v>
          </cell>
        </row>
        <row r="10964">
          <cell r="H10964" t="str">
            <v>Pyinoolwin</v>
          </cell>
        </row>
        <row r="10965">
          <cell r="H10965" t="str">
            <v>Pyinoolwin</v>
          </cell>
        </row>
        <row r="10966">
          <cell r="H10966" t="str">
            <v>Pyinoolwin</v>
          </cell>
        </row>
        <row r="10967">
          <cell r="H10967" t="str">
            <v>Pyinoolwin</v>
          </cell>
        </row>
        <row r="10968">
          <cell r="H10968" t="str">
            <v>Pyinoolwin</v>
          </cell>
        </row>
        <row r="10969">
          <cell r="H10969" t="str">
            <v>Pyinoolwin</v>
          </cell>
        </row>
        <row r="10970">
          <cell r="H10970" t="str">
            <v>Pyinoolwin</v>
          </cell>
        </row>
        <row r="10971">
          <cell r="H10971" t="str">
            <v>Ramree</v>
          </cell>
        </row>
        <row r="10972">
          <cell r="H10972" t="str">
            <v>Ramree</v>
          </cell>
        </row>
        <row r="10973">
          <cell r="H10973" t="str">
            <v>Ramree</v>
          </cell>
        </row>
        <row r="10974">
          <cell r="H10974" t="str">
            <v>Ramree</v>
          </cell>
        </row>
        <row r="10975">
          <cell r="H10975" t="str">
            <v>Ramree</v>
          </cell>
        </row>
        <row r="10976">
          <cell r="H10976" t="str">
            <v>Ramree</v>
          </cell>
        </row>
        <row r="10977">
          <cell r="H10977" t="str">
            <v>Ramree</v>
          </cell>
        </row>
        <row r="10978">
          <cell r="H10978" t="str">
            <v>Ramree</v>
          </cell>
        </row>
        <row r="10979">
          <cell r="H10979" t="str">
            <v>Ramree</v>
          </cell>
        </row>
        <row r="10980">
          <cell r="H10980" t="str">
            <v>Ramree</v>
          </cell>
        </row>
        <row r="10981">
          <cell r="H10981" t="str">
            <v>Ramree</v>
          </cell>
        </row>
        <row r="10982">
          <cell r="H10982" t="str">
            <v>Ramree</v>
          </cell>
        </row>
        <row r="10983">
          <cell r="H10983" t="str">
            <v>Ramree</v>
          </cell>
        </row>
        <row r="10984">
          <cell r="H10984" t="str">
            <v>Ramree</v>
          </cell>
        </row>
        <row r="10985">
          <cell r="H10985" t="str">
            <v>Ramree</v>
          </cell>
        </row>
        <row r="10986">
          <cell r="H10986" t="str">
            <v>Ramree</v>
          </cell>
        </row>
        <row r="10987">
          <cell r="H10987" t="str">
            <v>Ramree</v>
          </cell>
        </row>
        <row r="10988">
          <cell r="H10988" t="str">
            <v>Ramree</v>
          </cell>
        </row>
        <row r="10989">
          <cell r="H10989" t="str">
            <v>Ramree</v>
          </cell>
        </row>
        <row r="10990">
          <cell r="H10990" t="str">
            <v>Ramree</v>
          </cell>
        </row>
        <row r="10991">
          <cell r="H10991" t="str">
            <v>Ramree</v>
          </cell>
        </row>
        <row r="10992">
          <cell r="H10992" t="str">
            <v>Ramree</v>
          </cell>
        </row>
        <row r="10993">
          <cell r="H10993" t="str">
            <v>Ramree</v>
          </cell>
        </row>
        <row r="10994">
          <cell r="H10994" t="str">
            <v>Ramree</v>
          </cell>
        </row>
        <row r="10995">
          <cell r="H10995" t="str">
            <v>Ramree</v>
          </cell>
        </row>
        <row r="10996">
          <cell r="H10996" t="str">
            <v>Ramree</v>
          </cell>
        </row>
        <row r="10997">
          <cell r="H10997" t="str">
            <v>Ramree</v>
          </cell>
        </row>
        <row r="10998">
          <cell r="H10998" t="str">
            <v>Ramree</v>
          </cell>
        </row>
        <row r="10999">
          <cell r="H10999" t="str">
            <v>Ramree</v>
          </cell>
        </row>
        <row r="11000">
          <cell r="H11000" t="str">
            <v>Ramree</v>
          </cell>
        </row>
        <row r="11001">
          <cell r="H11001" t="str">
            <v>Ramree</v>
          </cell>
        </row>
        <row r="11002">
          <cell r="H11002" t="str">
            <v>Ramree</v>
          </cell>
        </row>
        <row r="11003">
          <cell r="H11003" t="str">
            <v>Ramree</v>
          </cell>
        </row>
        <row r="11004">
          <cell r="H11004" t="str">
            <v>Ramree</v>
          </cell>
        </row>
        <row r="11005">
          <cell r="H11005" t="str">
            <v>Ramree</v>
          </cell>
        </row>
        <row r="11006">
          <cell r="H11006" t="str">
            <v>Ramree</v>
          </cell>
        </row>
        <row r="11007">
          <cell r="H11007" t="str">
            <v>Ramree</v>
          </cell>
        </row>
        <row r="11008">
          <cell r="H11008" t="str">
            <v>Ramree</v>
          </cell>
        </row>
        <row r="11009">
          <cell r="H11009" t="str">
            <v>Ramree</v>
          </cell>
        </row>
        <row r="11010">
          <cell r="H11010" t="str">
            <v>Ramree</v>
          </cell>
        </row>
        <row r="11011">
          <cell r="H11011" t="str">
            <v>Ramree</v>
          </cell>
        </row>
        <row r="11012">
          <cell r="H11012" t="str">
            <v>Ramree</v>
          </cell>
        </row>
        <row r="11013">
          <cell r="H11013" t="str">
            <v>Ramree</v>
          </cell>
        </row>
        <row r="11014">
          <cell r="H11014" t="str">
            <v>Ramree</v>
          </cell>
        </row>
        <row r="11015">
          <cell r="H11015" t="str">
            <v>Ramree</v>
          </cell>
        </row>
        <row r="11016">
          <cell r="H11016" t="str">
            <v>Ramree</v>
          </cell>
        </row>
        <row r="11017">
          <cell r="H11017" t="str">
            <v>Ramree</v>
          </cell>
        </row>
        <row r="11018">
          <cell r="H11018" t="str">
            <v>Ramree</v>
          </cell>
        </row>
        <row r="11019">
          <cell r="H11019" t="str">
            <v>Ramree</v>
          </cell>
        </row>
        <row r="11020">
          <cell r="H11020" t="str">
            <v>Ramree</v>
          </cell>
        </row>
        <row r="11021">
          <cell r="H11021" t="str">
            <v>Ramree</v>
          </cell>
        </row>
        <row r="11022">
          <cell r="H11022" t="str">
            <v>Ramree</v>
          </cell>
        </row>
        <row r="11023">
          <cell r="H11023" t="str">
            <v>Ramree</v>
          </cell>
        </row>
        <row r="11024">
          <cell r="H11024" t="str">
            <v>Rathedaung</v>
          </cell>
        </row>
        <row r="11025">
          <cell r="H11025" t="str">
            <v>Rathedaung</v>
          </cell>
        </row>
        <row r="11026">
          <cell r="H11026" t="str">
            <v>Rathedaung</v>
          </cell>
        </row>
        <row r="11027">
          <cell r="H11027" t="str">
            <v>Rathedaung</v>
          </cell>
        </row>
        <row r="11028">
          <cell r="H11028" t="str">
            <v>Rathedaung</v>
          </cell>
        </row>
        <row r="11029">
          <cell r="H11029" t="str">
            <v>Rathedaung</v>
          </cell>
        </row>
        <row r="11030">
          <cell r="H11030" t="str">
            <v>Rathedaung</v>
          </cell>
        </row>
        <row r="11031">
          <cell r="H11031" t="str">
            <v>Rathedaung</v>
          </cell>
        </row>
        <row r="11032">
          <cell r="H11032" t="str">
            <v>Rathedaung</v>
          </cell>
        </row>
        <row r="11033">
          <cell r="H11033" t="str">
            <v>Rathedaung</v>
          </cell>
        </row>
        <row r="11034">
          <cell r="H11034" t="str">
            <v>Rathedaung</v>
          </cell>
        </row>
        <row r="11035">
          <cell r="H11035" t="str">
            <v>Rathedaung</v>
          </cell>
        </row>
        <row r="11036">
          <cell r="H11036" t="str">
            <v>Rathedaung</v>
          </cell>
        </row>
        <row r="11037">
          <cell r="H11037" t="str">
            <v>Rathedaung</v>
          </cell>
        </row>
        <row r="11038">
          <cell r="H11038" t="str">
            <v>Rathedaung</v>
          </cell>
        </row>
        <row r="11039">
          <cell r="H11039" t="str">
            <v>Rathedaung</v>
          </cell>
        </row>
        <row r="11040">
          <cell r="H11040" t="str">
            <v>Rathedaung</v>
          </cell>
        </row>
        <row r="11041">
          <cell r="H11041" t="str">
            <v>Rathedaung</v>
          </cell>
        </row>
        <row r="11042">
          <cell r="H11042" t="str">
            <v>Rathedaung</v>
          </cell>
        </row>
        <row r="11043">
          <cell r="H11043" t="str">
            <v>Rathedaung</v>
          </cell>
        </row>
        <row r="11044">
          <cell r="H11044" t="str">
            <v>Rathedaung</v>
          </cell>
        </row>
        <row r="11045">
          <cell r="H11045" t="str">
            <v>Rathedaung</v>
          </cell>
        </row>
        <row r="11046">
          <cell r="H11046" t="str">
            <v>Rathedaung</v>
          </cell>
        </row>
        <row r="11047">
          <cell r="H11047" t="str">
            <v>Rathedaung</v>
          </cell>
        </row>
        <row r="11048">
          <cell r="H11048" t="str">
            <v>Rathedaung</v>
          </cell>
        </row>
        <row r="11049">
          <cell r="H11049" t="str">
            <v>Rathedaung</v>
          </cell>
        </row>
        <row r="11050">
          <cell r="H11050" t="str">
            <v>Rathedaung</v>
          </cell>
        </row>
        <row r="11051">
          <cell r="H11051" t="str">
            <v>Rathedaung</v>
          </cell>
        </row>
        <row r="11052">
          <cell r="H11052" t="str">
            <v>Rathedaung</v>
          </cell>
        </row>
        <row r="11053">
          <cell r="H11053" t="str">
            <v>Rathedaung</v>
          </cell>
        </row>
        <row r="11054">
          <cell r="H11054" t="str">
            <v>Rathedaung</v>
          </cell>
        </row>
        <row r="11055">
          <cell r="H11055" t="str">
            <v>Rathedaung</v>
          </cell>
        </row>
        <row r="11056">
          <cell r="H11056" t="str">
            <v>Rathedaung</v>
          </cell>
        </row>
        <row r="11057">
          <cell r="H11057" t="str">
            <v>Rathedaung</v>
          </cell>
        </row>
        <row r="11058">
          <cell r="H11058" t="str">
            <v>Rathedaung</v>
          </cell>
        </row>
        <row r="11059">
          <cell r="H11059" t="str">
            <v>Rathedaung</v>
          </cell>
        </row>
        <row r="11060">
          <cell r="H11060" t="str">
            <v>Rathedaung</v>
          </cell>
        </row>
        <row r="11061">
          <cell r="H11061" t="str">
            <v>Rathedaung</v>
          </cell>
        </row>
        <row r="11062">
          <cell r="H11062" t="str">
            <v>Rathedaung</v>
          </cell>
        </row>
        <row r="11063">
          <cell r="H11063" t="str">
            <v>Rathedaung</v>
          </cell>
        </row>
        <row r="11064">
          <cell r="H11064" t="str">
            <v>Rathedaung</v>
          </cell>
        </row>
        <row r="11065">
          <cell r="H11065" t="str">
            <v>Rathedaung</v>
          </cell>
        </row>
        <row r="11066">
          <cell r="H11066" t="str">
            <v>Rathedaung</v>
          </cell>
        </row>
        <row r="11067">
          <cell r="H11067" t="str">
            <v>Rathedaung</v>
          </cell>
        </row>
        <row r="11068">
          <cell r="H11068" t="str">
            <v>Rathedaung</v>
          </cell>
        </row>
        <row r="11069">
          <cell r="H11069" t="str">
            <v>Rathedaung</v>
          </cell>
        </row>
        <row r="11070">
          <cell r="H11070" t="str">
            <v>Rathedaung</v>
          </cell>
        </row>
        <row r="11071">
          <cell r="H11071" t="str">
            <v>Rathedaung</v>
          </cell>
        </row>
        <row r="11072">
          <cell r="H11072" t="str">
            <v>Rathedaung</v>
          </cell>
        </row>
        <row r="11073">
          <cell r="H11073" t="str">
            <v>Rathedaung</v>
          </cell>
        </row>
        <row r="11074">
          <cell r="H11074" t="str">
            <v>Rathedaung</v>
          </cell>
        </row>
        <row r="11075">
          <cell r="H11075" t="str">
            <v>Rathedaung</v>
          </cell>
        </row>
        <row r="11076">
          <cell r="H11076" t="str">
            <v>Rathedaung</v>
          </cell>
        </row>
        <row r="11077">
          <cell r="H11077" t="str">
            <v>Rathedaung</v>
          </cell>
        </row>
        <row r="11078">
          <cell r="H11078" t="str">
            <v>Rathedaung</v>
          </cell>
        </row>
        <row r="11079">
          <cell r="H11079" t="str">
            <v>Rathedaung</v>
          </cell>
        </row>
        <row r="11080">
          <cell r="H11080" t="str">
            <v>Rathedaung</v>
          </cell>
        </row>
        <row r="11081">
          <cell r="H11081" t="str">
            <v>Rathedaung</v>
          </cell>
        </row>
        <row r="11082">
          <cell r="H11082" t="str">
            <v>Rathedaung</v>
          </cell>
        </row>
        <row r="11083">
          <cell r="H11083" t="str">
            <v>Rathedaung</v>
          </cell>
        </row>
        <row r="11084">
          <cell r="H11084" t="str">
            <v>Rathedaung</v>
          </cell>
        </row>
        <row r="11085">
          <cell r="H11085" t="str">
            <v>Rathedaung</v>
          </cell>
        </row>
        <row r="11086">
          <cell r="H11086" t="str">
            <v>Rathedaung</v>
          </cell>
        </row>
        <row r="11087">
          <cell r="H11087" t="str">
            <v>Rathedaung</v>
          </cell>
        </row>
        <row r="11088">
          <cell r="H11088" t="str">
            <v>Rathedaung</v>
          </cell>
        </row>
        <row r="11089">
          <cell r="H11089" t="str">
            <v>Rathedaung</v>
          </cell>
        </row>
        <row r="11090">
          <cell r="H11090" t="str">
            <v>Rathedaung</v>
          </cell>
        </row>
        <row r="11091">
          <cell r="H11091" t="str">
            <v>Rathedaung</v>
          </cell>
        </row>
        <row r="11092">
          <cell r="H11092" t="str">
            <v>Rathedaung</v>
          </cell>
        </row>
        <row r="11093">
          <cell r="H11093" t="str">
            <v>Rathedaung</v>
          </cell>
        </row>
        <row r="11094">
          <cell r="H11094" t="str">
            <v>Rathedaung</v>
          </cell>
        </row>
        <row r="11095">
          <cell r="H11095" t="str">
            <v>Rathedaung</v>
          </cell>
        </row>
        <row r="11096">
          <cell r="H11096" t="str">
            <v>Rathedaung</v>
          </cell>
        </row>
        <row r="11097">
          <cell r="H11097" t="str">
            <v>Rathedaung</v>
          </cell>
        </row>
        <row r="11098">
          <cell r="H11098" t="str">
            <v>Rathedaung</v>
          </cell>
        </row>
        <row r="11099">
          <cell r="H11099" t="str">
            <v>Rathedaung</v>
          </cell>
        </row>
        <row r="11100">
          <cell r="H11100" t="str">
            <v>Rathedaung</v>
          </cell>
        </row>
        <row r="11101">
          <cell r="H11101" t="str">
            <v>Rathedaung</v>
          </cell>
        </row>
        <row r="11102">
          <cell r="H11102" t="str">
            <v>Rathedaung</v>
          </cell>
        </row>
        <row r="11103">
          <cell r="H11103" t="str">
            <v>Rathedaung</v>
          </cell>
        </row>
        <row r="11104">
          <cell r="H11104" t="str">
            <v>Rathedaung</v>
          </cell>
        </row>
        <row r="11105">
          <cell r="H11105" t="str">
            <v>Rathedaung</v>
          </cell>
        </row>
        <row r="11106">
          <cell r="H11106" t="str">
            <v>Rathedaung</v>
          </cell>
        </row>
        <row r="11107">
          <cell r="H11107" t="str">
            <v>Rathedaung</v>
          </cell>
        </row>
        <row r="11108">
          <cell r="H11108" t="str">
            <v>Rathedaung</v>
          </cell>
        </row>
        <row r="11109">
          <cell r="H11109" t="str">
            <v>Rathedaung</v>
          </cell>
        </row>
        <row r="11110">
          <cell r="H11110" t="str">
            <v>Rathedaung</v>
          </cell>
        </row>
        <row r="11111">
          <cell r="H11111" t="str">
            <v>Rathedaung</v>
          </cell>
        </row>
        <row r="11112">
          <cell r="H11112" t="str">
            <v>Rathedaung</v>
          </cell>
        </row>
        <row r="11113">
          <cell r="H11113" t="str">
            <v>Rathedaung</v>
          </cell>
        </row>
        <row r="11114">
          <cell r="H11114" t="str">
            <v>Sagaing</v>
          </cell>
        </row>
        <row r="11115">
          <cell r="H11115" t="str">
            <v>Sagaing</v>
          </cell>
        </row>
        <row r="11116">
          <cell r="H11116" t="str">
            <v>Sagaing</v>
          </cell>
        </row>
        <row r="11117">
          <cell r="H11117" t="str">
            <v>Sagaing</v>
          </cell>
        </row>
        <row r="11118">
          <cell r="H11118" t="str">
            <v>Sagaing</v>
          </cell>
        </row>
        <row r="11119">
          <cell r="H11119" t="str">
            <v>Sagaing</v>
          </cell>
        </row>
        <row r="11120">
          <cell r="H11120" t="str">
            <v>Sagaing</v>
          </cell>
        </row>
        <row r="11121">
          <cell r="H11121" t="str">
            <v>Sagaing</v>
          </cell>
        </row>
        <row r="11122">
          <cell r="H11122" t="str">
            <v>Sagaing</v>
          </cell>
        </row>
        <row r="11123">
          <cell r="H11123" t="str">
            <v>Sagaing</v>
          </cell>
        </row>
        <row r="11124">
          <cell r="H11124" t="str">
            <v>Sagaing</v>
          </cell>
        </row>
        <row r="11125">
          <cell r="H11125" t="str">
            <v>Sagaing</v>
          </cell>
        </row>
        <row r="11126">
          <cell r="H11126" t="str">
            <v>Sagaing</v>
          </cell>
        </row>
        <row r="11127">
          <cell r="H11127" t="str">
            <v>Sagaing</v>
          </cell>
        </row>
        <row r="11128">
          <cell r="H11128" t="str">
            <v>Sagaing</v>
          </cell>
        </row>
        <row r="11129">
          <cell r="H11129" t="str">
            <v>Sagaing</v>
          </cell>
        </row>
        <row r="11130">
          <cell r="H11130" t="str">
            <v>Sagaing</v>
          </cell>
        </row>
        <row r="11131">
          <cell r="H11131" t="str">
            <v>Sagaing</v>
          </cell>
        </row>
        <row r="11132">
          <cell r="H11132" t="str">
            <v>Sagaing</v>
          </cell>
        </row>
        <row r="11133">
          <cell r="H11133" t="str">
            <v>Sagaing</v>
          </cell>
        </row>
        <row r="11134">
          <cell r="H11134" t="str">
            <v>Sagaing</v>
          </cell>
        </row>
        <row r="11135">
          <cell r="H11135" t="str">
            <v>Sagaing</v>
          </cell>
        </row>
        <row r="11136">
          <cell r="H11136" t="str">
            <v>Sagaing</v>
          </cell>
        </row>
        <row r="11137">
          <cell r="H11137" t="str">
            <v>Sagaing</v>
          </cell>
        </row>
        <row r="11138">
          <cell r="H11138" t="str">
            <v>Sagaing</v>
          </cell>
        </row>
        <row r="11139">
          <cell r="H11139" t="str">
            <v>Sagaing</v>
          </cell>
        </row>
        <row r="11140">
          <cell r="H11140" t="str">
            <v>Sagaing</v>
          </cell>
        </row>
        <row r="11141">
          <cell r="H11141" t="str">
            <v>Sagaing</v>
          </cell>
        </row>
        <row r="11142">
          <cell r="H11142" t="str">
            <v>Sagaing</v>
          </cell>
        </row>
        <row r="11143">
          <cell r="H11143" t="str">
            <v>Sagaing</v>
          </cell>
        </row>
        <row r="11144">
          <cell r="H11144" t="str">
            <v>Sagaing</v>
          </cell>
        </row>
        <row r="11145">
          <cell r="H11145" t="str">
            <v>Sagaing</v>
          </cell>
        </row>
        <row r="11146">
          <cell r="H11146" t="str">
            <v>Sagaing</v>
          </cell>
        </row>
        <row r="11147">
          <cell r="H11147" t="str">
            <v>Sagaing</v>
          </cell>
        </row>
        <row r="11148">
          <cell r="H11148" t="str">
            <v>Sagaing</v>
          </cell>
        </row>
        <row r="11149">
          <cell r="H11149" t="str">
            <v>Sagaing</v>
          </cell>
        </row>
        <row r="11150">
          <cell r="H11150" t="str">
            <v>Sagaing</v>
          </cell>
        </row>
        <row r="11151">
          <cell r="H11151" t="str">
            <v>Sagaing</v>
          </cell>
        </row>
        <row r="11152">
          <cell r="H11152" t="str">
            <v>Sagaing</v>
          </cell>
        </row>
        <row r="11153">
          <cell r="H11153" t="str">
            <v>Sagaing</v>
          </cell>
        </row>
        <row r="11154">
          <cell r="H11154" t="str">
            <v>Sagaing</v>
          </cell>
        </row>
        <row r="11155">
          <cell r="H11155" t="str">
            <v>Sagaing</v>
          </cell>
        </row>
        <row r="11156">
          <cell r="H11156" t="str">
            <v>Sagaing</v>
          </cell>
        </row>
        <row r="11157">
          <cell r="H11157" t="str">
            <v>Sagaing</v>
          </cell>
        </row>
        <row r="11158">
          <cell r="H11158" t="str">
            <v>Sagaing</v>
          </cell>
        </row>
        <row r="11159">
          <cell r="H11159" t="str">
            <v>Sagaing</v>
          </cell>
        </row>
        <row r="11160">
          <cell r="H11160" t="str">
            <v>Sagaing</v>
          </cell>
        </row>
        <row r="11161">
          <cell r="H11161" t="str">
            <v>Sagaing</v>
          </cell>
        </row>
        <row r="11162">
          <cell r="H11162" t="str">
            <v>Sagaing</v>
          </cell>
        </row>
        <row r="11163">
          <cell r="H11163" t="str">
            <v>Sagaing</v>
          </cell>
        </row>
        <row r="11164">
          <cell r="H11164" t="str">
            <v>Sagaing</v>
          </cell>
        </row>
        <row r="11165">
          <cell r="H11165" t="str">
            <v>Sagaing</v>
          </cell>
        </row>
        <row r="11166">
          <cell r="H11166" t="str">
            <v>Sagaing</v>
          </cell>
        </row>
        <row r="11167">
          <cell r="H11167" t="str">
            <v>Sagaing</v>
          </cell>
        </row>
        <row r="11168">
          <cell r="H11168" t="str">
            <v>Sagaing</v>
          </cell>
        </row>
        <row r="11169">
          <cell r="H11169" t="str">
            <v>Sagaing</v>
          </cell>
        </row>
        <row r="11170">
          <cell r="H11170" t="str">
            <v>Sagaing</v>
          </cell>
        </row>
        <row r="11171">
          <cell r="H11171" t="str">
            <v>Sagaing</v>
          </cell>
        </row>
        <row r="11172">
          <cell r="H11172" t="str">
            <v>Sagaing</v>
          </cell>
        </row>
        <row r="11173">
          <cell r="H11173" t="str">
            <v>Sagaing</v>
          </cell>
        </row>
        <row r="11174">
          <cell r="H11174" t="str">
            <v>Sagaing</v>
          </cell>
        </row>
        <row r="11175">
          <cell r="H11175" t="str">
            <v>Sagaing</v>
          </cell>
        </row>
        <row r="11176">
          <cell r="H11176" t="str">
            <v>Sagaing</v>
          </cell>
        </row>
        <row r="11177">
          <cell r="H11177" t="str">
            <v>Sagaing</v>
          </cell>
        </row>
        <row r="11178">
          <cell r="H11178" t="str">
            <v>Sagaing</v>
          </cell>
        </row>
        <row r="11179">
          <cell r="H11179" t="str">
            <v>Sagaing</v>
          </cell>
        </row>
        <row r="11180">
          <cell r="H11180" t="str">
            <v>Sagaing</v>
          </cell>
        </row>
        <row r="11181">
          <cell r="H11181" t="str">
            <v>Sagaing</v>
          </cell>
        </row>
        <row r="11182">
          <cell r="H11182" t="str">
            <v>Sagaing</v>
          </cell>
        </row>
        <row r="11183">
          <cell r="H11183" t="str">
            <v>Sagaing</v>
          </cell>
        </row>
        <row r="11184">
          <cell r="H11184" t="str">
            <v>Sagaing</v>
          </cell>
        </row>
        <row r="11185">
          <cell r="H11185" t="str">
            <v>Sagaing</v>
          </cell>
        </row>
        <row r="11186">
          <cell r="H11186" t="str">
            <v>Sagaing</v>
          </cell>
        </row>
        <row r="11187">
          <cell r="H11187" t="str">
            <v>Sagaing</v>
          </cell>
        </row>
        <row r="11188">
          <cell r="H11188" t="str">
            <v>Sagaing</v>
          </cell>
        </row>
        <row r="11189">
          <cell r="H11189" t="str">
            <v>Sagaing</v>
          </cell>
        </row>
        <row r="11190">
          <cell r="H11190" t="str">
            <v>Sagaing</v>
          </cell>
        </row>
        <row r="11191">
          <cell r="H11191" t="str">
            <v>Sagaing</v>
          </cell>
        </row>
        <row r="11192">
          <cell r="H11192" t="str">
            <v>Sagaing</v>
          </cell>
        </row>
        <row r="11193">
          <cell r="H11193" t="str">
            <v>Sagaing</v>
          </cell>
        </row>
        <row r="11194">
          <cell r="H11194" t="str">
            <v>Sagaing</v>
          </cell>
        </row>
        <row r="11195">
          <cell r="H11195" t="str">
            <v>Sagaing</v>
          </cell>
        </row>
        <row r="11196">
          <cell r="H11196" t="str">
            <v>Sagaing</v>
          </cell>
        </row>
        <row r="11197">
          <cell r="H11197" t="str">
            <v>Sagaing</v>
          </cell>
        </row>
        <row r="11198">
          <cell r="H11198" t="str">
            <v>Salin</v>
          </cell>
        </row>
        <row r="11199">
          <cell r="H11199" t="str">
            <v>Salin</v>
          </cell>
        </row>
        <row r="11200">
          <cell r="H11200" t="str">
            <v>Salin</v>
          </cell>
        </row>
        <row r="11201">
          <cell r="H11201" t="str">
            <v>Salin</v>
          </cell>
        </row>
        <row r="11202">
          <cell r="H11202" t="str">
            <v>Salin</v>
          </cell>
        </row>
        <row r="11203">
          <cell r="H11203" t="str">
            <v>Salin</v>
          </cell>
        </row>
        <row r="11204">
          <cell r="H11204" t="str">
            <v>Salin</v>
          </cell>
        </row>
        <row r="11205">
          <cell r="H11205" t="str">
            <v>Salin</v>
          </cell>
        </row>
        <row r="11206">
          <cell r="H11206" t="str">
            <v>Salin</v>
          </cell>
        </row>
        <row r="11207">
          <cell r="H11207" t="str">
            <v>Salin</v>
          </cell>
        </row>
        <row r="11208">
          <cell r="H11208" t="str">
            <v>Salin</v>
          </cell>
        </row>
        <row r="11209">
          <cell r="H11209" t="str">
            <v>Salin</v>
          </cell>
        </row>
        <row r="11210">
          <cell r="H11210" t="str">
            <v>Salin</v>
          </cell>
        </row>
        <row r="11211">
          <cell r="H11211" t="str">
            <v>Salin</v>
          </cell>
        </row>
        <row r="11212">
          <cell r="H11212" t="str">
            <v>Salin</v>
          </cell>
        </row>
        <row r="11213">
          <cell r="H11213" t="str">
            <v>Salin</v>
          </cell>
        </row>
        <row r="11214">
          <cell r="H11214" t="str">
            <v>Salin</v>
          </cell>
        </row>
        <row r="11215">
          <cell r="H11215" t="str">
            <v>Salin</v>
          </cell>
        </row>
        <row r="11216">
          <cell r="H11216" t="str">
            <v>Salin</v>
          </cell>
        </row>
        <row r="11217">
          <cell r="H11217" t="str">
            <v>Salin</v>
          </cell>
        </row>
        <row r="11218">
          <cell r="H11218" t="str">
            <v>Salin</v>
          </cell>
        </row>
        <row r="11219">
          <cell r="H11219" t="str">
            <v>Salin</v>
          </cell>
        </row>
        <row r="11220">
          <cell r="H11220" t="str">
            <v>Salin</v>
          </cell>
        </row>
        <row r="11221">
          <cell r="H11221" t="str">
            <v>Salin</v>
          </cell>
        </row>
        <row r="11222">
          <cell r="H11222" t="str">
            <v>Salin</v>
          </cell>
        </row>
        <row r="11223">
          <cell r="H11223" t="str">
            <v>Salin</v>
          </cell>
        </row>
        <row r="11224">
          <cell r="H11224" t="str">
            <v>Salin</v>
          </cell>
        </row>
        <row r="11225">
          <cell r="H11225" t="str">
            <v>Salin</v>
          </cell>
        </row>
        <row r="11226">
          <cell r="H11226" t="str">
            <v>Salin</v>
          </cell>
        </row>
        <row r="11227">
          <cell r="H11227" t="str">
            <v>Salin</v>
          </cell>
        </row>
        <row r="11228">
          <cell r="H11228" t="str">
            <v>Salin</v>
          </cell>
        </row>
        <row r="11229">
          <cell r="H11229" t="str">
            <v>Salin</v>
          </cell>
        </row>
        <row r="11230">
          <cell r="H11230" t="str">
            <v>Salin</v>
          </cell>
        </row>
        <row r="11231">
          <cell r="H11231" t="str">
            <v>Salin</v>
          </cell>
        </row>
        <row r="11232">
          <cell r="H11232" t="str">
            <v>Salin</v>
          </cell>
        </row>
        <row r="11233">
          <cell r="H11233" t="str">
            <v>Salin</v>
          </cell>
        </row>
        <row r="11234">
          <cell r="H11234" t="str">
            <v>Salin</v>
          </cell>
        </row>
        <row r="11235">
          <cell r="H11235" t="str">
            <v>Salin</v>
          </cell>
        </row>
        <row r="11236">
          <cell r="H11236" t="str">
            <v>Salin</v>
          </cell>
        </row>
        <row r="11237">
          <cell r="H11237" t="str">
            <v>Salin</v>
          </cell>
        </row>
        <row r="11238">
          <cell r="H11238" t="str">
            <v>Salin</v>
          </cell>
        </row>
        <row r="11239">
          <cell r="H11239" t="str">
            <v>Salin</v>
          </cell>
        </row>
        <row r="11240">
          <cell r="H11240" t="str">
            <v>Salin</v>
          </cell>
        </row>
        <row r="11241">
          <cell r="H11241" t="str">
            <v>Salin</v>
          </cell>
        </row>
        <row r="11242">
          <cell r="H11242" t="str">
            <v>Salin</v>
          </cell>
        </row>
        <row r="11243">
          <cell r="H11243" t="str">
            <v>Salin</v>
          </cell>
        </row>
        <row r="11244">
          <cell r="H11244" t="str">
            <v>Salin</v>
          </cell>
        </row>
        <row r="11245">
          <cell r="H11245" t="str">
            <v>Salin</v>
          </cell>
        </row>
        <row r="11246">
          <cell r="H11246" t="str">
            <v>Salin</v>
          </cell>
        </row>
        <row r="11247">
          <cell r="H11247" t="str">
            <v>Salin</v>
          </cell>
        </row>
        <row r="11248">
          <cell r="H11248" t="str">
            <v>Salin</v>
          </cell>
        </row>
        <row r="11249">
          <cell r="H11249" t="str">
            <v>Salin</v>
          </cell>
        </row>
        <row r="11250">
          <cell r="H11250" t="str">
            <v>Salin</v>
          </cell>
        </row>
        <row r="11251">
          <cell r="H11251" t="str">
            <v>Salin</v>
          </cell>
        </row>
        <row r="11252">
          <cell r="H11252" t="str">
            <v>Salin</v>
          </cell>
        </row>
        <row r="11253">
          <cell r="H11253" t="str">
            <v>Salin</v>
          </cell>
        </row>
        <row r="11254">
          <cell r="H11254" t="str">
            <v>Salin</v>
          </cell>
        </row>
        <row r="11255">
          <cell r="H11255" t="str">
            <v>Salin</v>
          </cell>
        </row>
        <row r="11256">
          <cell r="H11256" t="str">
            <v>Salin</v>
          </cell>
        </row>
        <row r="11257">
          <cell r="H11257" t="str">
            <v>Salin</v>
          </cell>
        </row>
        <row r="11258">
          <cell r="H11258" t="str">
            <v>Salin</v>
          </cell>
        </row>
        <row r="11259">
          <cell r="H11259" t="str">
            <v>Salin</v>
          </cell>
        </row>
        <row r="11260">
          <cell r="H11260" t="str">
            <v>Salin</v>
          </cell>
        </row>
        <row r="11261">
          <cell r="H11261" t="str">
            <v>Salin</v>
          </cell>
        </row>
        <row r="11262">
          <cell r="H11262" t="str">
            <v>Salin</v>
          </cell>
        </row>
        <row r="11263">
          <cell r="H11263" t="str">
            <v>Salin</v>
          </cell>
        </row>
        <row r="11264">
          <cell r="H11264" t="str">
            <v>Salin</v>
          </cell>
        </row>
        <row r="11265">
          <cell r="H11265" t="str">
            <v>Salin</v>
          </cell>
        </row>
        <row r="11266">
          <cell r="H11266" t="str">
            <v>Salin</v>
          </cell>
        </row>
        <row r="11267">
          <cell r="H11267" t="str">
            <v>Salin</v>
          </cell>
        </row>
        <row r="11268">
          <cell r="H11268" t="str">
            <v>Salin</v>
          </cell>
        </row>
        <row r="11269">
          <cell r="H11269" t="str">
            <v>Salin</v>
          </cell>
        </row>
        <row r="11270">
          <cell r="H11270" t="str">
            <v>Salin</v>
          </cell>
        </row>
        <row r="11271">
          <cell r="H11271" t="str">
            <v>Salin</v>
          </cell>
        </row>
        <row r="11272">
          <cell r="H11272" t="str">
            <v>Salin</v>
          </cell>
        </row>
        <row r="11273">
          <cell r="H11273" t="str">
            <v>Salin</v>
          </cell>
        </row>
        <row r="11274">
          <cell r="H11274" t="str">
            <v>Salin</v>
          </cell>
        </row>
        <row r="11275">
          <cell r="H11275" t="str">
            <v>Salin</v>
          </cell>
        </row>
        <row r="11276">
          <cell r="H11276" t="str">
            <v>Salin</v>
          </cell>
        </row>
        <row r="11277">
          <cell r="H11277" t="str">
            <v>Salin</v>
          </cell>
        </row>
        <row r="11278">
          <cell r="H11278" t="str">
            <v>Salin</v>
          </cell>
        </row>
        <row r="11279">
          <cell r="H11279" t="str">
            <v>Salin</v>
          </cell>
        </row>
        <row r="11280">
          <cell r="H11280" t="str">
            <v>Salin</v>
          </cell>
        </row>
        <row r="11281">
          <cell r="H11281" t="str">
            <v>Salin</v>
          </cell>
        </row>
        <row r="11282">
          <cell r="H11282" t="str">
            <v>Salin</v>
          </cell>
        </row>
        <row r="11283">
          <cell r="H11283" t="str">
            <v>Salin</v>
          </cell>
        </row>
        <row r="11284">
          <cell r="H11284" t="str">
            <v>Salin</v>
          </cell>
        </row>
        <row r="11285">
          <cell r="H11285" t="str">
            <v>Salin</v>
          </cell>
        </row>
        <row r="11286">
          <cell r="H11286" t="str">
            <v>Salin</v>
          </cell>
        </row>
        <row r="11287">
          <cell r="H11287" t="str">
            <v>Salin</v>
          </cell>
        </row>
        <row r="11288">
          <cell r="H11288" t="str">
            <v>Salin</v>
          </cell>
        </row>
        <row r="11289">
          <cell r="H11289" t="str">
            <v>Salin</v>
          </cell>
        </row>
        <row r="11290">
          <cell r="H11290" t="str">
            <v>Salin</v>
          </cell>
        </row>
        <row r="11291">
          <cell r="H11291" t="str">
            <v>Salin</v>
          </cell>
        </row>
        <row r="11292">
          <cell r="H11292" t="str">
            <v>Salin</v>
          </cell>
        </row>
        <row r="11293">
          <cell r="H11293" t="str">
            <v>Salin</v>
          </cell>
        </row>
        <row r="11294">
          <cell r="H11294" t="str">
            <v>Salin</v>
          </cell>
        </row>
        <row r="11295">
          <cell r="H11295" t="str">
            <v>Salin</v>
          </cell>
        </row>
        <row r="11296">
          <cell r="H11296" t="str">
            <v>Salin</v>
          </cell>
        </row>
        <row r="11297">
          <cell r="H11297" t="str">
            <v>Salin</v>
          </cell>
        </row>
        <row r="11298">
          <cell r="H11298" t="str">
            <v>Salin</v>
          </cell>
        </row>
        <row r="11299">
          <cell r="H11299" t="str">
            <v>Salin</v>
          </cell>
        </row>
        <row r="11300">
          <cell r="H11300" t="str">
            <v>Salin</v>
          </cell>
        </row>
        <row r="11301">
          <cell r="H11301" t="str">
            <v>Salin</v>
          </cell>
        </row>
        <row r="11302">
          <cell r="H11302" t="str">
            <v>Salin</v>
          </cell>
        </row>
        <row r="11303">
          <cell r="H11303" t="str">
            <v>Salingyi</v>
          </cell>
        </row>
        <row r="11304">
          <cell r="H11304" t="str">
            <v>Salingyi</v>
          </cell>
        </row>
        <row r="11305">
          <cell r="H11305" t="str">
            <v>Salingyi</v>
          </cell>
        </row>
        <row r="11306">
          <cell r="H11306" t="str">
            <v>Salingyi</v>
          </cell>
        </row>
        <row r="11307">
          <cell r="H11307" t="str">
            <v>Salingyi</v>
          </cell>
        </row>
        <row r="11308">
          <cell r="H11308" t="str">
            <v>Salingyi</v>
          </cell>
        </row>
        <row r="11309">
          <cell r="H11309" t="str">
            <v>Salingyi</v>
          </cell>
        </row>
        <row r="11310">
          <cell r="H11310" t="str">
            <v>Salingyi</v>
          </cell>
        </row>
        <row r="11311">
          <cell r="H11311" t="str">
            <v>Salingyi</v>
          </cell>
        </row>
        <row r="11312">
          <cell r="H11312" t="str">
            <v>Salingyi</v>
          </cell>
        </row>
        <row r="11313">
          <cell r="H11313" t="str">
            <v>Salingyi</v>
          </cell>
        </row>
        <row r="11314">
          <cell r="H11314" t="str">
            <v>Salingyi</v>
          </cell>
        </row>
        <row r="11315">
          <cell r="H11315" t="str">
            <v>Salingyi</v>
          </cell>
        </row>
        <row r="11316">
          <cell r="H11316" t="str">
            <v>Salingyi</v>
          </cell>
        </row>
        <row r="11317">
          <cell r="H11317" t="str">
            <v>Salingyi</v>
          </cell>
        </row>
        <row r="11318">
          <cell r="H11318" t="str">
            <v>Salingyi</v>
          </cell>
        </row>
        <row r="11319">
          <cell r="H11319" t="str">
            <v>Salingyi</v>
          </cell>
        </row>
        <row r="11320">
          <cell r="H11320" t="str">
            <v>Salingyi</v>
          </cell>
        </row>
        <row r="11321">
          <cell r="H11321" t="str">
            <v>Salingyi</v>
          </cell>
        </row>
        <row r="11322">
          <cell r="H11322" t="str">
            <v>Salingyi</v>
          </cell>
        </row>
        <row r="11323">
          <cell r="H11323" t="str">
            <v>Salingyi</v>
          </cell>
        </row>
        <row r="11324">
          <cell r="H11324" t="str">
            <v>Salingyi</v>
          </cell>
        </row>
        <row r="11325">
          <cell r="H11325" t="str">
            <v>Salingyi</v>
          </cell>
        </row>
        <row r="11326">
          <cell r="H11326" t="str">
            <v>Salingyi</v>
          </cell>
        </row>
        <row r="11327">
          <cell r="H11327" t="str">
            <v>Salingyi</v>
          </cell>
        </row>
        <row r="11328">
          <cell r="H11328" t="str">
            <v>Salingyi</v>
          </cell>
        </row>
        <row r="11329">
          <cell r="H11329" t="str">
            <v>Salingyi</v>
          </cell>
        </row>
        <row r="11330">
          <cell r="H11330" t="str">
            <v>Salingyi</v>
          </cell>
        </row>
        <row r="11331">
          <cell r="H11331" t="str">
            <v>Salingyi</v>
          </cell>
        </row>
        <row r="11332">
          <cell r="H11332" t="str">
            <v>Salingyi</v>
          </cell>
        </row>
        <row r="11333">
          <cell r="H11333" t="str">
            <v>Salingyi</v>
          </cell>
        </row>
        <row r="11334">
          <cell r="H11334" t="str">
            <v>Salingyi</v>
          </cell>
        </row>
        <row r="11335">
          <cell r="H11335" t="str">
            <v>Salingyi</v>
          </cell>
        </row>
        <row r="11336">
          <cell r="H11336" t="str">
            <v>Salingyi</v>
          </cell>
        </row>
        <row r="11337">
          <cell r="H11337" t="str">
            <v>Salingyi</v>
          </cell>
        </row>
        <row r="11338">
          <cell r="H11338" t="str">
            <v>Salingyi</v>
          </cell>
        </row>
        <row r="11339">
          <cell r="H11339" t="str">
            <v>Salingyi</v>
          </cell>
        </row>
        <row r="11340">
          <cell r="H11340" t="str">
            <v>Salingyi</v>
          </cell>
        </row>
        <row r="11341">
          <cell r="H11341" t="str">
            <v>Salingyi</v>
          </cell>
        </row>
        <row r="11342">
          <cell r="H11342" t="str">
            <v>Salingyi</v>
          </cell>
        </row>
        <row r="11343">
          <cell r="H11343" t="str">
            <v>Salingyi</v>
          </cell>
        </row>
        <row r="11344">
          <cell r="H11344" t="str">
            <v>Sanchaung</v>
          </cell>
        </row>
        <row r="11345">
          <cell r="H11345" t="str">
            <v>Sanchaung</v>
          </cell>
        </row>
        <row r="11346">
          <cell r="H11346" t="str">
            <v>Saw</v>
          </cell>
        </row>
        <row r="11347">
          <cell r="H11347" t="str">
            <v>Saw</v>
          </cell>
        </row>
        <row r="11348">
          <cell r="H11348" t="str">
            <v>Saw</v>
          </cell>
        </row>
        <row r="11349">
          <cell r="H11349" t="str">
            <v>Saw</v>
          </cell>
        </row>
        <row r="11350">
          <cell r="H11350" t="str">
            <v>Saw</v>
          </cell>
        </row>
        <row r="11351">
          <cell r="H11351" t="str">
            <v>Saw</v>
          </cell>
        </row>
        <row r="11352">
          <cell r="H11352" t="str">
            <v>Saw</v>
          </cell>
        </row>
        <row r="11353">
          <cell r="H11353" t="str">
            <v>Saw</v>
          </cell>
        </row>
        <row r="11354">
          <cell r="H11354" t="str">
            <v>Saw</v>
          </cell>
        </row>
        <row r="11355">
          <cell r="H11355" t="str">
            <v>Saw</v>
          </cell>
        </row>
        <row r="11356">
          <cell r="H11356" t="str">
            <v>Saw</v>
          </cell>
        </row>
        <row r="11357">
          <cell r="H11357" t="str">
            <v>Saw</v>
          </cell>
        </row>
        <row r="11358">
          <cell r="H11358" t="str">
            <v>Saw</v>
          </cell>
        </row>
        <row r="11359">
          <cell r="H11359" t="str">
            <v>Saw</v>
          </cell>
        </row>
        <row r="11360">
          <cell r="H11360" t="str">
            <v>Saw</v>
          </cell>
        </row>
        <row r="11361">
          <cell r="H11361" t="str">
            <v>Saw</v>
          </cell>
        </row>
        <row r="11362">
          <cell r="H11362" t="str">
            <v>Saw</v>
          </cell>
        </row>
        <row r="11363">
          <cell r="H11363" t="str">
            <v>Saw</v>
          </cell>
        </row>
        <row r="11364">
          <cell r="H11364" t="str">
            <v>Saw</v>
          </cell>
        </row>
        <row r="11365">
          <cell r="H11365" t="str">
            <v>Saw</v>
          </cell>
        </row>
        <row r="11366">
          <cell r="H11366" t="str">
            <v>Saw</v>
          </cell>
        </row>
        <row r="11367">
          <cell r="H11367" t="str">
            <v>Saw</v>
          </cell>
        </row>
        <row r="11368">
          <cell r="H11368" t="str">
            <v>Saw</v>
          </cell>
        </row>
        <row r="11369">
          <cell r="H11369" t="str">
            <v>Saw</v>
          </cell>
        </row>
        <row r="11370">
          <cell r="H11370" t="str">
            <v>Saw</v>
          </cell>
        </row>
        <row r="11371">
          <cell r="H11371" t="str">
            <v>Saw</v>
          </cell>
        </row>
        <row r="11372">
          <cell r="H11372" t="str">
            <v>Saw</v>
          </cell>
        </row>
        <row r="11373">
          <cell r="H11373" t="str">
            <v>Saw</v>
          </cell>
        </row>
        <row r="11374">
          <cell r="H11374" t="str">
            <v>Saw</v>
          </cell>
        </row>
        <row r="11375">
          <cell r="H11375" t="str">
            <v>Saw</v>
          </cell>
        </row>
        <row r="11376">
          <cell r="H11376" t="str">
            <v>Saw</v>
          </cell>
        </row>
        <row r="11377">
          <cell r="H11377" t="str">
            <v>Saw</v>
          </cell>
        </row>
        <row r="11378">
          <cell r="H11378" t="str">
            <v>Saw</v>
          </cell>
        </row>
        <row r="11379">
          <cell r="H11379" t="str">
            <v>Saw</v>
          </cell>
        </row>
        <row r="11380">
          <cell r="H11380" t="str">
            <v>Saw</v>
          </cell>
        </row>
        <row r="11381">
          <cell r="H11381" t="str">
            <v>Saw</v>
          </cell>
        </row>
        <row r="11382">
          <cell r="H11382" t="str">
            <v>Saw</v>
          </cell>
        </row>
        <row r="11383">
          <cell r="H11383" t="str">
            <v>Saw</v>
          </cell>
        </row>
        <row r="11384">
          <cell r="H11384" t="str">
            <v>Saw</v>
          </cell>
        </row>
        <row r="11385">
          <cell r="H11385" t="str">
            <v>Saw</v>
          </cell>
        </row>
        <row r="11386">
          <cell r="H11386" t="str">
            <v>Saw</v>
          </cell>
        </row>
        <row r="11387">
          <cell r="H11387" t="str">
            <v>Saw</v>
          </cell>
        </row>
        <row r="11388">
          <cell r="H11388" t="str">
            <v>Saw</v>
          </cell>
        </row>
        <row r="11389">
          <cell r="H11389" t="str">
            <v>Saw</v>
          </cell>
        </row>
        <row r="11390">
          <cell r="H11390" t="str">
            <v>Saw</v>
          </cell>
        </row>
        <row r="11391">
          <cell r="H11391" t="str">
            <v>Saw</v>
          </cell>
        </row>
        <row r="11392">
          <cell r="H11392" t="str">
            <v>Saw</v>
          </cell>
        </row>
        <row r="11393">
          <cell r="H11393" t="str">
            <v>Saw</v>
          </cell>
        </row>
        <row r="11394">
          <cell r="H11394" t="str">
            <v>Saw</v>
          </cell>
        </row>
        <row r="11395">
          <cell r="H11395" t="str">
            <v>Saw</v>
          </cell>
        </row>
        <row r="11396">
          <cell r="H11396" t="str">
            <v>Saw</v>
          </cell>
        </row>
        <row r="11397">
          <cell r="H11397" t="str">
            <v>Saw</v>
          </cell>
        </row>
        <row r="11398">
          <cell r="H11398" t="str">
            <v>Saw</v>
          </cell>
        </row>
        <row r="11399">
          <cell r="H11399" t="str">
            <v>Saw</v>
          </cell>
        </row>
        <row r="11400">
          <cell r="H11400" t="str">
            <v>Saw</v>
          </cell>
        </row>
        <row r="11401">
          <cell r="H11401" t="str">
            <v>Saw</v>
          </cell>
        </row>
        <row r="11402">
          <cell r="H11402" t="str">
            <v>Saw</v>
          </cell>
        </row>
        <row r="11403">
          <cell r="H11403" t="str">
            <v>Saw</v>
          </cell>
        </row>
        <row r="11404">
          <cell r="H11404" t="str">
            <v>Saw</v>
          </cell>
        </row>
        <row r="11405">
          <cell r="H11405" t="str">
            <v>Saw</v>
          </cell>
        </row>
        <row r="11406">
          <cell r="H11406" t="str">
            <v>Saw</v>
          </cell>
        </row>
        <row r="11407">
          <cell r="H11407" t="str">
            <v>Saw</v>
          </cell>
        </row>
        <row r="11408">
          <cell r="H11408" t="str">
            <v>Saw</v>
          </cell>
        </row>
        <row r="11409">
          <cell r="H11409" t="str">
            <v>Saw</v>
          </cell>
        </row>
        <row r="11410">
          <cell r="H11410" t="str">
            <v>Saw</v>
          </cell>
        </row>
        <row r="11411">
          <cell r="H11411" t="str">
            <v>Saw</v>
          </cell>
        </row>
        <row r="11412">
          <cell r="H11412" t="str">
            <v>Seikgyikanaungto</v>
          </cell>
        </row>
        <row r="11413">
          <cell r="H11413" t="str">
            <v>Seikgyikanaungto</v>
          </cell>
        </row>
        <row r="11414">
          <cell r="H11414" t="str">
            <v>Seikkan</v>
          </cell>
        </row>
        <row r="11415">
          <cell r="H11415" t="str">
            <v>Seikkan</v>
          </cell>
        </row>
        <row r="11416">
          <cell r="H11416" t="str">
            <v>Seikphyu</v>
          </cell>
        </row>
        <row r="11417">
          <cell r="H11417" t="str">
            <v>Seikphyu</v>
          </cell>
        </row>
        <row r="11418">
          <cell r="H11418" t="str">
            <v>Seikphyu</v>
          </cell>
        </row>
        <row r="11419">
          <cell r="H11419" t="str">
            <v>Seikphyu</v>
          </cell>
        </row>
        <row r="11420">
          <cell r="H11420" t="str">
            <v>Seikphyu</v>
          </cell>
        </row>
        <row r="11421">
          <cell r="H11421" t="str">
            <v>Seikphyu</v>
          </cell>
        </row>
        <row r="11422">
          <cell r="H11422" t="str">
            <v>Seikphyu</v>
          </cell>
        </row>
        <row r="11423">
          <cell r="H11423" t="str">
            <v>Seikphyu</v>
          </cell>
        </row>
        <row r="11424">
          <cell r="H11424" t="str">
            <v>Seikphyu</v>
          </cell>
        </row>
        <row r="11425">
          <cell r="H11425" t="str">
            <v>Seikphyu</v>
          </cell>
        </row>
        <row r="11426">
          <cell r="H11426" t="str">
            <v>Seikphyu</v>
          </cell>
        </row>
        <row r="11427">
          <cell r="H11427" t="str">
            <v>Seikphyu</v>
          </cell>
        </row>
        <row r="11428">
          <cell r="H11428" t="str">
            <v>Seikphyu</v>
          </cell>
        </row>
        <row r="11429">
          <cell r="H11429" t="str">
            <v>Seikphyu</v>
          </cell>
        </row>
        <row r="11430">
          <cell r="H11430" t="str">
            <v>Seikphyu</v>
          </cell>
        </row>
        <row r="11431">
          <cell r="H11431" t="str">
            <v>Seikphyu</v>
          </cell>
        </row>
        <row r="11432">
          <cell r="H11432" t="str">
            <v>Seikphyu</v>
          </cell>
        </row>
        <row r="11433">
          <cell r="H11433" t="str">
            <v>Seikphyu</v>
          </cell>
        </row>
        <row r="11434">
          <cell r="H11434" t="str">
            <v>Seikphyu</v>
          </cell>
        </row>
        <row r="11435">
          <cell r="H11435" t="str">
            <v>Seikphyu</v>
          </cell>
        </row>
        <row r="11436">
          <cell r="H11436" t="str">
            <v>Seikphyu</v>
          </cell>
        </row>
        <row r="11437">
          <cell r="H11437" t="str">
            <v>Seikphyu</v>
          </cell>
        </row>
        <row r="11438">
          <cell r="H11438" t="str">
            <v>Seikphyu</v>
          </cell>
        </row>
        <row r="11439">
          <cell r="H11439" t="str">
            <v>Seikphyu</v>
          </cell>
        </row>
        <row r="11440">
          <cell r="H11440" t="str">
            <v>Seikphyu</v>
          </cell>
        </row>
        <row r="11441">
          <cell r="H11441" t="str">
            <v>Seikphyu</v>
          </cell>
        </row>
        <row r="11442">
          <cell r="H11442" t="str">
            <v>Seikphyu</v>
          </cell>
        </row>
        <row r="11443">
          <cell r="H11443" t="str">
            <v>Seikphyu</v>
          </cell>
        </row>
        <row r="11444">
          <cell r="H11444" t="str">
            <v>Seikphyu</v>
          </cell>
        </row>
        <row r="11445">
          <cell r="H11445" t="str">
            <v>Seikphyu</v>
          </cell>
        </row>
        <row r="11446">
          <cell r="H11446" t="str">
            <v>Seikphyu</v>
          </cell>
        </row>
        <row r="11447">
          <cell r="H11447" t="str">
            <v>Seikphyu</v>
          </cell>
        </row>
        <row r="11448">
          <cell r="H11448" t="str">
            <v>Seikphyu</v>
          </cell>
        </row>
        <row r="11449">
          <cell r="H11449" t="str">
            <v>Seikphyu</v>
          </cell>
        </row>
        <row r="11450">
          <cell r="H11450" t="str">
            <v>Seikphyu</v>
          </cell>
        </row>
        <row r="11451">
          <cell r="H11451" t="str">
            <v>Seikphyu</v>
          </cell>
        </row>
        <row r="11452">
          <cell r="H11452" t="str">
            <v>Seikphyu</v>
          </cell>
        </row>
        <row r="11453">
          <cell r="H11453" t="str">
            <v>Seikphyu</v>
          </cell>
        </row>
        <row r="11454">
          <cell r="H11454" t="str">
            <v>Seikphyu</v>
          </cell>
        </row>
        <row r="11455">
          <cell r="H11455" t="str">
            <v>Seikphyu</v>
          </cell>
        </row>
        <row r="11456">
          <cell r="H11456" t="str">
            <v>Seikphyu</v>
          </cell>
        </row>
        <row r="11457">
          <cell r="H11457" t="str">
            <v>Seikphyu</v>
          </cell>
        </row>
        <row r="11458">
          <cell r="H11458" t="str">
            <v>Seikphyu</v>
          </cell>
        </row>
        <row r="11459">
          <cell r="H11459" t="str">
            <v>Seikphyu</v>
          </cell>
        </row>
        <row r="11460">
          <cell r="H11460" t="str">
            <v>Seikphyu</v>
          </cell>
        </row>
        <row r="11461">
          <cell r="H11461" t="str">
            <v>Shadaw</v>
          </cell>
        </row>
        <row r="11462">
          <cell r="H11462" t="str">
            <v>Shadaw</v>
          </cell>
        </row>
        <row r="11463">
          <cell r="H11463" t="str">
            <v>Shadaw</v>
          </cell>
        </row>
        <row r="11464">
          <cell r="H11464" t="str">
            <v>Shadaw</v>
          </cell>
        </row>
        <row r="11465">
          <cell r="H11465" t="str">
            <v>Shadaw</v>
          </cell>
        </row>
        <row r="11466">
          <cell r="H11466" t="str">
            <v>Shadaw</v>
          </cell>
        </row>
        <row r="11467">
          <cell r="H11467" t="str">
            <v>Shwebo</v>
          </cell>
        </row>
        <row r="11468">
          <cell r="H11468" t="str">
            <v>Shwebo</v>
          </cell>
        </row>
        <row r="11469">
          <cell r="H11469" t="str">
            <v>Shwebo</v>
          </cell>
        </row>
        <row r="11470">
          <cell r="H11470" t="str">
            <v>Shwebo</v>
          </cell>
        </row>
        <row r="11471">
          <cell r="H11471" t="str">
            <v>Shwebo</v>
          </cell>
        </row>
        <row r="11472">
          <cell r="H11472" t="str">
            <v>Shwebo</v>
          </cell>
        </row>
        <row r="11473">
          <cell r="H11473" t="str">
            <v>Shwebo</v>
          </cell>
        </row>
        <row r="11474">
          <cell r="H11474" t="str">
            <v>Shwebo</v>
          </cell>
        </row>
        <row r="11475">
          <cell r="H11475" t="str">
            <v>Shwebo</v>
          </cell>
        </row>
        <row r="11476">
          <cell r="H11476" t="str">
            <v>Shwebo</v>
          </cell>
        </row>
        <row r="11477">
          <cell r="H11477" t="str">
            <v>Shwebo</v>
          </cell>
        </row>
        <row r="11478">
          <cell r="H11478" t="str">
            <v>Shwebo</v>
          </cell>
        </row>
        <row r="11479">
          <cell r="H11479" t="str">
            <v>Shwebo</v>
          </cell>
        </row>
        <row r="11480">
          <cell r="H11480" t="str">
            <v>Shwebo</v>
          </cell>
        </row>
        <row r="11481">
          <cell r="H11481" t="str">
            <v>Shwebo</v>
          </cell>
        </row>
        <row r="11482">
          <cell r="H11482" t="str">
            <v>Shwebo</v>
          </cell>
        </row>
        <row r="11483">
          <cell r="H11483" t="str">
            <v>Shwebo</v>
          </cell>
        </row>
        <row r="11484">
          <cell r="H11484" t="str">
            <v>Shwebo</v>
          </cell>
        </row>
        <row r="11485">
          <cell r="H11485" t="str">
            <v>Shwebo</v>
          </cell>
        </row>
        <row r="11486">
          <cell r="H11486" t="str">
            <v>Shwebo</v>
          </cell>
        </row>
        <row r="11487">
          <cell r="H11487" t="str">
            <v>Shwebo</v>
          </cell>
        </row>
        <row r="11488">
          <cell r="H11488" t="str">
            <v>Shwebo</v>
          </cell>
        </row>
        <row r="11489">
          <cell r="H11489" t="str">
            <v>Shwebo</v>
          </cell>
        </row>
        <row r="11490">
          <cell r="H11490" t="str">
            <v>Shwebo</v>
          </cell>
        </row>
        <row r="11491">
          <cell r="H11491" t="str">
            <v>Shwebo</v>
          </cell>
        </row>
        <row r="11492">
          <cell r="H11492" t="str">
            <v>Shwebo</v>
          </cell>
        </row>
        <row r="11493">
          <cell r="H11493" t="str">
            <v>Shwebo</v>
          </cell>
        </row>
        <row r="11494">
          <cell r="H11494" t="str">
            <v>Shwebo</v>
          </cell>
        </row>
        <row r="11495">
          <cell r="H11495" t="str">
            <v>Shwebo</v>
          </cell>
        </row>
        <row r="11496">
          <cell r="H11496" t="str">
            <v>Shwebo</v>
          </cell>
        </row>
        <row r="11497">
          <cell r="H11497" t="str">
            <v>Shwebo</v>
          </cell>
        </row>
        <row r="11498">
          <cell r="H11498" t="str">
            <v>Shwebo</v>
          </cell>
        </row>
        <row r="11499">
          <cell r="H11499" t="str">
            <v>Shwebo</v>
          </cell>
        </row>
        <row r="11500">
          <cell r="H11500" t="str">
            <v>Shwebo</v>
          </cell>
        </row>
        <row r="11501">
          <cell r="H11501" t="str">
            <v>Shwebo</v>
          </cell>
        </row>
        <row r="11502">
          <cell r="H11502" t="str">
            <v>Shwebo</v>
          </cell>
        </row>
        <row r="11503">
          <cell r="H11503" t="str">
            <v>Shwebo</v>
          </cell>
        </row>
        <row r="11504">
          <cell r="H11504" t="str">
            <v>Shwebo</v>
          </cell>
        </row>
        <row r="11505">
          <cell r="H11505" t="str">
            <v>Shwebo</v>
          </cell>
        </row>
        <row r="11506">
          <cell r="H11506" t="str">
            <v>Shwebo</v>
          </cell>
        </row>
        <row r="11507">
          <cell r="H11507" t="str">
            <v>Shwebo</v>
          </cell>
        </row>
        <row r="11508">
          <cell r="H11508" t="str">
            <v>Shwebo</v>
          </cell>
        </row>
        <row r="11509">
          <cell r="H11509" t="str">
            <v>Shwebo</v>
          </cell>
        </row>
        <row r="11510">
          <cell r="H11510" t="str">
            <v>Shwebo</v>
          </cell>
        </row>
        <row r="11511">
          <cell r="H11511" t="str">
            <v>Shwebo</v>
          </cell>
        </row>
        <row r="11512">
          <cell r="H11512" t="str">
            <v>Shwebo</v>
          </cell>
        </row>
        <row r="11513">
          <cell r="H11513" t="str">
            <v>Shwebo</v>
          </cell>
        </row>
        <row r="11514">
          <cell r="H11514" t="str">
            <v>Shwebo</v>
          </cell>
        </row>
        <row r="11515">
          <cell r="H11515" t="str">
            <v>Shwebo</v>
          </cell>
        </row>
        <row r="11516">
          <cell r="H11516" t="str">
            <v>Shwebo</v>
          </cell>
        </row>
        <row r="11517">
          <cell r="H11517" t="str">
            <v>Shwebo</v>
          </cell>
        </row>
        <row r="11518">
          <cell r="H11518" t="str">
            <v>Shwebo</v>
          </cell>
        </row>
        <row r="11519">
          <cell r="H11519" t="str">
            <v>Shwebo</v>
          </cell>
        </row>
        <row r="11520">
          <cell r="H11520" t="str">
            <v>Shwebo</v>
          </cell>
        </row>
        <row r="11521">
          <cell r="H11521" t="str">
            <v>Shwebo</v>
          </cell>
        </row>
        <row r="11522">
          <cell r="H11522" t="str">
            <v>Shwebo</v>
          </cell>
        </row>
        <row r="11523">
          <cell r="H11523" t="str">
            <v>Shwebo</v>
          </cell>
        </row>
        <row r="11524">
          <cell r="H11524" t="str">
            <v>Shwebo</v>
          </cell>
        </row>
        <row r="11525">
          <cell r="H11525" t="str">
            <v>Shwebo</v>
          </cell>
        </row>
        <row r="11526">
          <cell r="H11526" t="str">
            <v>Shwebo</v>
          </cell>
        </row>
        <row r="11527">
          <cell r="H11527" t="str">
            <v>Shwebo</v>
          </cell>
        </row>
        <row r="11528">
          <cell r="H11528" t="str">
            <v>Shwebo</v>
          </cell>
        </row>
        <row r="11529">
          <cell r="H11529" t="str">
            <v>Shwebo</v>
          </cell>
        </row>
        <row r="11530">
          <cell r="H11530" t="str">
            <v>Shwebo</v>
          </cell>
        </row>
        <row r="11531">
          <cell r="H11531" t="str">
            <v>Shwebo</v>
          </cell>
        </row>
        <row r="11532">
          <cell r="H11532" t="str">
            <v>Shwebo</v>
          </cell>
        </row>
        <row r="11533">
          <cell r="H11533" t="str">
            <v>Shwebo</v>
          </cell>
        </row>
        <row r="11534">
          <cell r="H11534" t="str">
            <v>Shwebo</v>
          </cell>
        </row>
        <row r="11535">
          <cell r="H11535" t="str">
            <v>Shwebo</v>
          </cell>
        </row>
        <row r="11536">
          <cell r="H11536" t="str">
            <v>Shwebo</v>
          </cell>
        </row>
        <row r="11537">
          <cell r="H11537" t="str">
            <v>Shwebo</v>
          </cell>
        </row>
        <row r="11538">
          <cell r="H11538" t="str">
            <v>Shwebo</v>
          </cell>
        </row>
        <row r="11539">
          <cell r="H11539" t="str">
            <v>Shwebo</v>
          </cell>
        </row>
        <row r="11540">
          <cell r="H11540" t="str">
            <v>Shwebo</v>
          </cell>
        </row>
        <row r="11541">
          <cell r="H11541" t="str">
            <v>Shwebo</v>
          </cell>
        </row>
        <row r="11542">
          <cell r="H11542" t="str">
            <v>Shwebo</v>
          </cell>
        </row>
        <row r="11543">
          <cell r="H11543" t="str">
            <v>Shwedaung</v>
          </cell>
        </row>
        <row r="11544">
          <cell r="H11544" t="str">
            <v>Shwedaung</v>
          </cell>
        </row>
        <row r="11545">
          <cell r="H11545" t="str">
            <v>Shwedaung</v>
          </cell>
        </row>
        <row r="11546">
          <cell r="H11546" t="str">
            <v>Shwedaung</v>
          </cell>
        </row>
        <row r="11547">
          <cell r="H11547" t="str">
            <v>Shwedaung</v>
          </cell>
        </row>
        <row r="11548">
          <cell r="H11548" t="str">
            <v>Shwedaung</v>
          </cell>
        </row>
        <row r="11549">
          <cell r="H11549" t="str">
            <v>Shwedaung</v>
          </cell>
        </row>
        <row r="11550">
          <cell r="H11550" t="str">
            <v>Shwedaung</v>
          </cell>
        </row>
        <row r="11551">
          <cell r="H11551" t="str">
            <v>Shwedaung</v>
          </cell>
        </row>
        <row r="11552">
          <cell r="H11552" t="str">
            <v>Shwedaung</v>
          </cell>
        </row>
        <row r="11553">
          <cell r="H11553" t="str">
            <v>Shwedaung</v>
          </cell>
        </row>
        <row r="11554">
          <cell r="H11554" t="str">
            <v>Shwedaung</v>
          </cell>
        </row>
        <row r="11555">
          <cell r="H11555" t="str">
            <v>Shwedaung</v>
          </cell>
        </row>
        <row r="11556">
          <cell r="H11556" t="str">
            <v>Shwedaung</v>
          </cell>
        </row>
        <row r="11557">
          <cell r="H11557" t="str">
            <v>Shwedaung</v>
          </cell>
        </row>
        <row r="11558">
          <cell r="H11558" t="str">
            <v>Shwedaung</v>
          </cell>
        </row>
        <row r="11559">
          <cell r="H11559" t="str">
            <v>Shwedaung</v>
          </cell>
        </row>
        <row r="11560">
          <cell r="H11560" t="str">
            <v>Shwedaung</v>
          </cell>
        </row>
        <row r="11561">
          <cell r="H11561" t="str">
            <v>Shwedaung</v>
          </cell>
        </row>
        <row r="11562">
          <cell r="H11562" t="str">
            <v>Shwedaung</v>
          </cell>
        </row>
        <row r="11563">
          <cell r="H11563" t="str">
            <v>Shwedaung</v>
          </cell>
        </row>
        <row r="11564">
          <cell r="H11564" t="str">
            <v>Shwedaung</v>
          </cell>
        </row>
        <row r="11565">
          <cell r="H11565" t="str">
            <v>Shwedaung</v>
          </cell>
        </row>
        <row r="11566">
          <cell r="H11566" t="str">
            <v>Shwedaung</v>
          </cell>
        </row>
        <row r="11567">
          <cell r="H11567" t="str">
            <v>Shwedaung</v>
          </cell>
        </row>
        <row r="11568">
          <cell r="H11568" t="str">
            <v>Shwedaung</v>
          </cell>
        </row>
        <row r="11569">
          <cell r="H11569" t="str">
            <v>Shwedaung</v>
          </cell>
        </row>
        <row r="11570">
          <cell r="H11570" t="str">
            <v>Shwedaung</v>
          </cell>
        </row>
        <row r="11571">
          <cell r="H11571" t="str">
            <v>Shwedaung</v>
          </cell>
        </row>
        <row r="11572">
          <cell r="H11572" t="str">
            <v>Shwedaung</v>
          </cell>
        </row>
        <row r="11573">
          <cell r="H11573" t="str">
            <v>Shwedaung</v>
          </cell>
        </row>
        <row r="11574">
          <cell r="H11574" t="str">
            <v>Shwedaung</v>
          </cell>
        </row>
        <row r="11575">
          <cell r="H11575" t="str">
            <v>Shwedaung</v>
          </cell>
        </row>
        <row r="11576">
          <cell r="H11576" t="str">
            <v>Shwedaung</v>
          </cell>
        </row>
        <row r="11577">
          <cell r="H11577" t="str">
            <v>Shwedaung</v>
          </cell>
        </row>
        <row r="11578">
          <cell r="H11578" t="str">
            <v>Shwedaung</v>
          </cell>
        </row>
        <row r="11579">
          <cell r="H11579" t="str">
            <v>Shwedaung</v>
          </cell>
        </row>
        <row r="11580">
          <cell r="H11580" t="str">
            <v>Shwedaung</v>
          </cell>
        </row>
        <row r="11581">
          <cell r="H11581" t="str">
            <v>Shwedaung</v>
          </cell>
        </row>
        <row r="11582">
          <cell r="H11582" t="str">
            <v>Shwedaung</v>
          </cell>
        </row>
        <row r="11583">
          <cell r="H11583" t="str">
            <v>Shwedaung</v>
          </cell>
        </row>
        <row r="11584">
          <cell r="H11584" t="str">
            <v>Shwedaung</v>
          </cell>
        </row>
        <row r="11585">
          <cell r="H11585" t="str">
            <v>Shwedaung</v>
          </cell>
        </row>
        <row r="11586">
          <cell r="H11586" t="str">
            <v>Shwedaung</v>
          </cell>
        </row>
        <row r="11587">
          <cell r="H11587" t="str">
            <v>Shwedaung</v>
          </cell>
        </row>
        <row r="11588">
          <cell r="H11588" t="str">
            <v>Shwedaung</v>
          </cell>
        </row>
        <row r="11589">
          <cell r="H11589" t="str">
            <v>Shwedaung</v>
          </cell>
        </row>
        <row r="11590">
          <cell r="H11590" t="str">
            <v>Shwedaung</v>
          </cell>
        </row>
        <row r="11591">
          <cell r="H11591" t="str">
            <v>Shwedaung</v>
          </cell>
        </row>
        <row r="11592">
          <cell r="H11592" t="str">
            <v>Shwedaung</v>
          </cell>
        </row>
        <row r="11593">
          <cell r="H11593" t="str">
            <v>Shwegu</v>
          </cell>
        </row>
        <row r="11594">
          <cell r="H11594" t="str">
            <v>Shwegu</v>
          </cell>
        </row>
        <row r="11595">
          <cell r="H11595" t="str">
            <v>Shwegu</v>
          </cell>
        </row>
        <row r="11596">
          <cell r="H11596" t="str">
            <v>Shwegu</v>
          </cell>
        </row>
        <row r="11597">
          <cell r="H11597" t="str">
            <v>Shwegu</v>
          </cell>
        </row>
        <row r="11598">
          <cell r="H11598" t="str">
            <v>Shwegu</v>
          </cell>
        </row>
        <row r="11599">
          <cell r="H11599" t="str">
            <v>Shwegu</v>
          </cell>
        </row>
        <row r="11600">
          <cell r="H11600" t="str">
            <v>Shwegu</v>
          </cell>
        </row>
        <row r="11601">
          <cell r="H11601" t="str">
            <v>Shwegu</v>
          </cell>
        </row>
        <row r="11602">
          <cell r="H11602" t="str">
            <v>Shwegu</v>
          </cell>
        </row>
        <row r="11603">
          <cell r="H11603" t="str">
            <v>Shwegu</v>
          </cell>
        </row>
        <row r="11604">
          <cell r="H11604" t="str">
            <v>Shwegu</v>
          </cell>
        </row>
        <row r="11605">
          <cell r="H11605" t="str">
            <v>Shwegu</v>
          </cell>
        </row>
        <row r="11606">
          <cell r="H11606" t="str">
            <v>Shwegu</v>
          </cell>
        </row>
        <row r="11607">
          <cell r="H11607" t="str">
            <v>Shwegu</v>
          </cell>
        </row>
        <row r="11608">
          <cell r="H11608" t="str">
            <v>Shwegu</v>
          </cell>
        </row>
        <row r="11609">
          <cell r="H11609" t="str">
            <v>Shwegu</v>
          </cell>
        </row>
        <row r="11610">
          <cell r="H11610" t="str">
            <v>Shwegu</v>
          </cell>
        </row>
        <row r="11611">
          <cell r="H11611" t="str">
            <v>Shwegu</v>
          </cell>
        </row>
        <row r="11612">
          <cell r="H11612" t="str">
            <v>Shwegu</v>
          </cell>
        </row>
        <row r="11613">
          <cell r="H11613" t="str">
            <v>Shwegu</v>
          </cell>
        </row>
        <row r="11614">
          <cell r="H11614" t="str">
            <v>Shwegu</v>
          </cell>
        </row>
        <row r="11615">
          <cell r="H11615" t="str">
            <v>Shwegu</v>
          </cell>
        </row>
        <row r="11616">
          <cell r="H11616" t="str">
            <v>Shwegu</v>
          </cell>
        </row>
        <row r="11617">
          <cell r="H11617" t="str">
            <v>Shwegu</v>
          </cell>
        </row>
        <row r="11618">
          <cell r="H11618" t="str">
            <v>Shwegu</v>
          </cell>
        </row>
        <row r="11619">
          <cell r="H11619" t="str">
            <v>Shwegu</v>
          </cell>
        </row>
        <row r="11620">
          <cell r="H11620" t="str">
            <v>Shwegu</v>
          </cell>
        </row>
        <row r="11621">
          <cell r="H11621" t="str">
            <v>Shwegu</v>
          </cell>
        </row>
        <row r="11622">
          <cell r="H11622" t="str">
            <v>Shwegu</v>
          </cell>
        </row>
        <row r="11623">
          <cell r="H11623" t="str">
            <v>Shwegu</v>
          </cell>
        </row>
        <row r="11624">
          <cell r="H11624" t="str">
            <v>Shwegu</v>
          </cell>
        </row>
        <row r="11625">
          <cell r="H11625" t="str">
            <v>Shwegu</v>
          </cell>
        </row>
        <row r="11626">
          <cell r="H11626" t="str">
            <v>Shwegu</v>
          </cell>
        </row>
        <row r="11627">
          <cell r="H11627" t="str">
            <v>Shwegu</v>
          </cell>
        </row>
        <row r="11628">
          <cell r="H11628" t="str">
            <v>Shwegu</v>
          </cell>
        </row>
        <row r="11629">
          <cell r="H11629" t="str">
            <v>Shwegu</v>
          </cell>
        </row>
        <row r="11630">
          <cell r="H11630" t="str">
            <v>Shwegu</v>
          </cell>
        </row>
        <row r="11631">
          <cell r="H11631" t="str">
            <v>Shwegu</v>
          </cell>
        </row>
        <row r="11632">
          <cell r="H11632" t="str">
            <v>Shwegu</v>
          </cell>
        </row>
        <row r="11633">
          <cell r="H11633" t="str">
            <v>Shwegyin</v>
          </cell>
        </row>
        <row r="11634">
          <cell r="H11634" t="str">
            <v>Shwegyin</v>
          </cell>
        </row>
        <row r="11635">
          <cell r="H11635" t="str">
            <v>Shwegyin</v>
          </cell>
        </row>
        <row r="11636">
          <cell r="H11636" t="str">
            <v>Shwegyin</v>
          </cell>
        </row>
        <row r="11637">
          <cell r="H11637" t="str">
            <v>Shwegyin</v>
          </cell>
        </row>
        <row r="11638">
          <cell r="H11638" t="str">
            <v>Shwegyin</v>
          </cell>
        </row>
        <row r="11639">
          <cell r="H11639" t="str">
            <v>Shwegyin</v>
          </cell>
        </row>
        <row r="11640">
          <cell r="H11640" t="str">
            <v>Shwegyin</v>
          </cell>
        </row>
        <row r="11641">
          <cell r="H11641" t="str">
            <v>Shwegyin</v>
          </cell>
        </row>
        <row r="11642">
          <cell r="H11642" t="str">
            <v>Shwegyin</v>
          </cell>
        </row>
        <row r="11643">
          <cell r="H11643" t="str">
            <v>Shwegyin</v>
          </cell>
        </row>
        <row r="11644">
          <cell r="H11644" t="str">
            <v>Shwegyin</v>
          </cell>
        </row>
        <row r="11645">
          <cell r="H11645" t="str">
            <v>Shwegyin</v>
          </cell>
        </row>
        <row r="11646">
          <cell r="H11646" t="str">
            <v>Shwegyin</v>
          </cell>
        </row>
        <row r="11647">
          <cell r="H11647" t="str">
            <v>Shwegyin</v>
          </cell>
        </row>
        <row r="11648">
          <cell r="H11648" t="str">
            <v>Shwegyin</v>
          </cell>
        </row>
        <row r="11649">
          <cell r="H11649" t="str">
            <v>Shwegyin</v>
          </cell>
        </row>
        <row r="11650">
          <cell r="H11650" t="str">
            <v>Shwegyin</v>
          </cell>
        </row>
        <row r="11651">
          <cell r="H11651" t="str">
            <v>Shwegyin</v>
          </cell>
        </row>
        <row r="11652">
          <cell r="H11652" t="str">
            <v>Shwegyin</v>
          </cell>
        </row>
        <row r="11653">
          <cell r="H11653" t="str">
            <v>Shwegyin</v>
          </cell>
        </row>
        <row r="11654">
          <cell r="H11654" t="str">
            <v>Shwegyin</v>
          </cell>
        </row>
        <row r="11655">
          <cell r="H11655" t="str">
            <v>Shwegyin</v>
          </cell>
        </row>
        <row r="11656">
          <cell r="H11656" t="str">
            <v>Shwegyin</v>
          </cell>
        </row>
        <row r="11657">
          <cell r="H11657" t="str">
            <v>Shwegyin</v>
          </cell>
        </row>
        <row r="11658">
          <cell r="H11658" t="str">
            <v>Shwegyin</v>
          </cell>
        </row>
        <row r="11659">
          <cell r="H11659" t="str">
            <v>Shwegyin</v>
          </cell>
        </row>
        <row r="11660">
          <cell r="H11660" t="str">
            <v>Shwegyin</v>
          </cell>
        </row>
        <row r="11661">
          <cell r="H11661" t="str">
            <v>Shwegyin</v>
          </cell>
        </row>
        <row r="11662">
          <cell r="H11662" t="str">
            <v>Shwegyin</v>
          </cell>
        </row>
        <row r="11663">
          <cell r="H11663" t="str">
            <v>Shwegyin</v>
          </cell>
        </row>
        <row r="11664">
          <cell r="H11664" t="str">
            <v>Shwegyin</v>
          </cell>
        </row>
        <row r="11665">
          <cell r="H11665" t="str">
            <v>Shwegyin</v>
          </cell>
        </row>
        <row r="11666">
          <cell r="H11666" t="str">
            <v>Shwegyin</v>
          </cell>
        </row>
        <row r="11667">
          <cell r="H11667" t="str">
            <v>Shwegyin</v>
          </cell>
        </row>
        <row r="11668">
          <cell r="H11668" t="str">
            <v>Shwegyin</v>
          </cell>
        </row>
        <row r="11669">
          <cell r="H11669" t="str">
            <v>Shwegyin</v>
          </cell>
        </row>
        <row r="11670">
          <cell r="H11670" t="str">
            <v>Shwegyin</v>
          </cell>
        </row>
        <row r="11671">
          <cell r="H11671" t="str">
            <v>Shwegyin</v>
          </cell>
        </row>
        <row r="11672">
          <cell r="H11672" t="str">
            <v>Shwegyin</v>
          </cell>
        </row>
        <row r="11673">
          <cell r="H11673" t="str">
            <v>Shwegyin</v>
          </cell>
        </row>
        <row r="11674">
          <cell r="H11674" t="str">
            <v>Shwegyin</v>
          </cell>
        </row>
        <row r="11675">
          <cell r="H11675" t="str">
            <v>Shwegyin</v>
          </cell>
        </row>
        <row r="11676">
          <cell r="H11676" t="str">
            <v>Shwegyin</v>
          </cell>
        </row>
        <row r="11677">
          <cell r="H11677" t="str">
            <v>Shwegyin</v>
          </cell>
        </row>
        <row r="11678">
          <cell r="H11678" t="str">
            <v>Shwegyin</v>
          </cell>
        </row>
        <row r="11679">
          <cell r="H11679" t="str">
            <v>Shwegyin</v>
          </cell>
        </row>
        <row r="11680">
          <cell r="H11680" t="str">
            <v>Shwegyin</v>
          </cell>
        </row>
        <row r="11681">
          <cell r="H11681" t="str">
            <v>Shwegyin</v>
          </cell>
        </row>
        <row r="11682">
          <cell r="H11682" t="str">
            <v>Shwegyin</v>
          </cell>
        </row>
        <row r="11683">
          <cell r="H11683" t="str">
            <v>Shwegyin</v>
          </cell>
        </row>
        <row r="11684">
          <cell r="H11684" t="str">
            <v>Shwegyin</v>
          </cell>
        </row>
        <row r="11685">
          <cell r="H11685" t="str">
            <v>Shwegyin</v>
          </cell>
        </row>
        <row r="11686">
          <cell r="H11686" t="str">
            <v>Shwegyin</v>
          </cell>
        </row>
        <row r="11687">
          <cell r="H11687" t="str">
            <v>Shwegyin</v>
          </cell>
        </row>
        <row r="11688">
          <cell r="H11688" t="str">
            <v>Shwegyin</v>
          </cell>
        </row>
        <row r="11689">
          <cell r="H11689" t="str">
            <v>Shwegyin</v>
          </cell>
        </row>
        <row r="11690">
          <cell r="H11690" t="str">
            <v>Shwegyin</v>
          </cell>
        </row>
        <row r="11691">
          <cell r="H11691" t="str">
            <v>Shwegyin</v>
          </cell>
        </row>
        <row r="11692">
          <cell r="H11692" t="str">
            <v>Shwegyin</v>
          </cell>
        </row>
        <row r="11693">
          <cell r="H11693" t="str">
            <v>Shwegyin</v>
          </cell>
        </row>
        <row r="11694">
          <cell r="H11694" t="str">
            <v>Shwegyin</v>
          </cell>
        </row>
        <row r="11695">
          <cell r="H11695" t="str">
            <v>Shwepyithar</v>
          </cell>
        </row>
        <row r="11696">
          <cell r="H11696" t="str">
            <v>Shwepyithar</v>
          </cell>
        </row>
        <row r="11697">
          <cell r="H11697" t="str">
            <v>Shwepyithar</v>
          </cell>
        </row>
        <row r="11698">
          <cell r="H11698" t="str">
            <v>Shwepyithar</v>
          </cell>
        </row>
        <row r="11699">
          <cell r="H11699" t="str">
            <v>Shwepyithar</v>
          </cell>
        </row>
        <row r="11700">
          <cell r="H11700" t="str">
            <v>Shwepyithar</v>
          </cell>
        </row>
        <row r="11701">
          <cell r="H11701" t="str">
            <v>Sidoktaya</v>
          </cell>
        </row>
        <row r="11702">
          <cell r="H11702" t="str">
            <v>Sidoktaya</v>
          </cell>
        </row>
        <row r="11703">
          <cell r="H11703" t="str">
            <v>Sidoktaya</v>
          </cell>
        </row>
        <row r="11704">
          <cell r="H11704" t="str">
            <v>Sidoktaya</v>
          </cell>
        </row>
        <row r="11705">
          <cell r="H11705" t="str">
            <v>Sidoktaya</v>
          </cell>
        </row>
        <row r="11706">
          <cell r="H11706" t="str">
            <v>Sidoktaya</v>
          </cell>
        </row>
        <row r="11707">
          <cell r="H11707" t="str">
            <v>Sidoktaya</v>
          </cell>
        </row>
        <row r="11708">
          <cell r="H11708" t="str">
            <v>Sidoktaya</v>
          </cell>
        </row>
        <row r="11709">
          <cell r="H11709" t="str">
            <v>Sidoktaya</v>
          </cell>
        </row>
        <row r="11710">
          <cell r="H11710" t="str">
            <v>Sidoktaya</v>
          </cell>
        </row>
        <row r="11711">
          <cell r="H11711" t="str">
            <v>Sidoktaya</v>
          </cell>
        </row>
        <row r="11712">
          <cell r="H11712" t="str">
            <v>Sidoktaya</v>
          </cell>
        </row>
        <row r="11713">
          <cell r="H11713" t="str">
            <v>Sidoktaya</v>
          </cell>
        </row>
        <row r="11714">
          <cell r="H11714" t="str">
            <v>Sidoktaya</v>
          </cell>
        </row>
        <row r="11715">
          <cell r="H11715" t="str">
            <v>Sidoktaya</v>
          </cell>
        </row>
        <row r="11716">
          <cell r="H11716" t="str">
            <v>Sidoktaya</v>
          </cell>
        </row>
        <row r="11717">
          <cell r="H11717" t="str">
            <v>Sidoktaya</v>
          </cell>
        </row>
        <row r="11718">
          <cell r="H11718" t="str">
            <v>Sidoktaya</v>
          </cell>
        </row>
        <row r="11719">
          <cell r="H11719" t="str">
            <v>Sidoktaya</v>
          </cell>
        </row>
        <row r="11720">
          <cell r="H11720" t="str">
            <v>Sidoktaya</v>
          </cell>
        </row>
        <row r="11721">
          <cell r="H11721" t="str">
            <v>Sidoktaya</v>
          </cell>
        </row>
        <row r="11722">
          <cell r="H11722" t="str">
            <v>Sidoktaya</v>
          </cell>
        </row>
        <row r="11723">
          <cell r="H11723" t="str">
            <v>Sidoktaya</v>
          </cell>
        </row>
        <row r="11724">
          <cell r="H11724" t="str">
            <v>Sidoktaya</v>
          </cell>
        </row>
        <row r="11725">
          <cell r="H11725" t="str">
            <v>Sidoktaya</v>
          </cell>
        </row>
        <row r="11726">
          <cell r="H11726" t="str">
            <v>Sidoktaya</v>
          </cell>
        </row>
        <row r="11727">
          <cell r="H11727" t="str">
            <v>Sidoktaya</v>
          </cell>
        </row>
        <row r="11728">
          <cell r="H11728" t="str">
            <v>Sidoktaya</v>
          </cell>
        </row>
        <row r="11729">
          <cell r="H11729" t="str">
            <v>Sidoktaya</v>
          </cell>
        </row>
        <row r="11730">
          <cell r="H11730" t="str">
            <v>Sidoktaya</v>
          </cell>
        </row>
        <row r="11731">
          <cell r="H11731" t="str">
            <v>Sidoktaya</v>
          </cell>
        </row>
        <row r="11732">
          <cell r="H11732" t="str">
            <v>Sidoktaya</v>
          </cell>
        </row>
        <row r="11733">
          <cell r="H11733" t="str">
            <v>Sidoktaya</v>
          </cell>
        </row>
        <row r="11734">
          <cell r="H11734" t="str">
            <v>Sidoktaya</v>
          </cell>
        </row>
        <row r="11735">
          <cell r="H11735" t="str">
            <v>Sidoktaya</v>
          </cell>
        </row>
        <row r="11736">
          <cell r="H11736" t="str">
            <v>Sidoktaya</v>
          </cell>
        </row>
        <row r="11737">
          <cell r="H11737" t="str">
            <v>Sidoktaya</v>
          </cell>
        </row>
        <row r="11738">
          <cell r="H11738" t="str">
            <v>Sidoktaya</v>
          </cell>
        </row>
        <row r="11739">
          <cell r="H11739" t="str">
            <v>Sidoktaya</v>
          </cell>
        </row>
        <row r="11740">
          <cell r="H11740" t="str">
            <v>Sidoktaya</v>
          </cell>
        </row>
        <row r="11741">
          <cell r="H11741" t="str">
            <v>Sidoktaya</v>
          </cell>
        </row>
        <row r="11742">
          <cell r="H11742" t="str">
            <v>Sidoktaya</v>
          </cell>
        </row>
        <row r="11743">
          <cell r="H11743" t="str">
            <v>Sidoktaya</v>
          </cell>
        </row>
        <row r="11744">
          <cell r="H11744" t="str">
            <v>Sidoktaya</v>
          </cell>
        </row>
        <row r="11745">
          <cell r="H11745" t="str">
            <v>Sidoktaya</v>
          </cell>
        </row>
        <row r="11746">
          <cell r="H11746" t="str">
            <v>Sidoktaya</v>
          </cell>
        </row>
        <row r="11747">
          <cell r="H11747" t="str">
            <v>Sidoktaya</v>
          </cell>
        </row>
        <row r="11748">
          <cell r="H11748" t="str">
            <v>Sidoktaya</v>
          </cell>
        </row>
        <row r="11749">
          <cell r="H11749" t="str">
            <v>Sinbaungwe</v>
          </cell>
        </row>
        <row r="11750">
          <cell r="H11750" t="str">
            <v>Sinbaungwe</v>
          </cell>
        </row>
        <row r="11751">
          <cell r="H11751" t="str">
            <v>Sinbaungwe</v>
          </cell>
        </row>
        <row r="11752">
          <cell r="H11752" t="str">
            <v>Sinbaungwe</v>
          </cell>
        </row>
        <row r="11753">
          <cell r="H11753" t="str">
            <v>Sinbaungwe</v>
          </cell>
        </row>
        <row r="11754">
          <cell r="H11754" t="str">
            <v>Sinbaungwe</v>
          </cell>
        </row>
        <row r="11755">
          <cell r="H11755" t="str">
            <v>Sinbaungwe</v>
          </cell>
        </row>
        <row r="11756">
          <cell r="H11756" t="str">
            <v>Sinbaungwe</v>
          </cell>
        </row>
        <row r="11757">
          <cell r="H11757" t="str">
            <v>Sinbaungwe</v>
          </cell>
        </row>
        <row r="11758">
          <cell r="H11758" t="str">
            <v>Sinbaungwe</v>
          </cell>
        </row>
        <row r="11759">
          <cell r="H11759" t="str">
            <v>Sinbaungwe</v>
          </cell>
        </row>
        <row r="11760">
          <cell r="H11760" t="str">
            <v>Sinbaungwe</v>
          </cell>
        </row>
        <row r="11761">
          <cell r="H11761" t="str">
            <v>Sinbaungwe</v>
          </cell>
        </row>
        <row r="11762">
          <cell r="H11762" t="str">
            <v>Sinbaungwe</v>
          </cell>
        </row>
        <row r="11763">
          <cell r="H11763" t="str">
            <v>Sinbaungwe</v>
          </cell>
        </row>
        <row r="11764">
          <cell r="H11764" t="str">
            <v>Sinbaungwe</v>
          </cell>
        </row>
        <row r="11765">
          <cell r="H11765" t="str">
            <v>Sinbaungwe</v>
          </cell>
        </row>
        <row r="11766">
          <cell r="H11766" t="str">
            <v>Sinbaungwe</v>
          </cell>
        </row>
        <row r="11767">
          <cell r="H11767" t="str">
            <v>Sinbaungwe</v>
          </cell>
        </row>
        <row r="11768">
          <cell r="H11768" t="str">
            <v>Sinbaungwe</v>
          </cell>
        </row>
        <row r="11769">
          <cell r="H11769" t="str">
            <v>Sinbaungwe</v>
          </cell>
        </row>
        <row r="11770">
          <cell r="H11770" t="str">
            <v>Sinbaungwe</v>
          </cell>
        </row>
        <row r="11771">
          <cell r="H11771" t="str">
            <v>Sinbaungwe</v>
          </cell>
        </row>
        <row r="11772">
          <cell r="H11772" t="str">
            <v>Sinbaungwe</v>
          </cell>
        </row>
        <row r="11773">
          <cell r="H11773" t="str">
            <v>Sinbaungwe</v>
          </cell>
        </row>
        <row r="11774">
          <cell r="H11774" t="str">
            <v>Sinbaungwe</v>
          </cell>
        </row>
        <row r="11775">
          <cell r="H11775" t="str">
            <v>Sinbaungwe</v>
          </cell>
        </row>
        <row r="11776">
          <cell r="H11776" t="str">
            <v>Sinbaungwe</v>
          </cell>
        </row>
        <row r="11777">
          <cell r="H11777" t="str">
            <v>Sinbaungwe</v>
          </cell>
        </row>
        <row r="11778">
          <cell r="H11778" t="str">
            <v>Sinbaungwe</v>
          </cell>
        </row>
        <row r="11779">
          <cell r="H11779" t="str">
            <v>Sinbaungwe</v>
          </cell>
        </row>
        <row r="11780">
          <cell r="H11780" t="str">
            <v>Sinbaungwe</v>
          </cell>
        </row>
        <row r="11781">
          <cell r="H11781" t="str">
            <v>Sinbaungwe</v>
          </cell>
        </row>
        <row r="11782">
          <cell r="H11782" t="str">
            <v>Sinbaungwe</v>
          </cell>
        </row>
        <row r="11783">
          <cell r="H11783" t="str">
            <v>Sinbaungwe</v>
          </cell>
        </row>
        <row r="11784">
          <cell r="H11784" t="str">
            <v>Sinbaungwe</v>
          </cell>
        </row>
        <row r="11785">
          <cell r="H11785" t="str">
            <v>Sinbaungwe</v>
          </cell>
        </row>
        <row r="11786">
          <cell r="H11786" t="str">
            <v>Sinbaungwe</v>
          </cell>
        </row>
        <row r="11787">
          <cell r="H11787" t="str">
            <v>Sinbaungwe</v>
          </cell>
        </row>
        <row r="11788">
          <cell r="H11788" t="str">
            <v>Sinbaungwe</v>
          </cell>
        </row>
        <row r="11789">
          <cell r="H11789" t="str">
            <v>Sinbaungwe</v>
          </cell>
        </row>
        <row r="11790">
          <cell r="H11790" t="str">
            <v>Sinbaungwe</v>
          </cell>
        </row>
        <row r="11791">
          <cell r="H11791" t="str">
            <v>Sinbaungwe</v>
          </cell>
        </row>
        <row r="11792">
          <cell r="H11792" t="str">
            <v>Sinbaungwe</v>
          </cell>
        </row>
        <row r="11793">
          <cell r="H11793" t="str">
            <v>Sinbaungwe</v>
          </cell>
        </row>
        <row r="11794">
          <cell r="H11794" t="str">
            <v>Sinbaungwe</v>
          </cell>
        </row>
        <row r="11795">
          <cell r="H11795" t="str">
            <v>Sinbaungwe</v>
          </cell>
        </row>
        <row r="11796">
          <cell r="H11796" t="str">
            <v>Sinbaungwe</v>
          </cell>
        </row>
        <row r="11797">
          <cell r="H11797" t="str">
            <v>Singu</v>
          </cell>
        </row>
        <row r="11798">
          <cell r="H11798" t="str">
            <v>Singu</v>
          </cell>
        </row>
        <row r="11799">
          <cell r="H11799" t="str">
            <v>Singu</v>
          </cell>
        </row>
        <row r="11800">
          <cell r="H11800" t="str">
            <v>Singu</v>
          </cell>
        </row>
        <row r="11801">
          <cell r="H11801" t="str">
            <v>Singu</v>
          </cell>
        </row>
        <row r="11802">
          <cell r="H11802" t="str">
            <v>Singu</v>
          </cell>
        </row>
        <row r="11803">
          <cell r="H11803" t="str">
            <v>Singu</v>
          </cell>
        </row>
        <row r="11804">
          <cell r="H11804" t="str">
            <v>Singu</v>
          </cell>
        </row>
        <row r="11805">
          <cell r="H11805" t="str">
            <v>Singu</v>
          </cell>
        </row>
        <row r="11806">
          <cell r="H11806" t="str">
            <v>Singu</v>
          </cell>
        </row>
        <row r="11807">
          <cell r="H11807" t="str">
            <v>Singu</v>
          </cell>
        </row>
        <row r="11808">
          <cell r="H11808" t="str">
            <v>Singu</v>
          </cell>
        </row>
        <row r="11809">
          <cell r="H11809" t="str">
            <v>Singu</v>
          </cell>
        </row>
        <row r="11810">
          <cell r="H11810" t="str">
            <v>Singu</v>
          </cell>
        </row>
        <row r="11811">
          <cell r="H11811" t="str">
            <v>Singu</v>
          </cell>
        </row>
        <row r="11812">
          <cell r="H11812" t="str">
            <v>Singu</v>
          </cell>
        </row>
        <row r="11813">
          <cell r="H11813" t="str">
            <v>Singu</v>
          </cell>
        </row>
        <row r="11814">
          <cell r="H11814" t="str">
            <v>Singu</v>
          </cell>
        </row>
        <row r="11815">
          <cell r="H11815" t="str">
            <v>Singu</v>
          </cell>
        </row>
        <row r="11816">
          <cell r="H11816" t="str">
            <v>Singu</v>
          </cell>
        </row>
        <row r="11817">
          <cell r="H11817" t="str">
            <v>Singu</v>
          </cell>
        </row>
        <row r="11818">
          <cell r="H11818" t="str">
            <v>Singu</v>
          </cell>
        </row>
        <row r="11819">
          <cell r="H11819" t="str">
            <v>Singu</v>
          </cell>
        </row>
        <row r="11820">
          <cell r="H11820" t="str">
            <v>Singu</v>
          </cell>
        </row>
        <row r="11821">
          <cell r="H11821" t="str">
            <v>Singu</v>
          </cell>
        </row>
        <row r="11822">
          <cell r="H11822" t="str">
            <v>Singu</v>
          </cell>
        </row>
        <row r="11823">
          <cell r="H11823" t="str">
            <v>Singu</v>
          </cell>
        </row>
        <row r="11824">
          <cell r="H11824" t="str">
            <v>Singu</v>
          </cell>
        </row>
        <row r="11825">
          <cell r="H11825" t="str">
            <v>Singu</v>
          </cell>
        </row>
        <row r="11826">
          <cell r="H11826" t="str">
            <v>Singu</v>
          </cell>
        </row>
        <row r="11827">
          <cell r="H11827" t="str">
            <v>Singu</v>
          </cell>
        </row>
        <row r="11828">
          <cell r="H11828" t="str">
            <v>Singu</v>
          </cell>
        </row>
        <row r="11829">
          <cell r="H11829" t="str">
            <v>Singu</v>
          </cell>
        </row>
        <row r="11830">
          <cell r="H11830" t="str">
            <v>Singu</v>
          </cell>
        </row>
        <row r="11831">
          <cell r="H11831" t="str">
            <v>Singu</v>
          </cell>
        </row>
        <row r="11832">
          <cell r="H11832" t="str">
            <v>Singu</v>
          </cell>
        </row>
        <row r="11833">
          <cell r="H11833" t="str">
            <v>Singu</v>
          </cell>
        </row>
        <row r="11834">
          <cell r="H11834" t="str">
            <v>Singu</v>
          </cell>
        </row>
        <row r="11835">
          <cell r="H11835" t="str">
            <v>Singu</v>
          </cell>
        </row>
        <row r="11836">
          <cell r="H11836" t="str">
            <v>Sintgaing</v>
          </cell>
        </row>
        <row r="11837">
          <cell r="H11837" t="str">
            <v>Sintgaing</v>
          </cell>
        </row>
        <row r="11838">
          <cell r="H11838" t="str">
            <v>Sintgaing</v>
          </cell>
        </row>
        <row r="11839">
          <cell r="H11839" t="str">
            <v>Sintgaing</v>
          </cell>
        </row>
        <row r="11840">
          <cell r="H11840" t="str">
            <v>Sintgaing</v>
          </cell>
        </row>
        <row r="11841">
          <cell r="H11841" t="str">
            <v>Sintgaing</v>
          </cell>
        </row>
        <row r="11842">
          <cell r="H11842" t="str">
            <v>Sintgaing</v>
          </cell>
        </row>
        <row r="11843">
          <cell r="H11843" t="str">
            <v>Sintgaing</v>
          </cell>
        </row>
        <row r="11844">
          <cell r="H11844" t="str">
            <v>Sintgaing</v>
          </cell>
        </row>
        <row r="11845">
          <cell r="H11845" t="str">
            <v>Sintgaing</v>
          </cell>
        </row>
        <row r="11846">
          <cell r="H11846" t="str">
            <v>Sintgaing</v>
          </cell>
        </row>
        <row r="11847">
          <cell r="H11847" t="str">
            <v>Sintgaing</v>
          </cell>
        </row>
        <row r="11848">
          <cell r="H11848" t="str">
            <v>Sintgaing</v>
          </cell>
        </row>
        <row r="11849">
          <cell r="H11849" t="str">
            <v>Sintgaing</v>
          </cell>
        </row>
        <row r="11850">
          <cell r="H11850" t="str">
            <v>Sintgaing</v>
          </cell>
        </row>
        <row r="11851">
          <cell r="H11851" t="str">
            <v>Sintgaing</v>
          </cell>
        </row>
        <row r="11852">
          <cell r="H11852" t="str">
            <v>Sintgaing</v>
          </cell>
        </row>
        <row r="11853">
          <cell r="H11853" t="str">
            <v>Sintgaing</v>
          </cell>
        </row>
        <row r="11854">
          <cell r="H11854" t="str">
            <v>Sintgaing</v>
          </cell>
        </row>
        <row r="11855">
          <cell r="H11855" t="str">
            <v>Sintgaing</v>
          </cell>
        </row>
        <row r="11856">
          <cell r="H11856" t="str">
            <v>Sintgaing</v>
          </cell>
        </row>
        <row r="11857">
          <cell r="H11857" t="str">
            <v>Sintgaing</v>
          </cell>
        </row>
        <row r="11858">
          <cell r="H11858" t="str">
            <v>Sintgaing</v>
          </cell>
        </row>
        <row r="11859">
          <cell r="H11859" t="str">
            <v>Sintgaing</v>
          </cell>
        </row>
        <row r="11860">
          <cell r="H11860" t="str">
            <v>Sintgaing</v>
          </cell>
        </row>
        <row r="11861">
          <cell r="H11861" t="str">
            <v>Sintgaing</v>
          </cell>
        </row>
        <row r="11862">
          <cell r="H11862" t="str">
            <v>Sintgaing</v>
          </cell>
        </row>
        <row r="11863">
          <cell r="H11863" t="str">
            <v>Sintgaing</v>
          </cell>
        </row>
        <row r="11864">
          <cell r="H11864" t="str">
            <v>Sintgaing</v>
          </cell>
        </row>
        <row r="11865">
          <cell r="H11865" t="str">
            <v>Sintgaing</v>
          </cell>
        </row>
        <row r="11866">
          <cell r="H11866" t="str">
            <v>Sintgaing</v>
          </cell>
        </row>
        <row r="11867">
          <cell r="H11867" t="str">
            <v>Sintgaing</v>
          </cell>
        </row>
        <row r="11868">
          <cell r="H11868" t="str">
            <v>Sintgaing</v>
          </cell>
        </row>
        <row r="11869">
          <cell r="H11869" t="str">
            <v>Sintgaing</v>
          </cell>
        </row>
        <row r="11870">
          <cell r="H11870" t="str">
            <v>Sintgaing</v>
          </cell>
        </row>
        <row r="11871">
          <cell r="H11871" t="str">
            <v>Sintgaing</v>
          </cell>
        </row>
        <row r="11872">
          <cell r="H11872" t="str">
            <v>Sintgaing</v>
          </cell>
        </row>
        <row r="11873">
          <cell r="H11873" t="str">
            <v>Sintgaing</v>
          </cell>
        </row>
        <row r="11874">
          <cell r="H11874" t="str">
            <v>Sintgaing</v>
          </cell>
        </row>
        <row r="11875">
          <cell r="H11875" t="str">
            <v>Sintgaing</v>
          </cell>
        </row>
        <row r="11876">
          <cell r="H11876" t="str">
            <v>Sintgaing</v>
          </cell>
        </row>
        <row r="11877">
          <cell r="H11877" t="str">
            <v>Sintgaing</v>
          </cell>
        </row>
        <row r="11878">
          <cell r="H11878" t="str">
            <v>Sintgaing</v>
          </cell>
        </row>
        <row r="11879">
          <cell r="H11879" t="str">
            <v>Sintgaing</v>
          </cell>
        </row>
        <row r="11880">
          <cell r="H11880" t="str">
            <v>Sintgaing</v>
          </cell>
        </row>
        <row r="11881">
          <cell r="H11881" t="str">
            <v>Sintgaing</v>
          </cell>
        </row>
        <row r="11882">
          <cell r="H11882" t="str">
            <v>Sintgaing</v>
          </cell>
        </row>
        <row r="11883">
          <cell r="H11883" t="str">
            <v>Sintgaing</v>
          </cell>
        </row>
        <row r="11884">
          <cell r="H11884" t="str">
            <v>Sintgaing</v>
          </cell>
        </row>
        <row r="11885">
          <cell r="H11885" t="str">
            <v>Sintgaing</v>
          </cell>
        </row>
        <row r="11886">
          <cell r="H11886" t="str">
            <v>Sittwe</v>
          </cell>
        </row>
        <row r="11887">
          <cell r="H11887" t="str">
            <v>Sittwe</v>
          </cell>
        </row>
        <row r="11888">
          <cell r="H11888" t="str">
            <v>Sittwe</v>
          </cell>
        </row>
        <row r="11889">
          <cell r="H11889" t="str">
            <v>Sittwe</v>
          </cell>
        </row>
        <row r="11890">
          <cell r="H11890" t="str">
            <v>Sittwe</v>
          </cell>
        </row>
        <row r="11891">
          <cell r="H11891" t="str">
            <v>Sittwe</v>
          </cell>
        </row>
        <row r="11892">
          <cell r="H11892" t="str">
            <v>Sittwe</v>
          </cell>
        </row>
        <row r="11893">
          <cell r="H11893" t="str">
            <v>Sittwe</v>
          </cell>
        </row>
        <row r="11894">
          <cell r="H11894" t="str">
            <v>Sittwe</v>
          </cell>
        </row>
        <row r="11895">
          <cell r="H11895" t="str">
            <v>Sittwe</v>
          </cell>
        </row>
        <row r="11896">
          <cell r="H11896" t="str">
            <v>Sittwe</v>
          </cell>
        </row>
        <row r="11897">
          <cell r="H11897" t="str">
            <v>Sittwe</v>
          </cell>
        </row>
        <row r="11898">
          <cell r="H11898" t="str">
            <v>Sittwe</v>
          </cell>
        </row>
        <row r="11899">
          <cell r="H11899" t="str">
            <v>Sittwe</v>
          </cell>
        </row>
        <row r="11900">
          <cell r="H11900" t="str">
            <v>Sittwe</v>
          </cell>
        </row>
        <row r="11901">
          <cell r="H11901" t="str">
            <v>Sittwe</v>
          </cell>
        </row>
        <row r="11902">
          <cell r="H11902" t="str">
            <v>Sittwe</v>
          </cell>
        </row>
        <row r="11903">
          <cell r="H11903" t="str">
            <v>Sittwe</v>
          </cell>
        </row>
        <row r="11904">
          <cell r="H11904" t="str">
            <v>Sittwe</v>
          </cell>
        </row>
        <row r="11905">
          <cell r="H11905" t="str">
            <v>Sittwe</v>
          </cell>
        </row>
        <row r="11906">
          <cell r="H11906" t="str">
            <v>Sittwe</v>
          </cell>
        </row>
        <row r="11907">
          <cell r="H11907" t="str">
            <v>Sittwe</v>
          </cell>
        </row>
        <row r="11908">
          <cell r="H11908" t="str">
            <v>Sittwe</v>
          </cell>
        </row>
        <row r="11909">
          <cell r="H11909" t="str">
            <v>Sittwe</v>
          </cell>
        </row>
        <row r="11910">
          <cell r="H11910" t="str">
            <v>Sittwe</v>
          </cell>
        </row>
        <row r="11911">
          <cell r="H11911" t="str">
            <v>Sittwe</v>
          </cell>
        </row>
        <row r="11912">
          <cell r="H11912" t="str">
            <v>Sittwe</v>
          </cell>
        </row>
        <row r="11913">
          <cell r="H11913" t="str">
            <v>Sittwe</v>
          </cell>
        </row>
        <row r="11914">
          <cell r="H11914" t="str">
            <v>Sittwe</v>
          </cell>
        </row>
        <row r="11915">
          <cell r="H11915" t="str">
            <v>South Okkalapa</v>
          </cell>
        </row>
        <row r="11916">
          <cell r="H11916" t="str">
            <v>South Okkalapa</v>
          </cell>
        </row>
        <row r="11917">
          <cell r="H11917" t="str">
            <v>Sumprabum</v>
          </cell>
        </row>
        <row r="11918">
          <cell r="H11918" t="str">
            <v>Sumprabum</v>
          </cell>
        </row>
        <row r="11919">
          <cell r="H11919" t="str">
            <v>Sumprabum</v>
          </cell>
        </row>
        <row r="11920">
          <cell r="H11920" t="str">
            <v>Sumprabum</v>
          </cell>
        </row>
        <row r="11921">
          <cell r="H11921" t="str">
            <v>Sumprabum</v>
          </cell>
        </row>
        <row r="11922">
          <cell r="H11922" t="str">
            <v>Sumprabum</v>
          </cell>
        </row>
        <row r="11923">
          <cell r="H11923" t="str">
            <v>Sumprabum</v>
          </cell>
        </row>
        <row r="11924">
          <cell r="H11924" t="str">
            <v>Sumprabum</v>
          </cell>
        </row>
        <row r="11925">
          <cell r="H11925" t="str">
            <v>Sumprabum</v>
          </cell>
        </row>
        <row r="11926">
          <cell r="H11926" t="str">
            <v>Sumprabum</v>
          </cell>
        </row>
        <row r="11927">
          <cell r="H11927" t="str">
            <v>Sumprabum</v>
          </cell>
        </row>
        <row r="11928">
          <cell r="H11928" t="str">
            <v>Sumprabum</v>
          </cell>
        </row>
        <row r="11929">
          <cell r="H11929" t="str">
            <v>Sumprabum</v>
          </cell>
        </row>
        <row r="11930">
          <cell r="H11930" t="str">
            <v>Sumprabum</v>
          </cell>
        </row>
        <row r="11931">
          <cell r="H11931" t="str">
            <v>Sumprabum</v>
          </cell>
        </row>
        <row r="11932">
          <cell r="H11932" t="str">
            <v>Sumprabum</v>
          </cell>
        </row>
        <row r="11933">
          <cell r="H11933" t="str">
            <v>Sumprabum</v>
          </cell>
        </row>
        <row r="11934">
          <cell r="H11934" t="str">
            <v>Sumprabum</v>
          </cell>
        </row>
        <row r="11935">
          <cell r="H11935" t="str">
            <v>Sumprabum</v>
          </cell>
        </row>
        <row r="11936">
          <cell r="H11936" t="str">
            <v>Sumprabum</v>
          </cell>
        </row>
        <row r="11937">
          <cell r="H11937" t="str">
            <v>Sumprabum</v>
          </cell>
        </row>
        <row r="11938">
          <cell r="H11938" t="str">
            <v>Sumprabum</v>
          </cell>
        </row>
        <row r="11939">
          <cell r="H11939" t="str">
            <v>Sumprabum</v>
          </cell>
        </row>
        <row r="11940">
          <cell r="H11940" t="str">
            <v>Sumprabum</v>
          </cell>
        </row>
        <row r="11941">
          <cell r="H11941" t="str">
            <v>Sumprabum</v>
          </cell>
        </row>
        <row r="11942">
          <cell r="H11942" t="str">
            <v>Sumprabum</v>
          </cell>
        </row>
        <row r="11943">
          <cell r="H11943" t="str">
            <v>Sumprabum</v>
          </cell>
        </row>
        <row r="11944">
          <cell r="H11944" t="str">
            <v>Sumprabum</v>
          </cell>
        </row>
        <row r="11945">
          <cell r="H11945" t="str">
            <v>Sumprabum</v>
          </cell>
        </row>
        <row r="11946">
          <cell r="H11946" t="str">
            <v>Sumprabum</v>
          </cell>
        </row>
        <row r="11947">
          <cell r="H11947" t="str">
            <v>Sumprabum</v>
          </cell>
        </row>
        <row r="11948">
          <cell r="H11948" t="str">
            <v>Sumprabum</v>
          </cell>
        </row>
        <row r="11949">
          <cell r="H11949" t="str">
            <v>Sumprabum</v>
          </cell>
        </row>
        <row r="11950">
          <cell r="H11950" t="str">
            <v>Sumprabum</v>
          </cell>
        </row>
        <row r="11951">
          <cell r="H11951" t="str">
            <v>Sumprabum</v>
          </cell>
        </row>
        <row r="11952">
          <cell r="H11952" t="str">
            <v>Sumprabum</v>
          </cell>
        </row>
        <row r="11953">
          <cell r="H11953" t="str">
            <v>Sumprabum</v>
          </cell>
        </row>
        <row r="11954">
          <cell r="H11954" t="str">
            <v>Sumprabum</v>
          </cell>
        </row>
        <row r="11955">
          <cell r="H11955" t="str">
            <v>Sumprabum</v>
          </cell>
        </row>
        <row r="11956">
          <cell r="H11956" t="str">
            <v>Sumprabum</v>
          </cell>
        </row>
        <row r="11957">
          <cell r="H11957" t="str">
            <v>Sumprabum</v>
          </cell>
        </row>
        <row r="11958">
          <cell r="H11958" t="str">
            <v>Sumprabum</v>
          </cell>
        </row>
        <row r="11959">
          <cell r="H11959" t="str">
            <v>Sumprabum</v>
          </cell>
        </row>
        <row r="11960">
          <cell r="H11960" t="str">
            <v>Tabayin</v>
          </cell>
        </row>
        <row r="11961">
          <cell r="H11961" t="str">
            <v>Tabayin</v>
          </cell>
        </row>
        <row r="11962">
          <cell r="H11962" t="str">
            <v>Tabayin</v>
          </cell>
        </row>
        <row r="11963">
          <cell r="H11963" t="str">
            <v>Tabayin</v>
          </cell>
        </row>
        <row r="11964">
          <cell r="H11964" t="str">
            <v>Tabayin</v>
          </cell>
        </row>
        <row r="11965">
          <cell r="H11965" t="str">
            <v>Tabayin</v>
          </cell>
        </row>
        <row r="11966">
          <cell r="H11966" t="str">
            <v>Tabayin</v>
          </cell>
        </row>
        <row r="11967">
          <cell r="H11967" t="str">
            <v>Tabayin</v>
          </cell>
        </row>
        <row r="11968">
          <cell r="H11968" t="str">
            <v>Tabayin</v>
          </cell>
        </row>
        <row r="11969">
          <cell r="H11969" t="str">
            <v>Tabayin</v>
          </cell>
        </row>
        <row r="11970">
          <cell r="H11970" t="str">
            <v>Tabayin</v>
          </cell>
        </row>
        <row r="11971">
          <cell r="H11971" t="str">
            <v>Tabayin</v>
          </cell>
        </row>
        <row r="11972">
          <cell r="H11972" t="str">
            <v>Tabayin</v>
          </cell>
        </row>
        <row r="11973">
          <cell r="H11973" t="str">
            <v>Tabayin</v>
          </cell>
        </row>
        <row r="11974">
          <cell r="H11974" t="str">
            <v>Tabayin</v>
          </cell>
        </row>
        <row r="11975">
          <cell r="H11975" t="str">
            <v>Tabayin</v>
          </cell>
        </row>
        <row r="11976">
          <cell r="H11976" t="str">
            <v>Tabayin</v>
          </cell>
        </row>
        <row r="11977">
          <cell r="H11977" t="str">
            <v>Tabayin</v>
          </cell>
        </row>
        <row r="11978">
          <cell r="H11978" t="str">
            <v>Tabayin</v>
          </cell>
        </row>
        <row r="11979">
          <cell r="H11979" t="str">
            <v>Tabayin</v>
          </cell>
        </row>
        <row r="11980">
          <cell r="H11980" t="str">
            <v>Tabayin</v>
          </cell>
        </row>
        <row r="11981">
          <cell r="H11981" t="str">
            <v>Tabayin</v>
          </cell>
        </row>
        <row r="11982">
          <cell r="H11982" t="str">
            <v>Tabayin</v>
          </cell>
        </row>
        <row r="11983">
          <cell r="H11983" t="str">
            <v>Tabayin</v>
          </cell>
        </row>
        <row r="11984">
          <cell r="H11984" t="str">
            <v>Tabayin</v>
          </cell>
        </row>
        <row r="11985">
          <cell r="H11985" t="str">
            <v>Tabayin</v>
          </cell>
        </row>
        <row r="11986">
          <cell r="H11986" t="str">
            <v>Tabayin</v>
          </cell>
        </row>
        <row r="11987">
          <cell r="H11987" t="str">
            <v>Tabayin</v>
          </cell>
        </row>
        <row r="11988">
          <cell r="H11988" t="str">
            <v>Tabayin</v>
          </cell>
        </row>
        <row r="11989">
          <cell r="H11989" t="str">
            <v>Tabayin</v>
          </cell>
        </row>
        <row r="11990">
          <cell r="H11990" t="str">
            <v>Tabayin</v>
          </cell>
        </row>
        <row r="11991">
          <cell r="H11991" t="str">
            <v>Tabayin</v>
          </cell>
        </row>
        <row r="11992">
          <cell r="H11992" t="str">
            <v>Tabayin</v>
          </cell>
        </row>
        <row r="11993">
          <cell r="H11993" t="str">
            <v>Tabayin</v>
          </cell>
        </row>
        <row r="11994">
          <cell r="H11994" t="str">
            <v>Tabayin</v>
          </cell>
        </row>
        <row r="11995">
          <cell r="H11995" t="str">
            <v>Tabayin</v>
          </cell>
        </row>
        <row r="11996">
          <cell r="H11996" t="str">
            <v>Tabayin</v>
          </cell>
        </row>
        <row r="11997">
          <cell r="H11997" t="str">
            <v>Tabayin</v>
          </cell>
        </row>
        <row r="11998">
          <cell r="H11998" t="str">
            <v>Tabayin</v>
          </cell>
        </row>
        <row r="11999">
          <cell r="H11999" t="str">
            <v>Tabayin</v>
          </cell>
        </row>
        <row r="12000">
          <cell r="H12000" t="str">
            <v>Tabayin</v>
          </cell>
        </row>
        <row r="12001">
          <cell r="H12001" t="str">
            <v>Tabayin</v>
          </cell>
        </row>
        <row r="12002">
          <cell r="H12002" t="str">
            <v>Tabayin</v>
          </cell>
        </row>
        <row r="12003">
          <cell r="H12003" t="str">
            <v>Tabayin</v>
          </cell>
        </row>
        <row r="12004">
          <cell r="H12004" t="str">
            <v>Tabayin</v>
          </cell>
        </row>
        <row r="12005">
          <cell r="H12005" t="str">
            <v>Tabayin</v>
          </cell>
        </row>
        <row r="12006">
          <cell r="H12006" t="str">
            <v>Tabayin</v>
          </cell>
        </row>
        <row r="12007">
          <cell r="H12007" t="str">
            <v>Tabayin</v>
          </cell>
        </row>
        <row r="12008">
          <cell r="H12008" t="str">
            <v>Tabayin</v>
          </cell>
        </row>
        <row r="12009">
          <cell r="H12009" t="str">
            <v>Tabayin</v>
          </cell>
        </row>
        <row r="12010">
          <cell r="H12010" t="str">
            <v>Tabayin</v>
          </cell>
        </row>
        <row r="12011">
          <cell r="H12011" t="str">
            <v>Tabayin</v>
          </cell>
        </row>
        <row r="12012">
          <cell r="H12012" t="str">
            <v>Tabayin</v>
          </cell>
        </row>
        <row r="12013">
          <cell r="H12013" t="str">
            <v>Tabayin</v>
          </cell>
        </row>
        <row r="12014">
          <cell r="H12014" t="str">
            <v>Tabayin</v>
          </cell>
        </row>
        <row r="12015">
          <cell r="H12015" t="str">
            <v>Tabayin</v>
          </cell>
        </row>
        <row r="12016">
          <cell r="H12016" t="str">
            <v>Tabayin</v>
          </cell>
        </row>
        <row r="12017">
          <cell r="H12017" t="str">
            <v>Tabayin</v>
          </cell>
        </row>
        <row r="12018">
          <cell r="H12018" t="str">
            <v>Tabayin</v>
          </cell>
        </row>
        <row r="12019">
          <cell r="H12019" t="str">
            <v>Tachileik</v>
          </cell>
        </row>
        <row r="12020">
          <cell r="H12020" t="str">
            <v>Tachileik</v>
          </cell>
        </row>
        <row r="12021">
          <cell r="H12021" t="str">
            <v>Tachileik</v>
          </cell>
        </row>
        <row r="12022">
          <cell r="H12022" t="str">
            <v>Tachileik</v>
          </cell>
        </row>
        <row r="12023">
          <cell r="H12023" t="str">
            <v>Tachileik</v>
          </cell>
        </row>
        <row r="12024">
          <cell r="H12024" t="str">
            <v>Tachileik</v>
          </cell>
        </row>
        <row r="12025">
          <cell r="H12025" t="str">
            <v>Tachileik</v>
          </cell>
        </row>
        <row r="12026">
          <cell r="H12026" t="str">
            <v>Tachileik</v>
          </cell>
        </row>
        <row r="12027">
          <cell r="H12027" t="str">
            <v>Tachileik</v>
          </cell>
        </row>
        <row r="12028">
          <cell r="H12028" t="str">
            <v>Tachileik</v>
          </cell>
        </row>
        <row r="12029">
          <cell r="H12029" t="str">
            <v>Tachileik</v>
          </cell>
        </row>
        <row r="12030">
          <cell r="H12030" t="str">
            <v>Tachileik</v>
          </cell>
        </row>
        <row r="12031">
          <cell r="H12031" t="str">
            <v>Tachileik</v>
          </cell>
        </row>
        <row r="12032">
          <cell r="H12032" t="str">
            <v>Tachileik</v>
          </cell>
        </row>
        <row r="12033">
          <cell r="H12033" t="str">
            <v>Tachileik</v>
          </cell>
        </row>
        <row r="12034">
          <cell r="H12034" t="str">
            <v>Tachileik</v>
          </cell>
        </row>
        <row r="12035">
          <cell r="H12035" t="str">
            <v>Tachileik</v>
          </cell>
        </row>
        <row r="12036">
          <cell r="H12036" t="str">
            <v>Tada-U</v>
          </cell>
        </row>
        <row r="12037">
          <cell r="H12037" t="str">
            <v>Tada-U</v>
          </cell>
        </row>
        <row r="12038">
          <cell r="H12038" t="str">
            <v>Tada-U</v>
          </cell>
        </row>
        <row r="12039">
          <cell r="H12039" t="str">
            <v>Tada-U</v>
          </cell>
        </row>
        <row r="12040">
          <cell r="H12040" t="str">
            <v>Tada-U</v>
          </cell>
        </row>
        <row r="12041">
          <cell r="H12041" t="str">
            <v>Tada-U</v>
          </cell>
        </row>
        <row r="12042">
          <cell r="H12042" t="str">
            <v>Tada-U</v>
          </cell>
        </row>
        <row r="12043">
          <cell r="H12043" t="str">
            <v>Tada-U</v>
          </cell>
        </row>
        <row r="12044">
          <cell r="H12044" t="str">
            <v>Tada-U</v>
          </cell>
        </row>
        <row r="12045">
          <cell r="H12045" t="str">
            <v>Tada-U</v>
          </cell>
        </row>
        <row r="12046">
          <cell r="H12046" t="str">
            <v>Tada-U</v>
          </cell>
        </row>
        <row r="12047">
          <cell r="H12047" t="str">
            <v>Tada-U</v>
          </cell>
        </row>
        <row r="12048">
          <cell r="H12048" t="str">
            <v>Tada-U</v>
          </cell>
        </row>
        <row r="12049">
          <cell r="H12049" t="str">
            <v>Tada-U</v>
          </cell>
        </row>
        <row r="12050">
          <cell r="H12050" t="str">
            <v>Tada-U</v>
          </cell>
        </row>
        <row r="12051">
          <cell r="H12051" t="str">
            <v>Tada-U</v>
          </cell>
        </row>
        <row r="12052">
          <cell r="H12052" t="str">
            <v>Tada-U</v>
          </cell>
        </row>
        <row r="12053">
          <cell r="H12053" t="str">
            <v>Tada-U</v>
          </cell>
        </row>
        <row r="12054">
          <cell r="H12054" t="str">
            <v>Tada-U</v>
          </cell>
        </row>
        <row r="12055">
          <cell r="H12055" t="str">
            <v>Tada-U</v>
          </cell>
        </row>
        <row r="12056">
          <cell r="H12056" t="str">
            <v>Tada-U</v>
          </cell>
        </row>
        <row r="12057">
          <cell r="H12057" t="str">
            <v>Tada-U</v>
          </cell>
        </row>
        <row r="12058">
          <cell r="H12058" t="str">
            <v>Tada-U</v>
          </cell>
        </row>
        <row r="12059">
          <cell r="H12059" t="str">
            <v>Tada-U</v>
          </cell>
        </row>
        <row r="12060">
          <cell r="H12060" t="str">
            <v>Tada-U</v>
          </cell>
        </row>
        <row r="12061">
          <cell r="H12061" t="str">
            <v>Tada-U</v>
          </cell>
        </row>
        <row r="12062">
          <cell r="H12062" t="str">
            <v>Tada-U</v>
          </cell>
        </row>
        <row r="12063">
          <cell r="H12063" t="str">
            <v>Tada-U</v>
          </cell>
        </row>
        <row r="12064">
          <cell r="H12064" t="str">
            <v>Tada-U</v>
          </cell>
        </row>
        <row r="12065">
          <cell r="H12065" t="str">
            <v>Tada-U</v>
          </cell>
        </row>
        <row r="12066">
          <cell r="H12066" t="str">
            <v>Tada-U</v>
          </cell>
        </row>
        <row r="12067">
          <cell r="H12067" t="str">
            <v>Tada-U</v>
          </cell>
        </row>
        <row r="12068">
          <cell r="H12068" t="str">
            <v>Tada-U</v>
          </cell>
        </row>
        <row r="12069">
          <cell r="H12069" t="str">
            <v>Tada-U</v>
          </cell>
        </row>
        <row r="12070">
          <cell r="H12070" t="str">
            <v>Tada-U</v>
          </cell>
        </row>
        <row r="12071">
          <cell r="H12071" t="str">
            <v>Tada-U</v>
          </cell>
        </row>
        <row r="12072">
          <cell r="H12072" t="str">
            <v>Tada-U</v>
          </cell>
        </row>
        <row r="12073">
          <cell r="H12073" t="str">
            <v>Tada-U</v>
          </cell>
        </row>
        <row r="12074">
          <cell r="H12074" t="str">
            <v>Tada-U</v>
          </cell>
        </row>
        <row r="12075">
          <cell r="H12075" t="str">
            <v>Tada-U</v>
          </cell>
        </row>
        <row r="12076">
          <cell r="H12076" t="str">
            <v>Tada-U</v>
          </cell>
        </row>
        <row r="12077">
          <cell r="H12077" t="str">
            <v>Tada-U</v>
          </cell>
        </row>
        <row r="12078">
          <cell r="H12078" t="str">
            <v>Tada-U</v>
          </cell>
        </row>
        <row r="12079">
          <cell r="H12079" t="str">
            <v>Tada-U</v>
          </cell>
        </row>
        <row r="12080">
          <cell r="H12080" t="str">
            <v>Tada-U</v>
          </cell>
        </row>
        <row r="12081">
          <cell r="H12081" t="str">
            <v>Tada-U</v>
          </cell>
        </row>
        <row r="12082">
          <cell r="H12082" t="str">
            <v>Tada-U</v>
          </cell>
        </row>
        <row r="12083">
          <cell r="H12083" t="str">
            <v>Tada-U</v>
          </cell>
        </row>
        <row r="12084">
          <cell r="H12084" t="str">
            <v>Tada-U</v>
          </cell>
        </row>
        <row r="12085">
          <cell r="H12085" t="str">
            <v>Tada-U</v>
          </cell>
        </row>
        <row r="12086">
          <cell r="H12086" t="str">
            <v>Tada-U</v>
          </cell>
        </row>
        <row r="12087">
          <cell r="H12087" t="str">
            <v>Tada-U</v>
          </cell>
        </row>
        <row r="12088">
          <cell r="H12088" t="str">
            <v>Tada-U</v>
          </cell>
        </row>
        <row r="12089">
          <cell r="H12089" t="str">
            <v>Tada-U</v>
          </cell>
        </row>
        <row r="12090">
          <cell r="H12090" t="str">
            <v>Tada-U</v>
          </cell>
        </row>
        <row r="12091">
          <cell r="H12091" t="str">
            <v>Tada-U</v>
          </cell>
        </row>
        <row r="12092">
          <cell r="H12092" t="str">
            <v>Tada-U</v>
          </cell>
        </row>
        <row r="12093">
          <cell r="H12093" t="str">
            <v>Tada-U</v>
          </cell>
        </row>
        <row r="12094">
          <cell r="H12094" t="str">
            <v>Tada-U</v>
          </cell>
        </row>
        <row r="12095">
          <cell r="H12095" t="str">
            <v>Tada-U</v>
          </cell>
        </row>
        <row r="12096">
          <cell r="H12096" t="str">
            <v>Tada-U</v>
          </cell>
        </row>
        <row r="12097">
          <cell r="H12097" t="str">
            <v>Tada-U</v>
          </cell>
        </row>
        <row r="12098">
          <cell r="H12098" t="str">
            <v>Tada-U</v>
          </cell>
        </row>
        <row r="12099">
          <cell r="H12099" t="str">
            <v>Taikkyi</v>
          </cell>
        </row>
        <row r="12100">
          <cell r="H12100" t="str">
            <v>Taikkyi</v>
          </cell>
        </row>
        <row r="12101">
          <cell r="H12101" t="str">
            <v>Taikkyi</v>
          </cell>
        </row>
        <row r="12102">
          <cell r="H12102" t="str">
            <v>Taikkyi</v>
          </cell>
        </row>
        <row r="12103">
          <cell r="H12103" t="str">
            <v>Taikkyi</v>
          </cell>
        </row>
        <row r="12104">
          <cell r="H12104" t="str">
            <v>Taikkyi</v>
          </cell>
        </row>
        <row r="12105">
          <cell r="H12105" t="str">
            <v>Taikkyi</v>
          </cell>
        </row>
        <row r="12106">
          <cell r="H12106" t="str">
            <v>Taikkyi</v>
          </cell>
        </row>
        <row r="12107">
          <cell r="H12107" t="str">
            <v>Taikkyi</v>
          </cell>
        </row>
        <row r="12108">
          <cell r="H12108" t="str">
            <v>Taikkyi</v>
          </cell>
        </row>
        <row r="12109">
          <cell r="H12109" t="str">
            <v>Taikkyi</v>
          </cell>
        </row>
        <row r="12110">
          <cell r="H12110" t="str">
            <v>Taikkyi</v>
          </cell>
        </row>
        <row r="12111">
          <cell r="H12111" t="str">
            <v>Taikkyi</v>
          </cell>
        </row>
        <row r="12112">
          <cell r="H12112" t="str">
            <v>Taikkyi</v>
          </cell>
        </row>
        <row r="12113">
          <cell r="H12113" t="str">
            <v>Taikkyi</v>
          </cell>
        </row>
        <row r="12114">
          <cell r="H12114" t="str">
            <v>Taikkyi</v>
          </cell>
        </row>
        <row r="12115">
          <cell r="H12115" t="str">
            <v>Taikkyi</v>
          </cell>
        </row>
        <row r="12116">
          <cell r="H12116" t="str">
            <v>Taikkyi</v>
          </cell>
        </row>
        <row r="12117">
          <cell r="H12117" t="str">
            <v>Taikkyi</v>
          </cell>
        </row>
        <row r="12118">
          <cell r="H12118" t="str">
            <v>Taikkyi</v>
          </cell>
        </row>
        <row r="12119">
          <cell r="H12119" t="str">
            <v>Taikkyi</v>
          </cell>
        </row>
        <row r="12120">
          <cell r="H12120" t="str">
            <v>Taikkyi</v>
          </cell>
        </row>
        <row r="12121">
          <cell r="H12121" t="str">
            <v>Taikkyi</v>
          </cell>
        </row>
        <row r="12122">
          <cell r="H12122" t="str">
            <v>Taikkyi</v>
          </cell>
        </row>
        <row r="12123">
          <cell r="H12123" t="str">
            <v>Taikkyi</v>
          </cell>
        </row>
        <row r="12124">
          <cell r="H12124" t="str">
            <v>Taikkyi</v>
          </cell>
        </row>
        <row r="12125">
          <cell r="H12125" t="str">
            <v>Taikkyi</v>
          </cell>
        </row>
        <row r="12126">
          <cell r="H12126" t="str">
            <v>Taikkyi</v>
          </cell>
        </row>
        <row r="12127">
          <cell r="H12127" t="str">
            <v>Taikkyi</v>
          </cell>
        </row>
        <row r="12128">
          <cell r="H12128" t="str">
            <v>Taikkyi</v>
          </cell>
        </row>
        <row r="12129">
          <cell r="H12129" t="str">
            <v>Taikkyi</v>
          </cell>
        </row>
        <row r="12130">
          <cell r="H12130" t="str">
            <v>Taikkyi</v>
          </cell>
        </row>
        <row r="12131">
          <cell r="H12131" t="str">
            <v>Taikkyi</v>
          </cell>
        </row>
        <row r="12132">
          <cell r="H12132" t="str">
            <v>Taikkyi</v>
          </cell>
        </row>
        <row r="12133">
          <cell r="H12133" t="str">
            <v>Taikkyi</v>
          </cell>
        </row>
        <row r="12134">
          <cell r="H12134" t="str">
            <v>Taikkyi</v>
          </cell>
        </row>
        <row r="12135">
          <cell r="H12135" t="str">
            <v>Taikkyi</v>
          </cell>
        </row>
        <row r="12136">
          <cell r="H12136" t="str">
            <v>Taikkyi</v>
          </cell>
        </row>
        <row r="12137">
          <cell r="H12137" t="str">
            <v>Taikkyi</v>
          </cell>
        </row>
        <row r="12138">
          <cell r="H12138" t="str">
            <v>Taikkyi</v>
          </cell>
        </row>
        <row r="12139">
          <cell r="H12139" t="str">
            <v>Taikkyi</v>
          </cell>
        </row>
        <row r="12140">
          <cell r="H12140" t="str">
            <v>Taikkyi</v>
          </cell>
        </row>
        <row r="12141">
          <cell r="H12141" t="str">
            <v>Taikkyi</v>
          </cell>
        </row>
        <row r="12142">
          <cell r="H12142" t="str">
            <v>Taikkyi</v>
          </cell>
        </row>
        <row r="12143">
          <cell r="H12143" t="str">
            <v>Taikkyi</v>
          </cell>
        </row>
        <row r="12144">
          <cell r="H12144" t="str">
            <v>Taikkyi</v>
          </cell>
        </row>
        <row r="12145">
          <cell r="H12145" t="str">
            <v>Taikkyi</v>
          </cell>
        </row>
        <row r="12146">
          <cell r="H12146" t="str">
            <v>Taikkyi</v>
          </cell>
        </row>
        <row r="12147">
          <cell r="H12147" t="str">
            <v>Taikkyi</v>
          </cell>
        </row>
        <row r="12148">
          <cell r="H12148" t="str">
            <v>Taikkyi</v>
          </cell>
        </row>
        <row r="12149">
          <cell r="H12149" t="str">
            <v>Taikkyi</v>
          </cell>
        </row>
        <row r="12150">
          <cell r="H12150" t="str">
            <v>Taikkyi</v>
          </cell>
        </row>
        <row r="12151">
          <cell r="H12151" t="str">
            <v>Taikkyi</v>
          </cell>
        </row>
        <row r="12152">
          <cell r="H12152" t="str">
            <v>Taikkyi</v>
          </cell>
        </row>
        <row r="12153">
          <cell r="H12153" t="str">
            <v>Taikkyi</v>
          </cell>
        </row>
        <row r="12154">
          <cell r="H12154" t="str">
            <v>Taikkyi</v>
          </cell>
        </row>
        <row r="12155">
          <cell r="H12155" t="str">
            <v>Taikkyi</v>
          </cell>
        </row>
        <row r="12156">
          <cell r="H12156" t="str">
            <v>Taikkyi</v>
          </cell>
        </row>
        <row r="12157">
          <cell r="H12157" t="str">
            <v>Taikkyi</v>
          </cell>
        </row>
        <row r="12158">
          <cell r="H12158" t="str">
            <v>Taikkyi</v>
          </cell>
        </row>
        <row r="12159">
          <cell r="H12159" t="str">
            <v>Taikkyi</v>
          </cell>
        </row>
        <row r="12160">
          <cell r="H12160" t="str">
            <v>Taikkyi</v>
          </cell>
        </row>
        <row r="12161">
          <cell r="H12161" t="str">
            <v>Taikkyi</v>
          </cell>
        </row>
        <row r="12162">
          <cell r="H12162" t="str">
            <v>Taikkyi</v>
          </cell>
        </row>
        <row r="12163">
          <cell r="H12163" t="str">
            <v>Taikkyi</v>
          </cell>
        </row>
        <row r="12164">
          <cell r="H12164" t="str">
            <v>Taikkyi</v>
          </cell>
        </row>
        <row r="12165">
          <cell r="H12165" t="str">
            <v>Taikkyi</v>
          </cell>
        </row>
        <row r="12166">
          <cell r="H12166" t="str">
            <v>Taikkyi</v>
          </cell>
        </row>
        <row r="12167">
          <cell r="H12167" t="str">
            <v>Taikkyi</v>
          </cell>
        </row>
        <row r="12168">
          <cell r="H12168" t="str">
            <v>Taikkyi</v>
          </cell>
        </row>
        <row r="12169">
          <cell r="H12169" t="str">
            <v>Taikkyi</v>
          </cell>
        </row>
        <row r="12170">
          <cell r="H12170" t="str">
            <v>Taikkyi</v>
          </cell>
        </row>
        <row r="12171">
          <cell r="H12171" t="str">
            <v>Taikkyi</v>
          </cell>
        </row>
        <row r="12172">
          <cell r="H12172" t="str">
            <v>Taikkyi</v>
          </cell>
        </row>
        <row r="12173">
          <cell r="H12173" t="str">
            <v>Taikkyi</v>
          </cell>
        </row>
        <row r="12174">
          <cell r="H12174" t="str">
            <v>Taikkyi</v>
          </cell>
        </row>
        <row r="12175">
          <cell r="H12175" t="str">
            <v>Taikkyi</v>
          </cell>
        </row>
        <row r="12176">
          <cell r="H12176" t="str">
            <v>Taikkyi</v>
          </cell>
        </row>
        <row r="12177">
          <cell r="H12177" t="str">
            <v>Taikkyi</v>
          </cell>
        </row>
        <row r="12178">
          <cell r="H12178" t="str">
            <v>Tamu</v>
          </cell>
        </row>
        <row r="12179">
          <cell r="H12179" t="str">
            <v>Tamu</v>
          </cell>
        </row>
        <row r="12180">
          <cell r="H12180" t="str">
            <v>Tamu</v>
          </cell>
        </row>
        <row r="12181">
          <cell r="H12181" t="str">
            <v>Tamu</v>
          </cell>
        </row>
        <row r="12182">
          <cell r="H12182" t="str">
            <v>Tamu</v>
          </cell>
        </row>
        <row r="12183">
          <cell r="H12183" t="str">
            <v>Tamu</v>
          </cell>
        </row>
        <row r="12184">
          <cell r="H12184" t="str">
            <v>Tamu</v>
          </cell>
        </row>
        <row r="12185">
          <cell r="H12185" t="str">
            <v>Tamu</v>
          </cell>
        </row>
        <row r="12186">
          <cell r="H12186" t="str">
            <v>Tamu</v>
          </cell>
        </row>
        <row r="12187">
          <cell r="H12187" t="str">
            <v>Tamu</v>
          </cell>
        </row>
        <row r="12188">
          <cell r="H12188" t="str">
            <v>Tamu</v>
          </cell>
        </row>
        <row r="12189">
          <cell r="H12189" t="str">
            <v>Tamu</v>
          </cell>
        </row>
        <row r="12190">
          <cell r="H12190" t="str">
            <v>Tamu</v>
          </cell>
        </row>
        <row r="12191">
          <cell r="H12191" t="str">
            <v>Tamu</v>
          </cell>
        </row>
        <row r="12192">
          <cell r="H12192" t="str">
            <v>Tamu</v>
          </cell>
        </row>
        <row r="12193">
          <cell r="H12193" t="str">
            <v>Tamu</v>
          </cell>
        </row>
        <row r="12194">
          <cell r="H12194" t="str">
            <v>Tamu</v>
          </cell>
        </row>
        <row r="12195">
          <cell r="H12195" t="str">
            <v>Tamu</v>
          </cell>
        </row>
        <row r="12196">
          <cell r="H12196" t="str">
            <v>Tamu</v>
          </cell>
        </row>
        <row r="12197">
          <cell r="H12197" t="str">
            <v>Tamu</v>
          </cell>
        </row>
        <row r="12198">
          <cell r="H12198" t="str">
            <v>Tamu</v>
          </cell>
        </row>
        <row r="12199">
          <cell r="H12199" t="str">
            <v>Tamu</v>
          </cell>
        </row>
        <row r="12200">
          <cell r="H12200" t="str">
            <v>Tamu</v>
          </cell>
        </row>
        <row r="12201">
          <cell r="H12201" t="str">
            <v>Tamu</v>
          </cell>
        </row>
        <row r="12202">
          <cell r="H12202" t="str">
            <v>Tamu</v>
          </cell>
        </row>
        <row r="12203">
          <cell r="H12203" t="str">
            <v>Tamu</v>
          </cell>
        </row>
        <row r="12204">
          <cell r="H12204" t="str">
            <v>Tamwe</v>
          </cell>
        </row>
        <row r="12205">
          <cell r="H12205" t="str">
            <v>Tamwe</v>
          </cell>
        </row>
        <row r="12206">
          <cell r="H12206" t="str">
            <v>Tanai</v>
          </cell>
        </row>
        <row r="12207">
          <cell r="H12207" t="str">
            <v>Tanai</v>
          </cell>
        </row>
        <row r="12208">
          <cell r="H12208" t="str">
            <v>Tanai</v>
          </cell>
        </row>
        <row r="12209">
          <cell r="H12209" t="str">
            <v>Tanai</v>
          </cell>
        </row>
        <row r="12210">
          <cell r="H12210" t="str">
            <v>Tanai</v>
          </cell>
        </row>
        <row r="12211">
          <cell r="H12211" t="str">
            <v>Tanai</v>
          </cell>
        </row>
        <row r="12212">
          <cell r="H12212" t="str">
            <v>Tanai</v>
          </cell>
        </row>
        <row r="12213">
          <cell r="H12213" t="str">
            <v>Tanai</v>
          </cell>
        </row>
        <row r="12214">
          <cell r="H12214" t="str">
            <v>Tanai</v>
          </cell>
        </row>
        <row r="12215">
          <cell r="H12215" t="str">
            <v>Tanai</v>
          </cell>
        </row>
        <row r="12216">
          <cell r="H12216" t="str">
            <v>Tanai</v>
          </cell>
        </row>
        <row r="12217">
          <cell r="H12217" t="str">
            <v>Tanai</v>
          </cell>
        </row>
        <row r="12218">
          <cell r="H12218" t="str">
            <v>Tanai</v>
          </cell>
        </row>
        <row r="12219">
          <cell r="H12219" t="str">
            <v>Tanai</v>
          </cell>
        </row>
        <row r="12220">
          <cell r="H12220" t="str">
            <v>Tanai</v>
          </cell>
        </row>
        <row r="12221">
          <cell r="H12221" t="str">
            <v>Tanai</v>
          </cell>
        </row>
        <row r="12222">
          <cell r="H12222" t="str">
            <v>Tanai</v>
          </cell>
        </row>
        <row r="12223">
          <cell r="H12223" t="str">
            <v>Tanai</v>
          </cell>
        </row>
        <row r="12224">
          <cell r="H12224" t="str">
            <v>Tanai</v>
          </cell>
        </row>
        <row r="12225">
          <cell r="H12225" t="str">
            <v>Tanai</v>
          </cell>
        </row>
        <row r="12226">
          <cell r="H12226" t="str">
            <v>Tangyan</v>
          </cell>
        </row>
        <row r="12227">
          <cell r="H12227" t="str">
            <v>Tangyan</v>
          </cell>
        </row>
        <row r="12228">
          <cell r="H12228" t="str">
            <v>Tangyan</v>
          </cell>
        </row>
        <row r="12229">
          <cell r="H12229" t="str">
            <v>Tangyan</v>
          </cell>
        </row>
        <row r="12230">
          <cell r="H12230" t="str">
            <v>Tangyan</v>
          </cell>
        </row>
        <row r="12231">
          <cell r="H12231" t="str">
            <v>Tangyan</v>
          </cell>
        </row>
        <row r="12232">
          <cell r="H12232" t="str">
            <v>Tangyan</v>
          </cell>
        </row>
        <row r="12233">
          <cell r="H12233" t="str">
            <v>Tangyan</v>
          </cell>
        </row>
        <row r="12234">
          <cell r="H12234" t="str">
            <v>Tangyan</v>
          </cell>
        </row>
        <row r="12235">
          <cell r="H12235" t="str">
            <v>Tangyan</v>
          </cell>
        </row>
        <row r="12236">
          <cell r="H12236" t="str">
            <v>Tangyan</v>
          </cell>
        </row>
        <row r="12237">
          <cell r="H12237" t="str">
            <v>Tangyan</v>
          </cell>
        </row>
        <row r="12238">
          <cell r="H12238" t="str">
            <v>Tangyan</v>
          </cell>
        </row>
        <row r="12239">
          <cell r="H12239" t="str">
            <v>Tangyan</v>
          </cell>
        </row>
        <row r="12240">
          <cell r="H12240" t="str">
            <v>Tangyan</v>
          </cell>
        </row>
        <row r="12241">
          <cell r="H12241" t="str">
            <v>Tangyan</v>
          </cell>
        </row>
        <row r="12242">
          <cell r="H12242" t="str">
            <v>Tangyan</v>
          </cell>
        </row>
        <row r="12243">
          <cell r="H12243" t="str">
            <v>Tangyan</v>
          </cell>
        </row>
        <row r="12244">
          <cell r="H12244" t="str">
            <v>Tangyan</v>
          </cell>
        </row>
        <row r="12245">
          <cell r="H12245" t="str">
            <v>Tangyan</v>
          </cell>
        </row>
        <row r="12246">
          <cell r="H12246" t="str">
            <v>Tangyan</v>
          </cell>
        </row>
        <row r="12247">
          <cell r="H12247" t="str">
            <v>Tangyan</v>
          </cell>
        </row>
        <row r="12248">
          <cell r="H12248" t="str">
            <v>Tangyan</v>
          </cell>
        </row>
        <row r="12249">
          <cell r="H12249" t="str">
            <v>Tangyan</v>
          </cell>
        </row>
        <row r="12250">
          <cell r="H12250" t="str">
            <v>Tangyan</v>
          </cell>
        </row>
        <row r="12251">
          <cell r="H12251" t="str">
            <v>Tangyan</v>
          </cell>
        </row>
        <row r="12252">
          <cell r="H12252" t="str">
            <v>Tangyan</v>
          </cell>
        </row>
        <row r="12253">
          <cell r="H12253" t="str">
            <v>Tangyan</v>
          </cell>
        </row>
        <row r="12254">
          <cell r="H12254" t="str">
            <v>Tangyan</v>
          </cell>
        </row>
        <row r="12255">
          <cell r="H12255" t="str">
            <v>Tangyan</v>
          </cell>
        </row>
        <row r="12256">
          <cell r="H12256" t="str">
            <v>Tangyan</v>
          </cell>
        </row>
        <row r="12257">
          <cell r="H12257" t="str">
            <v>Tangyan</v>
          </cell>
        </row>
        <row r="12258">
          <cell r="H12258" t="str">
            <v>Tangyan</v>
          </cell>
        </row>
        <row r="12259">
          <cell r="H12259" t="str">
            <v>Tangyan</v>
          </cell>
        </row>
        <row r="12260">
          <cell r="H12260" t="str">
            <v>Tangyan</v>
          </cell>
        </row>
        <row r="12261">
          <cell r="H12261" t="str">
            <v>Tangyan</v>
          </cell>
        </row>
        <row r="12262">
          <cell r="H12262" t="str">
            <v>Tangyan</v>
          </cell>
        </row>
        <row r="12263">
          <cell r="H12263" t="str">
            <v>Tangyan</v>
          </cell>
        </row>
        <row r="12264">
          <cell r="H12264" t="str">
            <v>Tangyan</v>
          </cell>
        </row>
        <row r="12265">
          <cell r="H12265" t="str">
            <v>Tangyan</v>
          </cell>
        </row>
        <row r="12266">
          <cell r="H12266" t="str">
            <v>Tangyan</v>
          </cell>
        </row>
        <row r="12267">
          <cell r="H12267" t="str">
            <v>Tangyan</v>
          </cell>
        </row>
        <row r="12268">
          <cell r="H12268" t="str">
            <v>Tangyan</v>
          </cell>
        </row>
        <row r="12269">
          <cell r="H12269" t="str">
            <v>Tangyan</v>
          </cell>
        </row>
        <row r="12270">
          <cell r="H12270" t="str">
            <v>Tangyan</v>
          </cell>
        </row>
        <row r="12271">
          <cell r="H12271" t="str">
            <v>Tangyan</v>
          </cell>
        </row>
        <row r="12272">
          <cell r="H12272" t="str">
            <v>Tangyan</v>
          </cell>
        </row>
        <row r="12273">
          <cell r="H12273" t="str">
            <v>Tangyan</v>
          </cell>
        </row>
        <row r="12274">
          <cell r="H12274" t="str">
            <v>Tangyan</v>
          </cell>
        </row>
        <row r="12275">
          <cell r="H12275" t="str">
            <v>Tangyan</v>
          </cell>
        </row>
        <row r="12276">
          <cell r="H12276" t="str">
            <v>Tangyan</v>
          </cell>
        </row>
        <row r="12277">
          <cell r="H12277" t="str">
            <v>Tanintharyi</v>
          </cell>
        </row>
        <row r="12278">
          <cell r="H12278" t="str">
            <v>Tanintharyi</v>
          </cell>
        </row>
        <row r="12279">
          <cell r="H12279" t="str">
            <v>Tanintharyi</v>
          </cell>
        </row>
        <row r="12280">
          <cell r="H12280" t="str">
            <v>Tanintharyi</v>
          </cell>
        </row>
        <row r="12281">
          <cell r="H12281" t="str">
            <v>Tanintharyi</v>
          </cell>
        </row>
        <row r="12282">
          <cell r="H12282" t="str">
            <v>Tanintharyi</v>
          </cell>
        </row>
        <row r="12283">
          <cell r="H12283" t="str">
            <v>Tanintharyi</v>
          </cell>
        </row>
        <row r="12284">
          <cell r="H12284" t="str">
            <v>Tanintharyi</v>
          </cell>
        </row>
        <row r="12285">
          <cell r="H12285" t="str">
            <v>Tanintharyi</v>
          </cell>
        </row>
        <row r="12286">
          <cell r="H12286" t="str">
            <v>Tanintharyi</v>
          </cell>
        </row>
        <row r="12287">
          <cell r="H12287" t="str">
            <v>Tanintharyi</v>
          </cell>
        </row>
        <row r="12288">
          <cell r="H12288" t="str">
            <v>Tanintharyi</v>
          </cell>
        </row>
        <row r="12289">
          <cell r="H12289" t="str">
            <v>Tanintharyi</v>
          </cell>
        </row>
        <row r="12290">
          <cell r="H12290" t="str">
            <v>Tanintharyi</v>
          </cell>
        </row>
        <row r="12291">
          <cell r="H12291" t="str">
            <v>Tanintharyi</v>
          </cell>
        </row>
        <row r="12292">
          <cell r="H12292" t="str">
            <v>Tanintharyi</v>
          </cell>
        </row>
        <row r="12293">
          <cell r="H12293" t="str">
            <v>Tanintharyi</v>
          </cell>
        </row>
        <row r="12294">
          <cell r="H12294" t="str">
            <v>Tanintharyi</v>
          </cell>
        </row>
        <row r="12295">
          <cell r="H12295" t="str">
            <v>Tanintharyi</v>
          </cell>
        </row>
        <row r="12296">
          <cell r="H12296" t="str">
            <v>Tanintharyi</v>
          </cell>
        </row>
        <row r="12297">
          <cell r="H12297" t="str">
            <v>Tanintharyi</v>
          </cell>
        </row>
        <row r="12298">
          <cell r="H12298" t="str">
            <v>Tanintharyi</v>
          </cell>
        </row>
        <row r="12299">
          <cell r="H12299" t="str">
            <v>Tanintharyi</v>
          </cell>
        </row>
        <row r="12300">
          <cell r="H12300" t="str">
            <v>Tanintharyi</v>
          </cell>
        </row>
        <row r="12301">
          <cell r="H12301" t="str">
            <v>Tatkon</v>
          </cell>
        </row>
        <row r="12302">
          <cell r="H12302" t="str">
            <v>Tatkon</v>
          </cell>
        </row>
        <row r="12303">
          <cell r="H12303" t="str">
            <v>Tatkon</v>
          </cell>
        </row>
        <row r="12304">
          <cell r="H12304" t="str">
            <v>Tatkon</v>
          </cell>
        </row>
        <row r="12305">
          <cell r="H12305" t="str">
            <v>Tatkon</v>
          </cell>
        </row>
        <row r="12306">
          <cell r="H12306" t="str">
            <v>Tatkon</v>
          </cell>
        </row>
        <row r="12307">
          <cell r="H12307" t="str">
            <v>Tatkon</v>
          </cell>
        </row>
        <row r="12308">
          <cell r="H12308" t="str">
            <v>Tatkon</v>
          </cell>
        </row>
        <row r="12309">
          <cell r="H12309" t="str">
            <v>Tatkon</v>
          </cell>
        </row>
        <row r="12310">
          <cell r="H12310" t="str">
            <v>Tatkon</v>
          </cell>
        </row>
        <row r="12311">
          <cell r="H12311" t="str">
            <v>Tatkon</v>
          </cell>
        </row>
        <row r="12312">
          <cell r="H12312" t="str">
            <v>Tatkon</v>
          </cell>
        </row>
        <row r="12313">
          <cell r="H12313" t="str">
            <v>Tatkon</v>
          </cell>
        </row>
        <row r="12314">
          <cell r="H12314" t="str">
            <v>Tatkon</v>
          </cell>
        </row>
        <row r="12315">
          <cell r="H12315" t="str">
            <v>Tatkon</v>
          </cell>
        </row>
        <row r="12316">
          <cell r="H12316" t="str">
            <v>Tatkon</v>
          </cell>
        </row>
        <row r="12317">
          <cell r="H12317" t="str">
            <v>Tatkon</v>
          </cell>
        </row>
        <row r="12318">
          <cell r="H12318" t="str">
            <v>Tatkon</v>
          </cell>
        </row>
        <row r="12319">
          <cell r="H12319" t="str">
            <v>Tatkon</v>
          </cell>
        </row>
        <row r="12320">
          <cell r="H12320" t="str">
            <v>Tatkon</v>
          </cell>
        </row>
        <row r="12321">
          <cell r="H12321" t="str">
            <v>Tatkon</v>
          </cell>
        </row>
        <row r="12322">
          <cell r="H12322" t="str">
            <v>Tatkon</v>
          </cell>
        </row>
        <row r="12323">
          <cell r="H12323" t="str">
            <v>Tatkon</v>
          </cell>
        </row>
        <row r="12324">
          <cell r="H12324" t="str">
            <v>Tatkon</v>
          </cell>
        </row>
        <row r="12325">
          <cell r="H12325" t="str">
            <v>Tatkon</v>
          </cell>
        </row>
        <row r="12326">
          <cell r="H12326" t="str">
            <v>Tatkon</v>
          </cell>
        </row>
        <row r="12327">
          <cell r="H12327" t="str">
            <v>Tatkon</v>
          </cell>
        </row>
        <row r="12328">
          <cell r="H12328" t="str">
            <v>Tatkon</v>
          </cell>
        </row>
        <row r="12329">
          <cell r="H12329" t="str">
            <v>Tatkon</v>
          </cell>
        </row>
        <row r="12330">
          <cell r="H12330" t="str">
            <v>Tatkon</v>
          </cell>
        </row>
        <row r="12331">
          <cell r="H12331" t="str">
            <v>Tatkon</v>
          </cell>
        </row>
        <row r="12332">
          <cell r="H12332" t="str">
            <v>Tatkon</v>
          </cell>
        </row>
        <row r="12333">
          <cell r="H12333" t="str">
            <v>Tatkon</v>
          </cell>
        </row>
        <row r="12334">
          <cell r="H12334" t="str">
            <v>Tatkon</v>
          </cell>
        </row>
        <row r="12335">
          <cell r="H12335" t="str">
            <v>Tatkon</v>
          </cell>
        </row>
        <row r="12336">
          <cell r="H12336" t="str">
            <v>Tatkon</v>
          </cell>
        </row>
        <row r="12337">
          <cell r="H12337" t="str">
            <v>Tatkon</v>
          </cell>
        </row>
        <row r="12338">
          <cell r="H12338" t="str">
            <v>Tatkon</v>
          </cell>
        </row>
        <row r="12339">
          <cell r="H12339" t="str">
            <v>Tatkon</v>
          </cell>
        </row>
        <row r="12340">
          <cell r="H12340" t="str">
            <v>Tatkon</v>
          </cell>
        </row>
        <row r="12341">
          <cell r="H12341" t="str">
            <v>Tatkon</v>
          </cell>
        </row>
        <row r="12342">
          <cell r="H12342" t="str">
            <v>Tatkon</v>
          </cell>
        </row>
        <row r="12343">
          <cell r="H12343" t="str">
            <v>Tatkon</v>
          </cell>
        </row>
        <row r="12344">
          <cell r="H12344" t="str">
            <v>Tatkon</v>
          </cell>
        </row>
        <row r="12345">
          <cell r="H12345" t="str">
            <v>Tatkon</v>
          </cell>
        </row>
        <row r="12346">
          <cell r="H12346" t="str">
            <v>Tatkon</v>
          </cell>
        </row>
        <row r="12347">
          <cell r="H12347" t="str">
            <v>Tatkon</v>
          </cell>
        </row>
        <row r="12348">
          <cell r="H12348" t="str">
            <v>Tatkon</v>
          </cell>
        </row>
        <row r="12349">
          <cell r="H12349" t="str">
            <v>Tatkon</v>
          </cell>
        </row>
        <row r="12350">
          <cell r="H12350" t="str">
            <v>Tatkon</v>
          </cell>
        </row>
        <row r="12351">
          <cell r="H12351" t="str">
            <v>Tatkon</v>
          </cell>
        </row>
        <row r="12352">
          <cell r="H12352" t="str">
            <v>Taungdwingyi</v>
          </cell>
        </row>
        <row r="12353">
          <cell r="H12353" t="str">
            <v>Taungdwingyi</v>
          </cell>
        </row>
        <row r="12354">
          <cell r="H12354" t="str">
            <v>Taungdwingyi</v>
          </cell>
        </row>
        <row r="12355">
          <cell r="H12355" t="str">
            <v>Taungdwingyi</v>
          </cell>
        </row>
        <row r="12356">
          <cell r="H12356" t="str">
            <v>Taungdwingyi</v>
          </cell>
        </row>
        <row r="12357">
          <cell r="H12357" t="str">
            <v>Taungdwingyi</v>
          </cell>
        </row>
        <row r="12358">
          <cell r="H12358" t="str">
            <v>Taungdwingyi</v>
          </cell>
        </row>
        <row r="12359">
          <cell r="H12359" t="str">
            <v>Taungdwingyi</v>
          </cell>
        </row>
        <row r="12360">
          <cell r="H12360" t="str">
            <v>Taungdwingyi</v>
          </cell>
        </row>
        <row r="12361">
          <cell r="H12361" t="str">
            <v>Taungdwingyi</v>
          </cell>
        </row>
        <row r="12362">
          <cell r="H12362" t="str">
            <v>Taungdwingyi</v>
          </cell>
        </row>
        <row r="12363">
          <cell r="H12363" t="str">
            <v>Taungdwingyi</v>
          </cell>
        </row>
        <row r="12364">
          <cell r="H12364" t="str">
            <v>Taungdwingyi</v>
          </cell>
        </row>
        <row r="12365">
          <cell r="H12365" t="str">
            <v>Taungdwingyi</v>
          </cell>
        </row>
        <row r="12366">
          <cell r="H12366" t="str">
            <v>Taungdwingyi</v>
          </cell>
        </row>
        <row r="12367">
          <cell r="H12367" t="str">
            <v>Taungdwingyi</v>
          </cell>
        </row>
        <row r="12368">
          <cell r="H12368" t="str">
            <v>Taungdwingyi</v>
          </cell>
        </row>
        <row r="12369">
          <cell r="H12369" t="str">
            <v>Taungdwingyi</v>
          </cell>
        </row>
        <row r="12370">
          <cell r="H12370" t="str">
            <v>Taungdwingyi</v>
          </cell>
        </row>
        <row r="12371">
          <cell r="H12371" t="str">
            <v>Taungdwingyi</v>
          </cell>
        </row>
        <row r="12372">
          <cell r="H12372" t="str">
            <v>Taungdwingyi</v>
          </cell>
        </row>
        <row r="12373">
          <cell r="H12373" t="str">
            <v>Taungdwingyi</v>
          </cell>
        </row>
        <row r="12374">
          <cell r="H12374" t="str">
            <v>Taungdwingyi</v>
          </cell>
        </row>
        <row r="12375">
          <cell r="H12375" t="str">
            <v>Taungdwingyi</v>
          </cell>
        </row>
        <row r="12376">
          <cell r="H12376" t="str">
            <v>Taungdwingyi</v>
          </cell>
        </row>
        <row r="12377">
          <cell r="H12377" t="str">
            <v>Taungdwingyi</v>
          </cell>
        </row>
        <row r="12378">
          <cell r="H12378" t="str">
            <v>Taungdwingyi</v>
          </cell>
        </row>
        <row r="12379">
          <cell r="H12379" t="str">
            <v>Taungdwingyi</v>
          </cell>
        </row>
        <row r="12380">
          <cell r="H12380" t="str">
            <v>Taungdwingyi</v>
          </cell>
        </row>
        <row r="12381">
          <cell r="H12381" t="str">
            <v>Taungdwingyi</v>
          </cell>
        </row>
        <row r="12382">
          <cell r="H12382" t="str">
            <v>Taungdwingyi</v>
          </cell>
        </row>
        <row r="12383">
          <cell r="H12383" t="str">
            <v>Taungdwingyi</v>
          </cell>
        </row>
        <row r="12384">
          <cell r="H12384" t="str">
            <v>Taungdwingyi</v>
          </cell>
        </row>
        <row r="12385">
          <cell r="H12385" t="str">
            <v>Taungdwingyi</v>
          </cell>
        </row>
        <row r="12386">
          <cell r="H12386" t="str">
            <v>Taungdwingyi</v>
          </cell>
        </row>
        <row r="12387">
          <cell r="H12387" t="str">
            <v>Taungdwingyi</v>
          </cell>
        </row>
        <row r="12388">
          <cell r="H12388" t="str">
            <v>Taungdwingyi</v>
          </cell>
        </row>
        <row r="12389">
          <cell r="H12389" t="str">
            <v>Taungdwingyi</v>
          </cell>
        </row>
        <row r="12390">
          <cell r="H12390" t="str">
            <v>Taungdwingyi</v>
          </cell>
        </row>
        <row r="12391">
          <cell r="H12391" t="str">
            <v>Taungdwingyi</v>
          </cell>
        </row>
        <row r="12392">
          <cell r="H12392" t="str">
            <v>Taungdwingyi</v>
          </cell>
        </row>
        <row r="12393">
          <cell r="H12393" t="str">
            <v>Taungdwingyi</v>
          </cell>
        </row>
        <row r="12394">
          <cell r="H12394" t="str">
            <v>Taungdwingyi</v>
          </cell>
        </row>
        <row r="12395">
          <cell r="H12395" t="str">
            <v>Taungdwingyi</v>
          </cell>
        </row>
        <row r="12396">
          <cell r="H12396" t="str">
            <v>Taungdwingyi</v>
          </cell>
        </row>
        <row r="12397">
          <cell r="H12397" t="str">
            <v>Taungdwingyi</v>
          </cell>
        </row>
        <row r="12398">
          <cell r="H12398" t="str">
            <v>Taungdwingyi</v>
          </cell>
        </row>
        <row r="12399">
          <cell r="H12399" t="str">
            <v>Taungdwingyi</v>
          </cell>
        </row>
        <row r="12400">
          <cell r="H12400" t="str">
            <v>Taungdwingyi</v>
          </cell>
        </row>
        <row r="12401">
          <cell r="H12401" t="str">
            <v>Taungdwingyi</v>
          </cell>
        </row>
        <row r="12402">
          <cell r="H12402" t="str">
            <v>Taungdwingyi</v>
          </cell>
        </row>
        <row r="12403">
          <cell r="H12403" t="str">
            <v>Taungdwingyi</v>
          </cell>
        </row>
        <row r="12404">
          <cell r="H12404" t="str">
            <v>Taungdwingyi</v>
          </cell>
        </row>
        <row r="12405">
          <cell r="H12405" t="str">
            <v>Taungdwingyi</v>
          </cell>
        </row>
        <row r="12406">
          <cell r="H12406" t="str">
            <v>Taungdwingyi</v>
          </cell>
        </row>
        <row r="12407">
          <cell r="H12407" t="str">
            <v>Taungdwingyi</v>
          </cell>
        </row>
        <row r="12408">
          <cell r="H12408" t="str">
            <v>Taungdwingyi</v>
          </cell>
        </row>
        <row r="12409">
          <cell r="H12409" t="str">
            <v>Taungdwingyi</v>
          </cell>
        </row>
        <row r="12410">
          <cell r="H12410" t="str">
            <v>Taungdwingyi</v>
          </cell>
        </row>
        <row r="12411">
          <cell r="H12411" t="str">
            <v>Taungdwingyi</v>
          </cell>
        </row>
        <row r="12412">
          <cell r="H12412" t="str">
            <v>Taungdwingyi</v>
          </cell>
        </row>
        <row r="12413">
          <cell r="H12413" t="str">
            <v>Taungdwingyi</v>
          </cell>
        </row>
        <row r="12414">
          <cell r="H12414" t="str">
            <v>Taungdwingyi</v>
          </cell>
        </row>
        <row r="12415">
          <cell r="H12415" t="str">
            <v>Taungdwingyi</v>
          </cell>
        </row>
        <row r="12416">
          <cell r="H12416" t="str">
            <v>Taungdwingyi</v>
          </cell>
        </row>
        <row r="12417">
          <cell r="H12417" t="str">
            <v>Taungdwingyi</v>
          </cell>
        </row>
        <row r="12418">
          <cell r="H12418" t="str">
            <v>Taungdwingyi</v>
          </cell>
        </row>
        <row r="12419">
          <cell r="H12419" t="str">
            <v>Taungdwingyi</v>
          </cell>
        </row>
        <row r="12420">
          <cell r="H12420" t="str">
            <v>Taungdwingyi</v>
          </cell>
        </row>
        <row r="12421">
          <cell r="H12421" t="str">
            <v>Taungdwingyi</v>
          </cell>
        </row>
        <row r="12422">
          <cell r="H12422" t="str">
            <v>Taungdwingyi</v>
          </cell>
        </row>
        <row r="12423">
          <cell r="H12423" t="str">
            <v>Taungdwingyi</v>
          </cell>
        </row>
        <row r="12424">
          <cell r="H12424" t="str">
            <v>Taungdwingyi</v>
          </cell>
        </row>
        <row r="12425">
          <cell r="H12425" t="str">
            <v>Taungdwingyi</v>
          </cell>
        </row>
        <row r="12426">
          <cell r="H12426" t="str">
            <v>Taunggyi</v>
          </cell>
        </row>
        <row r="12427">
          <cell r="H12427" t="str">
            <v>Taunggyi</v>
          </cell>
        </row>
        <row r="12428">
          <cell r="H12428" t="str">
            <v>Taunggyi</v>
          </cell>
        </row>
        <row r="12429">
          <cell r="H12429" t="str">
            <v>Taunggyi</v>
          </cell>
        </row>
        <row r="12430">
          <cell r="H12430" t="str">
            <v>Taunggyi</v>
          </cell>
        </row>
        <row r="12431">
          <cell r="H12431" t="str">
            <v>Taunggyi</v>
          </cell>
        </row>
        <row r="12432">
          <cell r="H12432" t="str">
            <v>Taunggyi</v>
          </cell>
        </row>
        <row r="12433">
          <cell r="H12433" t="str">
            <v>Taunggyi</v>
          </cell>
        </row>
        <row r="12434">
          <cell r="H12434" t="str">
            <v>Taunggyi</v>
          </cell>
        </row>
        <row r="12435">
          <cell r="H12435" t="str">
            <v>Taunggyi</v>
          </cell>
        </row>
        <row r="12436">
          <cell r="H12436" t="str">
            <v>Taunggyi</v>
          </cell>
        </row>
        <row r="12437">
          <cell r="H12437" t="str">
            <v>Taunggyi</v>
          </cell>
        </row>
        <row r="12438">
          <cell r="H12438" t="str">
            <v>Taunggyi</v>
          </cell>
        </row>
        <row r="12439">
          <cell r="H12439" t="str">
            <v>Taunggyi</v>
          </cell>
        </row>
        <row r="12440">
          <cell r="H12440" t="str">
            <v>Taunggyi</v>
          </cell>
        </row>
        <row r="12441">
          <cell r="H12441" t="str">
            <v>Taunggyi</v>
          </cell>
        </row>
        <row r="12442">
          <cell r="H12442" t="str">
            <v>Taunggyi</v>
          </cell>
        </row>
        <row r="12443">
          <cell r="H12443" t="str">
            <v>Taunggyi</v>
          </cell>
        </row>
        <row r="12444">
          <cell r="H12444" t="str">
            <v>Taunggyi</v>
          </cell>
        </row>
        <row r="12445">
          <cell r="H12445" t="str">
            <v>Taunggyi</v>
          </cell>
        </row>
        <row r="12446">
          <cell r="H12446" t="str">
            <v>Taunggyi</v>
          </cell>
        </row>
        <row r="12447">
          <cell r="H12447" t="str">
            <v>Taunggyi</v>
          </cell>
        </row>
        <row r="12448">
          <cell r="H12448" t="str">
            <v>Taunggyi</v>
          </cell>
        </row>
        <row r="12449">
          <cell r="H12449" t="str">
            <v>Taunggyi</v>
          </cell>
        </row>
        <row r="12450">
          <cell r="H12450" t="str">
            <v>Taunggyi</v>
          </cell>
        </row>
        <row r="12451">
          <cell r="H12451" t="str">
            <v>Taunggyi</v>
          </cell>
        </row>
        <row r="12452">
          <cell r="H12452" t="str">
            <v>Taunggyi</v>
          </cell>
        </row>
        <row r="12453">
          <cell r="H12453" t="str">
            <v>Taunggyi</v>
          </cell>
        </row>
        <row r="12454">
          <cell r="H12454" t="str">
            <v>Taunggyi</v>
          </cell>
        </row>
        <row r="12455">
          <cell r="H12455" t="str">
            <v>Taungoo</v>
          </cell>
        </row>
        <row r="12456">
          <cell r="H12456" t="str">
            <v>Taungoo</v>
          </cell>
        </row>
        <row r="12457">
          <cell r="H12457" t="str">
            <v>Taungoo</v>
          </cell>
        </row>
        <row r="12458">
          <cell r="H12458" t="str">
            <v>Taungoo</v>
          </cell>
        </row>
        <row r="12459">
          <cell r="H12459" t="str">
            <v>Taungoo</v>
          </cell>
        </row>
        <row r="12460">
          <cell r="H12460" t="str">
            <v>Taungoo</v>
          </cell>
        </row>
        <row r="12461">
          <cell r="H12461" t="str">
            <v>Taungoo</v>
          </cell>
        </row>
        <row r="12462">
          <cell r="H12462" t="str">
            <v>Taungoo</v>
          </cell>
        </row>
        <row r="12463">
          <cell r="H12463" t="str">
            <v>Taungoo</v>
          </cell>
        </row>
        <row r="12464">
          <cell r="H12464" t="str">
            <v>Taungoo</v>
          </cell>
        </row>
        <row r="12465">
          <cell r="H12465" t="str">
            <v>Taungoo</v>
          </cell>
        </row>
        <row r="12466">
          <cell r="H12466" t="str">
            <v>Taungoo</v>
          </cell>
        </row>
        <row r="12467">
          <cell r="H12467" t="str">
            <v>Taungoo</v>
          </cell>
        </row>
        <row r="12468">
          <cell r="H12468" t="str">
            <v>Taungoo</v>
          </cell>
        </row>
        <row r="12469">
          <cell r="H12469" t="str">
            <v>Taungoo</v>
          </cell>
        </row>
        <row r="12470">
          <cell r="H12470" t="str">
            <v>Taungoo</v>
          </cell>
        </row>
        <row r="12471">
          <cell r="H12471" t="str">
            <v>Taungoo</v>
          </cell>
        </row>
        <row r="12472">
          <cell r="H12472" t="str">
            <v>Taungoo</v>
          </cell>
        </row>
        <row r="12473">
          <cell r="H12473" t="str">
            <v>Taungoo</v>
          </cell>
        </row>
        <row r="12474">
          <cell r="H12474" t="str">
            <v>Taungoo</v>
          </cell>
        </row>
        <row r="12475">
          <cell r="H12475" t="str">
            <v>Taungoo</v>
          </cell>
        </row>
        <row r="12476">
          <cell r="H12476" t="str">
            <v>Taungoo</v>
          </cell>
        </row>
        <row r="12477">
          <cell r="H12477" t="str">
            <v>Taungoo</v>
          </cell>
        </row>
        <row r="12478">
          <cell r="H12478" t="str">
            <v>Taungoo</v>
          </cell>
        </row>
        <row r="12479">
          <cell r="H12479" t="str">
            <v>Taungoo</v>
          </cell>
        </row>
        <row r="12480">
          <cell r="H12480" t="str">
            <v>Taungoo</v>
          </cell>
        </row>
        <row r="12481">
          <cell r="H12481" t="str">
            <v>Taungoo</v>
          </cell>
        </row>
        <row r="12482">
          <cell r="H12482" t="str">
            <v>Taungoo</v>
          </cell>
        </row>
        <row r="12483">
          <cell r="H12483" t="str">
            <v>Taungoo</v>
          </cell>
        </row>
        <row r="12484">
          <cell r="H12484" t="str">
            <v>Taungoo</v>
          </cell>
        </row>
        <row r="12485">
          <cell r="H12485" t="str">
            <v>Taungoo</v>
          </cell>
        </row>
        <row r="12486">
          <cell r="H12486" t="str">
            <v>Taungoo</v>
          </cell>
        </row>
        <row r="12487">
          <cell r="H12487" t="str">
            <v>Taungoo</v>
          </cell>
        </row>
        <row r="12488">
          <cell r="H12488" t="str">
            <v>Taungoo</v>
          </cell>
        </row>
        <row r="12489">
          <cell r="H12489" t="str">
            <v>Taungoo</v>
          </cell>
        </row>
        <row r="12490">
          <cell r="H12490" t="str">
            <v>Taungoo</v>
          </cell>
        </row>
        <row r="12491">
          <cell r="H12491" t="str">
            <v>Taungoo</v>
          </cell>
        </row>
        <row r="12492">
          <cell r="H12492" t="str">
            <v>Taungoo</v>
          </cell>
        </row>
        <row r="12493">
          <cell r="H12493" t="str">
            <v>Taungoo</v>
          </cell>
        </row>
        <row r="12494">
          <cell r="H12494" t="str">
            <v>Taungoo</v>
          </cell>
        </row>
        <row r="12495">
          <cell r="H12495" t="str">
            <v>Taungtha</v>
          </cell>
        </row>
        <row r="12496">
          <cell r="H12496" t="str">
            <v>Taungtha</v>
          </cell>
        </row>
        <row r="12497">
          <cell r="H12497" t="str">
            <v>Taungtha</v>
          </cell>
        </row>
        <row r="12498">
          <cell r="H12498" t="str">
            <v>Taungtha</v>
          </cell>
        </row>
        <row r="12499">
          <cell r="H12499" t="str">
            <v>Taungtha</v>
          </cell>
        </row>
        <row r="12500">
          <cell r="H12500" t="str">
            <v>Taungtha</v>
          </cell>
        </row>
        <row r="12501">
          <cell r="H12501" t="str">
            <v>Taungtha</v>
          </cell>
        </row>
        <row r="12502">
          <cell r="H12502" t="str">
            <v>Taungtha</v>
          </cell>
        </row>
        <row r="12503">
          <cell r="H12503" t="str">
            <v>Taungtha</v>
          </cell>
        </row>
        <row r="12504">
          <cell r="H12504" t="str">
            <v>Taungtha</v>
          </cell>
        </row>
        <row r="12505">
          <cell r="H12505" t="str">
            <v>Taungtha</v>
          </cell>
        </row>
        <row r="12506">
          <cell r="H12506" t="str">
            <v>Taungtha</v>
          </cell>
        </row>
        <row r="12507">
          <cell r="H12507" t="str">
            <v>Taungtha</v>
          </cell>
        </row>
        <row r="12508">
          <cell r="H12508" t="str">
            <v>Taungtha</v>
          </cell>
        </row>
        <row r="12509">
          <cell r="H12509" t="str">
            <v>Taungtha</v>
          </cell>
        </row>
        <row r="12510">
          <cell r="H12510" t="str">
            <v>Taungtha</v>
          </cell>
        </row>
        <row r="12511">
          <cell r="H12511" t="str">
            <v>Taungtha</v>
          </cell>
        </row>
        <row r="12512">
          <cell r="H12512" t="str">
            <v>Taungtha</v>
          </cell>
        </row>
        <row r="12513">
          <cell r="H12513" t="str">
            <v>Taungtha</v>
          </cell>
        </row>
        <row r="12514">
          <cell r="H12514" t="str">
            <v>Taungtha</v>
          </cell>
        </row>
        <row r="12515">
          <cell r="H12515" t="str">
            <v>Taungtha</v>
          </cell>
        </row>
        <row r="12516">
          <cell r="H12516" t="str">
            <v>Taungtha</v>
          </cell>
        </row>
        <row r="12517">
          <cell r="H12517" t="str">
            <v>Taungtha</v>
          </cell>
        </row>
        <row r="12518">
          <cell r="H12518" t="str">
            <v>Taungtha</v>
          </cell>
        </row>
        <row r="12519">
          <cell r="H12519" t="str">
            <v>Taungtha</v>
          </cell>
        </row>
        <row r="12520">
          <cell r="H12520" t="str">
            <v>Taungtha</v>
          </cell>
        </row>
        <row r="12521">
          <cell r="H12521" t="str">
            <v>Taungtha</v>
          </cell>
        </row>
        <row r="12522">
          <cell r="H12522" t="str">
            <v>Taungtha</v>
          </cell>
        </row>
        <row r="12523">
          <cell r="H12523" t="str">
            <v>Taungtha</v>
          </cell>
        </row>
        <row r="12524">
          <cell r="H12524" t="str">
            <v>Taungtha</v>
          </cell>
        </row>
        <row r="12525">
          <cell r="H12525" t="str">
            <v>Taungtha</v>
          </cell>
        </row>
        <row r="12526">
          <cell r="H12526" t="str">
            <v>Taungtha</v>
          </cell>
        </row>
        <row r="12527">
          <cell r="H12527" t="str">
            <v>Taungtha</v>
          </cell>
        </row>
        <row r="12528">
          <cell r="H12528" t="str">
            <v>Taungtha</v>
          </cell>
        </row>
        <row r="12529">
          <cell r="H12529" t="str">
            <v>Taungtha</v>
          </cell>
        </row>
        <row r="12530">
          <cell r="H12530" t="str">
            <v>Taungtha</v>
          </cell>
        </row>
        <row r="12531">
          <cell r="H12531" t="str">
            <v>Taungtha</v>
          </cell>
        </row>
        <row r="12532">
          <cell r="H12532" t="str">
            <v>Taungtha</v>
          </cell>
        </row>
        <row r="12533">
          <cell r="H12533" t="str">
            <v>Taungtha</v>
          </cell>
        </row>
        <row r="12534">
          <cell r="H12534" t="str">
            <v>Taungtha</v>
          </cell>
        </row>
        <row r="12535">
          <cell r="H12535" t="str">
            <v>Taungtha</v>
          </cell>
        </row>
        <row r="12536">
          <cell r="H12536" t="str">
            <v>Taungtha</v>
          </cell>
        </row>
        <row r="12537">
          <cell r="H12537" t="str">
            <v>Taungtha</v>
          </cell>
        </row>
        <row r="12538">
          <cell r="H12538" t="str">
            <v>Taungtha</v>
          </cell>
        </row>
        <row r="12539">
          <cell r="H12539" t="str">
            <v>Taungtha</v>
          </cell>
        </row>
        <row r="12540">
          <cell r="H12540" t="str">
            <v>Taungtha</v>
          </cell>
        </row>
        <row r="12541">
          <cell r="H12541" t="str">
            <v>Taungtha</v>
          </cell>
        </row>
        <row r="12542">
          <cell r="H12542" t="str">
            <v>Taungtha</v>
          </cell>
        </row>
        <row r="12543">
          <cell r="H12543" t="str">
            <v>Taungtha</v>
          </cell>
        </row>
        <row r="12544">
          <cell r="H12544" t="str">
            <v>Taungtha</v>
          </cell>
        </row>
        <row r="12545">
          <cell r="H12545" t="str">
            <v>Taungtha</v>
          </cell>
        </row>
        <row r="12546">
          <cell r="H12546" t="str">
            <v>Taungtha</v>
          </cell>
        </row>
        <row r="12547">
          <cell r="H12547" t="str">
            <v>Taungtha</v>
          </cell>
        </row>
        <row r="12548">
          <cell r="H12548" t="str">
            <v>Taungtha</v>
          </cell>
        </row>
        <row r="12549">
          <cell r="H12549" t="str">
            <v>Taungtha</v>
          </cell>
        </row>
        <row r="12550">
          <cell r="H12550" t="str">
            <v>Taungtha</v>
          </cell>
        </row>
        <row r="12551">
          <cell r="H12551" t="str">
            <v>Taungtha</v>
          </cell>
        </row>
        <row r="12552">
          <cell r="H12552" t="str">
            <v>Taungtha</v>
          </cell>
        </row>
        <row r="12553">
          <cell r="H12553" t="str">
            <v>Taungtha</v>
          </cell>
        </row>
        <row r="12554">
          <cell r="H12554" t="str">
            <v>Taungtha</v>
          </cell>
        </row>
        <row r="12555">
          <cell r="H12555" t="str">
            <v>Taungtha</v>
          </cell>
        </row>
        <row r="12556">
          <cell r="H12556" t="str">
            <v>Taungtha</v>
          </cell>
        </row>
        <row r="12557">
          <cell r="H12557" t="str">
            <v>Taungtha</v>
          </cell>
        </row>
        <row r="12558">
          <cell r="H12558" t="str">
            <v>Taungtha</v>
          </cell>
        </row>
        <row r="12559">
          <cell r="H12559" t="str">
            <v>Taungtha</v>
          </cell>
        </row>
        <row r="12560">
          <cell r="H12560" t="str">
            <v>Taungtha</v>
          </cell>
        </row>
        <row r="12561">
          <cell r="H12561" t="str">
            <v>Taungtha</v>
          </cell>
        </row>
        <row r="12562">
          <cell r="H12562" t="str">
            <v>Taungtha</v>
          </cell>
        </row>
        <row r="12563">
          <cell r="H12563" t="str">
            <v>Taungtha</v>
          </cell>
        </row>
        <row r="12564">
          <cell r="H12564" t="str">
            <v>Taungtha</v>
          </cell>
        </row>
        <row r="12565">
          <cell r="H12565" t="str">
            <v>Taungtha</v>
          </cell>
        </row>
        <row r="12566">
          <cell r="H12566" t="str">
            <v>Taungtha</v>
          </cell>
        </row>
        <row r="12567">
          <cell r="H12567" t="str">
            <v>Taungtha</v>
          </cell>
        </row>
        <row r="12568">
          <cell r="H12568" t="str">
            <v>Taungtha</v>
          </cell>
        </row>
        <row r="12569">
          <cell r="H12569" t="str">
            <v>Taungtha</v>
          </cell>
        </row>
        <row r="12570">
          <cell r="H12570" t="str">
            <v>Taungtha</v>
          </cell>
        </row>
        <row r="12571">
          <cell r="H12571" t="str">
            <v>Taungtha</v>
          </cell>
        </row>
        <row r="12572">
          <cell r="H12572" t="str">
            <v>Taungtha</v>
          </cell>
        </row>
        <row r="12573">
          <cell r="H12573" t="str">
            <v>Taungtha</v>
          </cell>
        </row>
        <row r="12574">
          <cell r="H12574" t="str">
            <v>Taze</v>
          </cell>
        </row>
        <row r="12575">
          <cell r="H12575" t="str">
            <v>Taze</v>
          </cell>
        </row>
        <row r="12576">
          <cell r="H12576" t="str">
            <v>Taze</v>
          </cell>
        </row>
        <row r="12577">
          <cell r="H12577" t="str">
            <v>Taze</v>
          </cell>
        </row>
        <row r="12578">
          <cell r="H12578" t="str">
            <v>Taze</v>
          </cell>
        </row>
        <row r="12579">
          <cell r="H12579" t="str">
            <v>Taze</v>
          </cell>
        </row>
        <row r="12580">
          <cell r="H12580" t="str">
            <v>Taze</v>
          </cell>
        </row>
        <row r="12581">
          <cell r="H12581" t="str">
            <v>Taze</v>
          </cell>
        </row>
        <row r="12582">
          <cell r="H12582" t="str">
            <v>Taze</v>
          </cell>
        </row>
        <row r="12583">
          <cell r="H12583" t="str">
            <v>Taze</v>
          </cell>
        </row>
        <row r="12584">
          <cell r="H12584" t="str">
            <v>Taze</v>
          </cell>
        </row>
        <row r="12585">
          <cell r="H12585" t="str">
            <v>Taze</v>
          </cell>
        </row>
        <row r="12586">
          <cell r="H12586" t="str">
            <v>Taze</v>
          </cell>
        </row>
        <row r="12587">
          <cell r="H12587" t="str">
            <v>Taze</v>
          </cell>
        </row>
        <row r="12588">
          <cell r="H12588" t="str">
            <v>Taze</v>
          </cell>
        </row>
        <row r="12589">
          <cell r="H12589" t="str">
            <v>Taze</v>
          </cell>
        </row>
        <row r="12590">
          <cell r="H12590" t="str">
            <v>Taze</v>
          </cell>
        </row>
        <row r="12591">
          <cell r="H12591" t="str">
            <v>Taze</v>
          </cell>
        </row>
        <row r="12592">
          <cell r="H12592" t="str">
            <v>Taze</v>
          </cell>
        </row>
        <row r="12593">
          <cell r="H12593" t="str">
            <v>Taze</v>
          </cell>
        </row>
        <row r="12594">
          <cell r="H12594" t="str">
            <v>Taze</v>
          </cell>
        </row>
        <row r="12595">
          <cell r="H12595" t="str">
            <v>Taze</v>
          </cell>
        </row>
        <row r="12596">
          <cell r="H12596" t="str">
            <v>Taze</v>
          </cell>
        </row>
        <row r="12597">
          <cell r="H12597" t="str">
            <v>Taze</v>
          </cell>
        </row>
        <row r="12598">
          <cell r="H12598" t="str">
            <v>Taze</v>
          </cell>
        </row>
        <row r="12599">
          <cell r="H12599" t="str">
            <v>Taze</v>
          </cell>
        </row>
        <row r="12600">
          <cell r="H12600" t="str">
            <v>Taze</v>
          </cell>
        </row>
        <row r="12601">
          <cell r="H12601" t="str">
            <v>Taze</v>
          </cell>
        </row>
        <row r="12602">
          <cell r="H12602" t="str">
            <v>Taze</v>
          </cell>
        </row>
        <row r="12603">
          <cell r="H12603" t="str">
            <v>Taze</v>
          </cell>
        </row>
        <row r="12604">
          <cell r="H12604" t="str">
            <v>Taze</v>
          </cell>
        </row>
        <row r="12605">
          <cell r="H12605" t="str">
            <v>Taze</v>
          </cell>
        </row>
        <row r="12606">
          <cell r="H12606" t="str">
            <v>Taze</v>
          </cell>
        </row>
        <row r="12607">
          <cell r="H12607" t="str">
            <v>Taze</v>
          </cell>
        </row>
        <row r="12608">
          <cell r="H12608" t="str">
            <v>Taze</v>
          </cell>
        </row>
        <row r="12609">
          <cell r="H12609" t="str">
            <v>Taze</v>
          </cell>
        </row>
        <row r="12610">
          <cell r="H12610" t="str">
            <v>Taze</v>
          </cell>
        </row>
        <row r="12611">
          <cell r="H12611" t="str">
            <v>Taze</v>
          </cell>
        </row>
        <row r="12612">
          <cell r="H12612" t="str">
            <v>Taze</v>
          </cell>
        </row>
        <row r="12613">
          <cell r="H12613" t="str">
            <v>Taze</v>
          </cell>
        </row>
        <row r="12614">
          <cell r="H12614" t="str">
            <v>Taze</v>
          </cell>
        </row>
        <row r="12615">
          <cell r="H12615" t="str">
            <v>Taze</v>
          </cell>
        </row>
        <row r="12616">
          <cell r="H12616" t="str">
            <v>Taze</v>
          </cell>
        </row>
        <row r="12617">
          <cell r="H12617" t="str">
            <v>Taze</v>
          </cell>
        </row>
        <row r="12618">
          <cell r="H12618" t="str">
            <v>Taze</v>
          </cell>
        </row>
        <row r="12619">
          <cell r="H12619" t="str">
            <v>Taze</v>
          </cell>
        </row>
        <row r="12620">
          <cell r="H12620" t="str">
            <v>Taze</v>
          </cell>
        </row>
        <row r="12621">
          <cell r="H12621" t="str">
            <v>Taze</v>
          </cell>
        </row>
        <row r="12622">
          <cell r="H12622" t="str">
            <v>Taze</v>
          </cell>
        </row>
        <row r="12623">
          <cell r="H12623" t="str">
            <v>Taze</v>
          </cell>
        </row>
        <row r="12624">
          <cell r="H12624" t="str">
            <v>Taze</v>
          </cell>
        </row>
        <row r="12625">
          <cell r="H12625" t="str">
            <v>Taze</v>
          </cell>
        </row>
        <row r="12626">
          <cell r="H12626" t="str">
            <v>Taze</v>
          </cell>
        </row>
        <row r="12627">
          <cell r="H12627" t="str">
            <v>Taze</v>
          </cell>
        </row>
        <row r="12628">
          <cell r="H12628" t="str">
            <v>Taze</v>
          </cell>
        </row>
        <row r="12629">
          <cell r="H12629" t="str">
            <v>Taze</v>
          </cell>
        </row>
        <row r="12630">
          <cell r="H12630" t="str">
            <v>Taze</v>
          </cell>
        </row>
        <row r="12631">
          <cell r="H12631" t="str">
            <v>Taze</v>
          </cell>
        </row>
        <row r="12632">
          <cell r="H12632" t="str">
            <v>Taze</v>
          </cell>
        </row>
        <row r="12633">
          <cell r="H12633" t="str">
            <v>Tedim</v>
          </cell>
        </row>
        <row r="12634">
          <cell r="H12634" t="str">
            <v>Tedim</v>
          </cell>
        </row>
        <row r="12635">
          <cell r="H12635" t="str">
            <v>Tedim</v>
          </cell>
        </row>
        <row r="12636">
          <cell r="H12636" t="str">
            <v>Tedim</v>
          </cell>
        </row>
        <row r="12637">
          <cell r="H12637" t="str">
            <v>Tedim</v>
          </cell>
        </row>
        <row r="12638">
          <cell r="H12638" t="str">
            <v>Tedim</v>
          </cell>
        </row>
        <row r="12639">
          <cell r="H12639" t="str">
            <v>Tedim</v>
          </cell>
        </row>
        <row r="12640">
          <cell r="H12640" t="str">
            <v>Tedim</v>
          </cell>
        </row>
        <row r="12641">
          <cell r="H12641" t="str">
            <v>Tedim</v>
          </cell>
        </row>
        <row r="12642">
          <cell r="H12642" t="str">
            <v>Tedim</v>
          </cell>
        </row>
        <row r="12643">
          <cell r="H12643" t="str">
            <v>Tedim</v>
          </cell>
        </row>
        <row r="12644">
          <cell r="H12644" t="str">
            <v>Tedim</v>
          </cell>
        </row>
        <row r="12645">
          <cell r="H12645" t="str">
            <v>Tedim</v>
          </cell>
        </row>
        <row r="12646">
          <cell r="H12646" t="str">
            <v>Tedim</v>
          </cell>
        </row>
        <row r="12647">
          <cell r="H12647" t="str">
            <v>Tedim</v>
          </cell>
        </row>
        <row r="12648">
          <cell r="H12648" t="str">
            <v>Tedim</v>
          </cell>
        </row>
        <row r="12649">
          <cell r="H12649" t="str">
            <v>Tedim</v>
          </cell>
        </row>
        <row r="12650">
          <cell r="H12650" t="str">
            <v>Tedim</v>
          </cell>
        </row>
        <row r="12651">
          <cell r="H12651" t="str">
            <v>Tedim</v>
          </cell>
        </row>
        <row r="12652">
          <cell r="H12652" t="str">
            <v>Tedim</v>
          </cell>
        </row>
        <row r="12653">
          <cell r="H12653" t="str">
            <v>Tedim</v>
          </cell>
        </row>
        <row r="12654">
          <cell r="H12654" t="str">
            <v>Tedim</v>
          </cell>
        </row>
        <row r="12655">
          <cell r="H12655" t="str">
            <v>Tedim</v>
          </cell>
        </row>
        <row r="12656">
          <cell r="H12656" t="str">
            <v>Tedim</v>
          </cell>
        </row>
        <row r="12657">
          <cell r="H12657" t="str">
            <v>Tedim</v>
          </cell>
        </row>
        <row r="12658">
          <cell r="H12658" t="str">
            <v>Tedim</v>
          </cell>
        </row>
        <row r="12659">
          <cell r="H12659" t="str">
            <v>Tedim</v>
          </cell>
        </row>
        <row r="12660">
          <cell r="H12660" t="str">
            <v>Tedim</v>
          </cell>
        </row>
        <row r="12661">
          <cell r="H12661" t="str">
            <v>Tedim</v>
          </cell>
        </row>
        <row r="12662">
          <cell r="H12662" t="str">
            <v>Tedim</v>
          </cell>
        </row>
        <row r="12663">
          <cell r="H12663" t="str">
            <v>Tedim</v>
          </cell>
        </row>
        <row r="12664">
          <cell r="H12664" t="str">
            <v>Tedim</v>
          </cell>
        </row>
        <row r="12665">
          <cell r="H12665" t="str">
            <v>Tedim</v>
          </cell>
        </row>
        <row r="12666">
          <cell r="H12666" t="str">
            <v>Tedim</v>
          </cell>
        </row>
        <row r="12667">
          <cell r="H12667" t="str">
            <v>Tedim</v>
          </cell>
        </row>
        <row r="12668">
          <cell r="H12668" t="str">
            <v>Tedim</v>
          </cell>
        </row>
        <row r="12669">
          <cell r="H12669" t="str">
            <v>Tedim</v>
          </cell>
        </row>
        <row r="12670">
          <cell r="H12670" t="str">
            <v>Tedim</v>
          </cell>
        </row>
        <row r="12671">
          <cell r="H12671" t="str">
            <v>Tedim</v>
          </cell>
        </row>
        <row r="12672">
          <cell r="H12672" t="str">
            <v>Tedim</v>
          </cell>
        </row>
        <row r="12673">
          <cell r="H12673" t="str">
            <v>Tedim</v>
          </cell>
        </row>
        <row r="12674">
          <cell r="H12674" t="str">
            <v>Tedim</v>
          </cell>
        </row>
        <row r="12675">
          <cell r="H12675" t="str">
            <v>Tedim</v>
          </cell>
        </row>
        <row r="12676">
          <cell r="H12676" t="str">
            <v>Tedim</v>
          </cell>
        </row>
        <row r="12677">
          <cell r="H12677" t="str">
            <v>Tedim</v>
          </cell>
        </row>
        <row r="12678">
          <cell r="H12678" t="str">
            <v>Tedim</v>
          </cell>
        </row>
        <row r="12679">
          <cell r="H12679" t="str">
            <v>Tedim</v>
          </cell>
        </row>
        <row r="12680">
          <cell r="H12680" t="str">
            <v>Tedim</v>
          </cell>
        </row>
        <row r="12681">
          <cell r="H12681" t="str">
            <v>Tedim</v>
          </cell>
        </row>
        <row r="12682">
          <cell r="H12682" t="str">
            <v>Tedim</v>
          </cell>
        </row>
        <row r="12683">
          <cell r="H12683" t="str">
            <v>Tedim</v>
          </cell>
        </row>
        <row r="12684">
          <cell r="H12684" t="str">
            <v>Tedim</v>
          </cell>
        </row>
        <row r="12685">
          <cell r="H12685" t="str">
            <v>Tedim</v>
          </cell>
        </row>
        <row r="12686">
          <cell r="H12686" t="str">
            <v>Tedim</v>
          </cell>
        </row>
        <row r="12687">
          <cell r="H12687" t="str">
            <v>Tedim</v>
          </cell>
        </row>
        <row r="12688">
          <cell r="H12688" t="str">
            <v>Tedim</v>
          </cell>
        </row>
        <row r="12689">
          <cell r="H12689" t="str">
            <v>Tedim</v>
          </cell>
        </row>
        <row r="12690">
          <cell r="H12690" t="str">
            <v>Tedim</v>
          </cell>
        </row>
        <row r="12691">
          <cell r="H12691" t="str">
            <v>Thabaung</v>
          </cell>
        </row>
        <row r="12692">
          <cell r="H12692" t="str">
            <v>Thabaung</v>
          </cell>
        </row>
        <row r="12693">
          <cell r="H12693" t="str">
            <v>Thabaung</v>
          </cell>
        </row>
        <row r="12694">
          <cell r="H12694" t="str">
            <v>Thabaung</v>
          </cell>
        </row>
        <row r="12695">
          <cell r="H12695" t="str">
            <v>Thabaung</v>
          </cell>
        </row>
        <row r="12696">
          <cell r="H12696" t="str">
            <v>Thabaung</v>
          </cell>
        </row>
        <row r="12697">
          <cell r="H12697" t="str">
            <v>Thabaung</v>
          </cell>
        </row>
        <row r="12698">
          <cell r="H12698" t="str">
            <v>Thabaung</v>
          </cell>
        </row>
        <row r="12699">
          <cell r="H12699" t="str">
            <v>Thabaung</v>
          </cell>
        </row>
        <row r="12700">
          <cell r="H12700" t="str">
            <v>Thabaung</v>
          </cell>
        </row>
        <row r="12701">
          <cell r="H12701" t="str">
            <v>Thabaung</v>
          </cell>
        </row>
        <row r="12702">
          <cell r="H12702" t="str">
            <v>Thabaung</v>
          </cell>
        </row>
        <row r="12703">
          <cell r="H12703" t="str">
            <v>Thabaung</v>
          </cell>
        </row>
        <row r="12704">
          <cell r="H12704" t="str">
            <v>Thabaung</v>
          </cell>
        </row>
        <row r="12705">
          <cell r="H12705" t="str">
            <v>Thabaung</v>
          </cell>
        </row>
        <row r="12706">
          <cell r="H12706" t="str">
            <v>Thabaung</v>
          </cell>
        </row>
        <row r="12707">
          <cell r="H12707" t="str">
            <v>Thabaung</v>
          </cell>
        </row>
        <row r="12708">
          <cell r="H12708" t="str">
            <v>Thabaung</v>
          </cell>
        </row>
        <row r="12709">
          <cell r="H12709" t="str">
            <v>Thabaung</v>
          </cell>
        </row>
        <row r="12710">
          <cell r="H12710" t="str">
            <v>Thabaung</v>
          </cell>
        </row>
        <row r="12711">
          <cell r="H12711" t="str">
            <v>Thabaung</v>
          </cell>
        </row>
        <row r="12712">
          <cell r="H12712" t="str">
            <v>Thabaung</v>
          </cell>
        </row>
        <row r="12713">
          <cell r="H12713" t="str">
            <v>Thabaung</v>
          </cell>
        </row>
        <row r="12714">
          <cell r="H12714" t="str">
            <v>Thabaung</v>
          </cell>
        </row>
        <row r="12715">
          <cell r="H12715" t="str">
            <v>Thabaung</v>
          </cell>
        </row>
        <row r="12716">
          <cell r="H12716" t="str">
            <v>Thabaung</v>
          </cell>
        </row>
        <row r="12717">
          <cell r="H12717" t="str">
            <v>Thabaung</v>
          </cell>
        </row>
        <row r="12718">
          <cell r="H12718" t="str">
            <v>Thabaung</v>
          </cell>
        </row>
        <row r="12719">
          <cell r="H12719" t="str">
            <v>Thabaung</v>
          </cell>
        </row>
        <row r="12720">
          <cell r="H12720" t="str">
            <v>Thabaung</v>
          </cell>
        </row>
        <row r="12721">
          <cell r="H12721" t="str">
            <v>Thabaung</v>
          </cell>
        </row>
        <row r="12722">
          <cell r="H12722" t="str">
            <v>Thabaung</v>
          </cell>
        </row>
        <row r="12723">
          <cell r="H12723" t="str">
            <v>Thabaung</v>
          </cell>
        </row>
        <row r="12724">
          <cell r="H12724" t="str">
            <v>Thabaung</v>
          </cell>
        </row>
        <row r="12725">
          <cell r="H12725" t="str">
            <v>Thabaung</v>
          </cell>
        </row>
        <row r="12726">
          <cell r="H12726" t="str">
            <v>Thabaung</v>
          </cell>
        </row>
        <row r="12727">
          <cell r="H12727" t="str">
            <v>Thabaung</v>
          </cell>
        </row>
        <row r="12728">
          <cell r="H12728" t="str">
            <v>Thabaung</v>
          </cell>
        </row>
        <row r="12729">
          <cell r="H12729" t="str">
            <v>Thabaung</v>
          </cell>
        </row>
        <row r="12730">
          <cell r="H12730" t="str">
            <v>Thabaung</v>
          </cell>
        </row>
        <row r="12731">
          <cell r="H12731" t="str">
            <v>Thabaung</v>
          </cell>
        </row>
        <row r="12732">
          <cell r="H12732" t="str">
            <v>Thabaung</v>
          </cell>
        </row>
        <row r="12733">
          <cell r="H12733" t="str">
            <v>Thabaung</v>
          </cell>
        </row>
        <row r="12734">
          <cell r="H12734" t="str">
            <v>Thabaung</v>
          </cell>
        </row>
        <row r="12735">
          <cell r="H12735" t="str">
            <v>Thabaung</v>
          </cell>
        </row>
        <row r="12736">
          <cell r="H12736" t="str">
            <v>Thabaung</v>
          </cell>
        </row>
        <row r="12737">
          <cell r="H12737" t="str">
            <v>Thabaung</v>
          </cell>
        </row>
        <row r="12738">
          <cell r="H12738" t="str">
            <v>Thabaung</v>
          </cell>
        </row>
        <row r="12739">
          <cell r="H12739" t="str">
            <v>Thabaung</v>
          </cell>
        </row>
        <row r="12740">
          <cell r="H12740" t="str">
            <v>Thabaung</v>
          </cell>
        </row>
        <row r="12741">
          <cell r="H12741" t="str">
            <v>Thabaung</v>
          </cell>
        </row>
        <row r="12742">
          <cell r="H12742" t="str">
            <v>Thabaung</v>
          </cell>
        </row>
        <row r="12743">
          <cell r="H12743" t="str">
            <v>Thabaung</v>
          </cell>
        </row>
        <row r="12744">
          <cell r="H12744" t="str">
            <v>Thabaung</v>
          </cell>
        </row>
        <row r="12745">
          <cell r="H12745" t="str">
            <v>Thabaung</v>
          </cell>
        </row>
        <row r="12746">
          <cell r="H12746" t="str">
            <v>Thabaung</v>
          </cell>
        </row>
        <row r="12747">
          <cell r="H12747" t="str">
            <v>Thabaung</v>
          </cell>
        </row>
        <row r="12748">
          <cell r="H12748" t="str">
            <v>Thabaung</v>
          </cell>
        </row>
        <row r="12749">
          <cell r="H12749" t="str">
            <v>Thabaung</v>
          </cell>
        </row>
        <row r="12750">
          <cell r="H12750" t="str">
            <v>Thabaung</v>
          </cell>
        </row>
        <row r="12751">
          <cell r="H12751" t="str">
            <v>Thabaung</v>
          </cell>
        </row>
        <row r="12752">
          <cell r="H12752" t="str">
            <v>Thabaung</v>
          </cell>
        </row>
        <row r="12753">
          <cell r="H12753" t="str">
            <v>Thabaung</v>
          </cell>
        </row>
        <row r="12754">
          <cell r="H12754" t="str">
            <v>Thabaung</v>
          </cell>
        </row>
        <row r="12755">
          <cell r="H12755" t="str">
            <v>Thabaung</v>
          </cell>
        </row>
        <row r="12756">
          <cell r="H12756" t="str">
            <v>Thabaung</v>
          </cell>
        </row>
        <row r="12757">
          <cell r="H12757" t="str">
            <v>Thabaung</v>
          </cell>
        </row>
        <row r="12758">
          <cell r="H12758" t="str">
            <v>Thabaung</v>
          </cell>
        </row>
        <row r="12759">
          <cell r="H12759" t="str">
            <v>Thabaung</v>
          </cell>
        </row>
        <row r="12760">
          <cell r="H12760" t="str">
            <v>Thabeikkyin</v>
          </cell>
        </row>
        <row r="12761">
          <cell r="H12761" t="str">
            <v>Thabeikkyin</v>
          </cell>
        </row>
        <row r="12762">
          <cell r="H12762" t="str">
            <v>Thabeikkyin</v>
          </cell>
        </row>
        <row r="12763">
          <cell r="H12763" t="str">
            <v>Thabeikkyin</v>
          </cell>
        </row>
        <row r="12764">
          <cell r="H12764" t="str">
            <v>Thabeikkyin</v>
          </cell>
        </row>
        <row r="12765">
          <cell r="H12765" t="str">
            <v>Thabeikkyin</v>
          </cell>
        </row>
        <row r="12766">
          <cell r="H12766" t="str">
            <v>Thabeikkyin</v>
          </cell>
        </row>
        <row r="12767">
          <cell r="H12767" t="str">
            <v>Thabeikkyin</v>
          </cell>
        </row>
        <row r="12768">
          <cell r="H12768" t="str">
            <v>Thabeikkyin</v>
          </cell>
        </row>
        <row r="12769">
          <cell r="H12769" t="str">
            <v>Thabeikkyin</v>
          </cell>
        </row>
        <row r="12770">
          <cell r="H12770" t="str">
            <v>Thabeikkyin</v>
          </cell>
        </row>
        <row r="12771">
          <cell r="H12771" t="str">
            <v>Thabeikkyin</v>
          </cell>
        </row>
        <row r="12772">
          <cell r="H12772" t="str">
            <v>Thabeikkyin</v>
          </cell>
        </row>
        <row r="12773">
          <cell r="H12773" t="str">
            <v>Thabeikkyin</v>
          </cell>
        </row>
        <row r="12774">
          <cell r="H12774" t="str">
            <v>Thabeikkyin</v>
          </cell>
        </row>
        <row r="12775">
          <cell r="H12775" t="str">
            <v>Thabeikkyin</v>
          </cell>
        </row>
        <row r="12776">
          <cell r="H12776" t="str">
            <v>Thabeikkyin</v>
          </cell>
        </row>
        <row r="12777">
          <cell r="H12777" t="str">
            <v>Thabeikkyin</v>
          </cell>
        </row>
        <row r="12778">
          <cell r="H12778" t="str">
            <v>Thabeikkyin</v>
          </cell>
        </row>
        <row r="12779">
          <cell r="H12779" t="str">
            <v>Thabeikkyin</v>
          </cell>
        </row>
        <row r="12780">
          <cell r="H12780" t="str">
            <v>Thabeikkyin</v>
          </cell>
        </row>
        <row r="12781">
          <cell r="H12781" t="str">
            <v>Thabeikkyin</v>
          </cell>
        </row>
        <row r="12782">
          <cell r="H12782" t="str">
            <v>Thabeikkyin</v>
          </cell>
        </row>
        <row r="12783">
          <cell r="H12783" t="str">
            <v>Thabeikkyin</v>
          </cell>
        </row>
        <row r="12784">
          <cell r="H12784" t="str">
            <v>Thabeikkyin</v>
          </cell>
        </row>
        <row r="12785">
          <cell r="H12785" t="str">
            <v>Thaketa</v>
          </cell>
        </row>
        <row r="12786">
          <cell r="H12786" t="str">
            <v>Thaketa</v>
          </cell>
        </row>
        <row r="12787">
          <cell r="H12787" t="str">
            <v>Thanatpin</v>
          </cell>
        </row>
        <row r="12788">
          <cell r="H12788" t="str">
            <v>Thanatpin</v>
          </cell>
        </row>
        <row r="12789">
          <cell r="H12789" t="str">
            <v>Thanatpin</v>
          </cell>
        </row>
        <row r="12790">
          <cell r="H12790" t="str">
            <v>Thanatpin</v>
          </cell>
        </row>
        <row r="12791">
          <cell r="H12791" t="str">
            <v>Thanatpin</v>
          </cell>
        </row>
        <row r="12792">
          <cell r="H12792" t="str">
            <v>Thanatpin</v>
          </cell>
        </row>
        <row r="12793">
          <cell r="H12793" t="str">
            <v>Thanatpin</v>
          </cell>
        </row>
        <row r="12794">
          <cell r="H12794" t="str">
            <v>Thanatpin</v>
          </cell>
        </row>
        <row r="12795">
          <cell r="H12795" t="str">
            <v>Thanatpin</v>
          </cell>
        </row>
        <row r="12796">
          <cell r="H12796" t="str">
            <v>Thanatpin</v>
          </cell>
        </row>
        <row r="12797">
          <cell r="H12797" t="str">
            <v>Thanatpin</v>
          </cell>
        </row>
        <row r="12798">
          <cell r="H12798" t="str">
            <v>Thanatpin</v>
          </cell>
        </row>
        <row r="12799">
          <cell r="H12799" t="str">
            <v>Thanatpin</v>
          </cell>
        </row>
        <row r="12800">
          <cell r="H12800" t="str">
            <v>Thanatpin</v>
          </cell>
        </row>
        <row r="12801">
          <cell r="H12801" t="str">
            <v>Thanatpin</v>
          </cell>
        </row>
        <row r="12802">
          <cell r="H12802" t="str">
            <v>Thanatpin</v>
          </cell>
        </row>
        <row r="12803">
          <cell r="H12803" t="str">
            <v>Thanatpin</v>
          </cell>
        </row>
        <row r="12804">
          <cell r="H12804" t="str">
            <v>Thanatpin</v>
          </cell>
        </row>
        <row r="12805">
          <cell r="H12805" t="str">
            <v>Thanatpin</v>
          </cell>
        </row>
        <row r="12806">
          <cell r="H12806" t="str">
            <v>Thanatpin</v>
          </cell>
        </row>
        <row r="12807">
          <cell r="H12807" t="str">
            <v>Thanatpin</v>
          </cell>
        </row>
        <row r="12808">
          <cell r="H12808" t="str">
            <v>Thanatpin</v>
          </cell>
        </row>
        <row r="12809">
          <cell r="H12809" t="str">
            <v>Thanatpin</v>
          </cell>
        </row>
        <row r="12810">
          <cell r="H12810" t="str">
            <v>Thanatpin</v>
          </cell>
        </row>
        <row r="12811">
          <cell r="H12811" t="str">
            <v>Thanatpin</v>
          </cell>
        </row>
        <row r="12812">
          <cell r="H12812" t="str">
            <v>Thanatpin</v>
          </cell>
        </row>
        <row r="12813">
          <cell r="H12813" t="str">
            <v>Thanatpin</v>
          </cell>
        </row>
        <row r="12814">
          <cell r="H12814" t="str">
            <v>Thanatpin</v>
          </cell>
        </row>
        <row r="12815">
          <cell r="H12815" t="str">
            <v>Thanatpin</v>
          </cell>
        </row>
        <row r="12816">
          <cell r="H12816" t="str">
            <v>Thanatpin</v>
          </cell>
        </row>
        <row r="12817">
          <cell r="H12817" t="str">
            <v>Thanatpin</v>
          </cell>
        </row>
        <row r="12818">
          <cell r="H12818" t="str">
            <v>Thanatpin</v>
          </cell>
        </row>
        <row r="12819">
          <cell r="H12819" t="str">
            <v>Thanatpin</v>
          </cell>
        </row>
        <row r="12820">
          <cell r="H12820" t="str">
            <v>Thanatpin</v>
          </cell>
        </row>
        <row r="12821">
          <cell r="H12821" t="str">
            <v>Thanatpin</v>
          </cell>
        </row>
        <row r="12822">
          <cell r="H12822" t="str">
            <v>Thanatpin</v>
          </cell>
        </row>
        <row r="12823">
          <cell r="H12823" t="str">
            <v>Thanatpin</v>
          </cell>
        </row>
        <row r="12824">
          <cell r="H12824" t="str">
            <v>Thanatpin</v>
          </cell>
        </row>
        <row r="12825">
          <cell r="H12825" t="str">
            <v>Thanatpin</v>
          </cell>
        </row>
        <row r="12826">
          <cell r="H12826" t="str">
            <v>Thanatpin</v>
          </cell>
        </row>
        <row r="12827">
          <cell r="H12827" t="str">
            <v>Thanatpin</v>
          </cell>
        </row>
        <row r="12828">
          <cell r="H12828" t="str">
            <v>Thanatpin</v>
          </cell>
        </row>
        <row r="12829">
          <cell r="H12829" t="str">
            <v>Thanatpin</v>
          </cell>
        </row>
        <row r="12830">
          <cell r="H12830" t="str">
            <v>Thanatpin</v>
          </cell>
        </row>
        <row r="12831">
          <cell r="H12831" t="str">
            <v>Thanatpin</v>
          </cell>
        </row>
        <row r="12832">
          <cell r="H12832" t="str">
            <v>Thanatpin</v>
          </cell>
        </row>
        <row r="12833">
          <cell r="H12833" t="str">
            <v>Thanatpin</v>
          </cell>
        </row>
        <row r="12834">
          <cell r="H12834" t="str">
            <v>Thanatpin</v>
          </cell>
        </row>
        <row r="12835">
          <cell r="H12835" t="str">
            <v>Thanatpin</v>
          </cell>
        </row>
        <row r="12836">
          <cell r="H12836" t="str">
            <v>Thanatpin</v>
          </cell>
        </row>
        <row r="12837">
          <cell r="H12837" t="str">
            <v>Thanatpin</v>
          </cell>
        </row>
        <row r="12838">
          <cell r="H12838" t="str">
            <v>Thanatpin</v>
          </cell>
        </row>
        <row r="12839">
          <cell r="H12839" t="str">
            <v>Thanatpin</v>
          </cell>
        </row>
        <row r="12840">
          <cell r="H12840" t="str">
            <v>Thanatpin</v>
          </cell>
        </row>
        <row r="12841">
          <cell r="H12841" t="str">
            <v>Thanatpin</v>
          </cell>
        </row>
        <row r="12842">
          <cell r="H12842" t="str">
            <v>Thanatpin</v>
          </cell>
        </row>
        <row r="12843">
          <cell r="H12843" t="str">
            <v>Thanatpin</v>
          </cell>
        </row>
        <row r="12844">
          <cell r="H12844" t="str">
            <v>Thanatpin</v>
          </cell>
        </row>
        <row r="12845">
          <cell r="H12845" t="str">
            <v>Thanatpin</v>
          </cell>
        </row>
        <row r="12846">
          <cell r="H12846" t="str">
            <v>Thanatpin</v>
          </cell>
        </row>
        <row r="12847">
          <cell r="H12847" t="str">
            <v>Thanatpin</v>
          </cell>
        </row>
        <row r="12848">
          <cell r="H12848" t="str">
            <v>Thanatpin</v>
          </cell>
        </row>
        <row r="12849">
          <cell r="H12849" t="str">
            <v>Thanbyuzayat</v>
          </cell>
        </row>
        <row r="12850">
          <cell r="H12850" t="str">
            <v>Thanbyuzayat</v>
          </cell>
        </row>
        <row r="12851">
          <cell r="H12851" t="str">
            <v>Thanbyuzayat</v>
          </cell>
        </row>
        <row r="12852">
          <cell r="H12852" t="str">
            <v>Thanbyuzayat</v>
          </cell>
        </row>
        <row r="12853">
          <cell r="H12853" t="str">
            <v>Thanbyuzayat</v>
          </cell>
        </row>
        <row r="12854">
          <cell r="H12854" t="str">
            <v>Thanbyuzayat</v>
          </cell>
        </row>
        <row r="12855">
          <cell r="H12855" t="str">
            <v>Thanbyuzayat</v>
          </cell>
        </row>
        <row r="12856">
          <cell r="H12856" t="str">
            <v>Thanbyuzayat</v>
          </cell>
        </row>
        <row r="12857">
          <cell r="H12857" t="str">
            <v>Thanbyuzayat</v>
          </cell>
        </row>
        <row r="12858">
          <cell r="H12858" t="str">
            <v>Thanbyuzayat</v>
          </cell>
        </row>
        <row r="12859">
          <cell r="H12859" t="str">
            <v>Thanbyuzayat</v>
          </cell>
        </row>
        <row r="12860">
          <cell r="H12860" t="str">
            <v>Thanbyuzayat</v>
          </cell>
        </row>
        <row r="12861">
          <cell r="H12861" t="str">
            <v>Thanbyuzayat</v>
          </cell>
        </row>
        <row r="12862">
          <cell r="H12862" t="str">
            <v>Thanbyuzayat</v>
          </cell>
        </row>
        <row r="12863">
          <cell r="H12863" t="str">
            <v>Thanbyuzayat</v>
          </cell>
        </row>
        <row r="12864">
          <cell r="H12864" t="str">
            <v>Thanbyuzayat</v>
          </cell>
        </row>
        <row r="12865">
          <cell r="H12865" t="str">
            <v>Thanbyuzayat</v>
          </cell>
        </row>
        <row r="12866">
          <cell r="H12866" t="str">
            <v>Thanbyuzayat</v>
          </cell>
        </row>
        <row r="12867">
          <cell r="H12867" t="str">
            <v>Thanbyuzayat</v>
          </cell>
        </row>
        <row r="12868">
          <cell r="H12868" t="str">
            <v>Thanbyuzayat</v>
          </cell>
        </row>
        <row r="12869">
          <cell r="H12869" t="str">
            <v>Thanbyuzayat</v>
          </cell>
        </row>
        <row r="12870">
          <cell r="H12870" t="str">
            <v>Thanbyuzayat</v>
          </cell>
        </row>
        <row r="12871">
          <cell r="H12871" t="str">
            <v>Thanbyuzayat</v>
          </cell>
        </row>
        <row r="12872">
          <cell r="H12872" t="str">
            <v>Thanbyuzayat</v>
          </cell>
        </row>
        <row r="12873">
          <cell r="H12873" t="str">
            <v>Thanbyuzayat</v>
          </cell>
        </row>
        <row r="12874">
          <cell r="H12874" t="str">
            <v>Thanbyuzayat</v>
          </cell>
        </row>
        <row r="12875">
          <cell r="H12875" t="str">
            <v>Thanbyuzayat</v>
          </cell>
        </row>
        <row r="12876">
          <cell r="H12876" t="str">
            <v>Thanbyuzayat</v>
          </cell>
        </row>
        <row r="12877">
          <cell r="H12877" t="str">
            <v>Thanbyuzayat</v>
          </cell>
        </row>
        <row r="12878">
          <cell r="H12878" t="str">
            <v>Thandaunggyi</v>
          </cell>
        </row>
        <row r="12879">
          <cell r="H12879" t="str">
            <v>Thandaunggyi</v>
          </cell>
        </row>
        <row r="12880">
          <cell r="H12880" t="str">
            <v>Thandaunggyi</v>
          </cell>
        </row>
        <row r="12881">
          <cell r="H12881" t="str">
            <v>Thandaunggyi</v>
          </cell>
        </row>
        <row r="12882">
          <cell r="H12882" t="str">
            <v>Thandaunggyi</v>
          </cell>
        </row>
        <row r="12883">
          <cell r="H12883" t="str">
            <v>Thandaunggyi</v>
          </cell>
        </row>
        <row r="12884">
          <cell r="H12884" t="str">
            <v>Thandaunggyi</v>
          </cell>
        </row>
        <row r="12885">
          <cell r="H12885" t="str">
            <v>Thandaunggyi</v>
          </cell>
        </row>
        <row r="12886">
          <cell r="H12886" t="str">
            <v>Thandaunggyi</v>
          </cell>
        </row>
        <row r="12887">
          <cell r="H12887" t="str">
            <v>Thandaunggyi</v>
          </cell>
        </row>
        <row r="12888">
          <cell r="H12888" t="str">
            <v>Thandaunggyi</v>
          </cell>
        </row>
        <row r="12889">
          <cell r="H12889" t="str">
            <v>Thandaunggyi</v>
          </cell>
        </row>
        <row r="12890">
          <cell r="H12890" t="str">
            <v>Thandaunggyi</v>
          </cell>
        </row>
        <row r="12891">
          <cell r="H12891" t="str">
            <v>Thandaunggyi</v>
          </cell>
        </row>
        <row r="12892">
          <cell r="H12892" t="str">
            <v>Thandaunggyi</v>
          </cell>
        </row>
        <row r="12893">
          <cell r="H12893" t="str">
            <v>Thandaunggyi</v>
          </cell>
        </row>
        <row r="12894">
          <cell r="H12894" t="str">
            <v>Thandaunggyi</v>
          </cell>
        </row>
        <row r="12895">
          <cell r="H12895" t="str">
            <v>Thandaunggyi</v>
          </cell>
        </row>
        <row r="12896">
          <cell r="H12896" t="str">
            <v>Thandaunggyi</v>
          </cell>
        </row>
        <row r="12897">
          <cell r="H12897" t="str">
            <v>Thandaunggyi</v>
          </cell>
        </row>
        <row r="12898">
          <cell r="H12898" t="str">
            <v>Thandaunggyi</v>
          </cell>
        </row>
        <row r="12899">
          <cell r="H12899" t="str">
            <v>Thandaunggyi</v>
          </cell>
        </row>
        <row r="12900">
          <cell r="H12900" t="str">
            <v>Thandaunggyi</v>
          </cell>
        </row>
        <row r="12901">
          <cell r="H12901" t="str">
            <v>Thandaunggyi</v>
          </cell>
        </row>
        <row r="12902">
          <cell r="H12902" t="str">
            <v>Thandaunggyi</v>
          </cell>
        </row>
        <row r="12903">
          <cell r="H12903" t="str">
            <v>Thandaunggyi</v>
          </cell>
        </row>
        <row r="12904">
          <cell r="H12904" t="str">
            <v>Thandaunggyi</v>
          </cell>
        </row>
        <row r="12905">
          <cell r="H12905" t="str">
            <v>Thandaunggyi</v>
          </cell>
        </row>
        <row r="12906">
          <cell r="H12906" t="str">
            <v>Thandaunggyi</v>
          </cell>
        </row>
        <row r="12907">
          <cell r="H12907" t="str">
            <v>Thandaunggyi</v>
          </cell>
        </row>
        <row r="12908">
          <cell r="H12908" t="str">
            <v>Thandaunggyi</v>
          </cell>
        </row>
        <row r="12909">
          <cell r="H12909" t="str">
            <v>Thandaunggyi</v>
          </cell>
        </row>
        <row r="12910">
          <cell r="H12910" t="str">
            <v>Thandaunggyi</v>
          </cell>
        </row>
        <row r="12911">
          <cell r="H12911" t="str">
            <v>Thandaunggyi</v>
          </cell>
        </row>
        <row r="12912">
          <cell r="H12912" t="str">
            <v>Thandaunggyi</v>
          </cell>
        </row>
        <row r="12913">
          <cell r="H12913" t="str">
            <v>Thandaunggyi</v>
          </cell>
        </row>
        <row r="12914">
          <cell r="H12914" t="str">
            <v>Thandaunggyi</v>
          </cell>
        </row>
        <row r="12915">
          <cell r="H12915" t="str">
            <v>Thandaunggyi</v>
          </cell>
        </row>
        <row r="12916">
          <cell r="H12916" t="str">
            <v>Thandaunggyi</v>
          </cell>
        </row>
        <row r="12917">
          <cell r="H12917" t="str">
            <v>Thandaunggyi</v>
          </cell>
        </row>
        <row r="12918">
          <cell r="H12918" t="str">
            <v>Thandaunggyi</v>
          </cell>
        </row>
        <row r="12919">
          <cell r="H12919" t="str">
            <v>Thandaunggyi</v>
          </cell>
        </row>
        <row r="12920">
          <cell r="H12920" t="str">
            <v>Thandaunggyi</v>
          </cell>
        </row>
        <row r="12921">
          <cell r="H12921" t="str">
            <v>Thandaunggyi</v>
          </cell>
        </row>
        <row r="12922">
          <cell r="H12922" t="str">
            <v>Thandaunggyi</v>
          </cell>
        </row>
        <row r="12923">
          <cell r="H12923" t="str">
            <v>Thandaunggyi</v>
          </cell>
        </row>
        <row r="12924">
          <cell r="H12924" t="str">
            <v>Thandaunggyi</v>
          </cell>
        </row>
        <row r="12925">
          <cell r="H12925" t="str">
            <v>Thandaunggyi</v>
          </cell>
        </row>
        <row r="12926">
          <cell r="H12926" t="str">
            <v>Thandaunggyi</v>
          </cell>
        </row>
        <row r="12927">
          <cell r="H12927" t="str">
            <v>Thandaunggyi</v>
          </cell>
        </row>
        <row r="12928">
          <cell r="H12928" t="str">
            <v>Thandaunggyi</v>
          </cell>
        </row>
        <row r="12929">
          <cell r="H12929" t="str">
            <v>Thandaunggyi</v>
          </cell>
        </row>
        <row r="12930">
          <cell r="H12930" t="str">
            <v>Thandaunggyi</v>
          </cell>
        </row>
        <row r="12931">
          <cell r="H12931" t="str">
            <v>Thandaunggyi</v>
          </cell>
        </row>
        <row r="12932">
          <cell r="H12932" t="str">
            <v>Thandaunggyi</v>
          </cell>
        </row>
        <row r="12933">
          <cell r="H12933" t="str">
            <v>Thandaunggyi</v>
          </cell>
        </row>
        <row r="12934">
          <cell r="H12934" t="str">
            <v>Thandaunggyi</v>
          </cell>
        </row>
        <row r="12935">
          <cell r="H12935" t="str">
            <v>Thandaunggyi</v>
          </cell>
        </row>
        <row r="12936">
          <cell r="H12936" t="str">
            <v>Thandaunggyi</v>
          </cell>
        </row>
        <row r="12937">
          <cell r="H12937" t="str">
            <v>Thandaunggyi</v>
          </cell>
        </row>
        <row r="12938">
          <cell r="H12938" t="str">
            <v>Thandaunggyi</v>
          </cell>
        </row>
        <row r="12939">
          <cell r="H12939" t="str">
            <v>Thandaunggyi</v>
          </cell>
        </row>
        <row r="12940">
          <cell r="H12940" t="str">
            <v>Thandaunggyi</v>
          </cell>
        </row>
        <row r="12941">
          <cell r="H12941" t="str">
            <v>Thandaunggyi</v>
          </cell>
        </row>
        <row r="12942">
          <cell r="H12942" t="str">
            <v>Thandwe</v>
          </cell>
        </row>
        <row r="12943">
          <cell r="H12943" t="str">
            <v>Thandwe</v>
          </cell>
        </row>
        <row r="12944">
          <cell r="H12944" t="str">
            <v>Thandwe</v>
          </cell>
        </row>
        <row r="12945">
          <cell r="H12945" t="str">
            <v>Thandwe</v>
          </cell>
        </row>
        <row r="12946">
          <cell r="H12946" t="str">
            <v>Thandwe</v>
          </cell>
        </row>
        <row r="12947">
          <cell r="H12947" t="str">
            <v>Thandwe</v>
          </cell>
        </row>
        <row r="12948">
          <cell r="H12948" t="str">
            <v>Thandwe</v>
          </cell>
        </row>
        <row r="12949">
          <cell r="H12949" t="str">
            <v>Thandwe</v>
          </cell>
        </row>
        <row r="12950">
          <cell r="H12950" t="str">
            <v>Thandwe</v>
          </cell>
        </row>
        <row r="12951">
          <cell r="H12951" t="str">
            <v>Thandwe</v>
          </cell>
        </row>
        <row r="12952">
          <cell r="H12952" t="str">
            <v>Thandwe</v>
          </cell>
        </row>
        <row r="12953">
          <cell r="H12953" t="str">
            <v>Thandwe</v>
          </cell>
        </row>
        <row r="12954">
          <cell r="H12954" t="str">
            <v>Thandwe</v>
          </cell>
        </row>
        <row r="12955">
          <cell r="H12955" t="str">
            <v>Thandwe</v>
          </cell>
        </row>
        <row r="12956">
          <cell r="H12956" t="str">
            <v>Thandwe</v>
          </cell>
        </row>
        <row r="12957">
          <cell r="H12957" t="str">
            <v>Thandwe</v>
          </cell>
        </row>
        <row r="12958">
          <cell r="H12958" t="str">
            <v>Thandwe</v>
          </cell>
        </row>
        <row r="12959">
          <cell r="H12959" t="str">
            <v>Thandwe</v>
          </cell>
        </row>
        <row r="12960">
          <cell r="H12960" t="str">
            <v>Thandwe</v>
          </cell>
        </row>
        <row r="12961">
          <cell r="H12961" t="str">
            <v>Thandwe</v>
          </cell>
        </row>
        <row r="12962">
          <cell r="H12962" t="str">
            <v>Thandwe</v>
          </cell>
        </row>
        <row r="12963">
          <cell r="H12963" t="str">
            <v>Thandwe</v>
          </cell>
        </row>
        <row r="12964">
          <cell r="H12964" t="str">
            <v>Thandwe</v>
          </cell>
        </row>
        <row r="12965">
          <cell r="H12965" t="str">
            <v>Thandwe</v>
          </cell>
        </row>
        <row r="12966">
          <cell r="H12966" t="str">
            <v>Thandwe</v>
          </cell>
        </row>
        <row r="12967">
          <cell r="H12967" t="str">
            <v>Thandwe</v>
          </cell>
        </row>
        <row r="12968">
          <cell r="H12968" t="str">
            <v>Thandwe</v>
          </cell>
        </row>
        <row r="12969">
          <cell r="H12969" t="str">
            <v>Thandwe</v>
          </cell>
        </row>
        <row r="12970">
          <cell r="H12970" t="str">
            <v>Thandwe</v>
          </cell>
        </row>
        <row r="12971">
          <cell r="H12971" t="str">
            <v>Thandwe</v>
          </cell>
        </row>
        <row r="12972">
          <cell r="H12972" t="str">
            <v>Thandwe</v>
          </cell>
        </row>
        <row r="12973">
          <cell r="H12973" t="str">
            <v>Thandwe</v>
          </cell>
        </row>
        <row r="12974">
          <cell r="H12974" t="str">
            <v>Thandwe</v>
          </cell>
        </row>
        <row r="12975">
          <cell r="H12975" t="str">
            <v>Thandwe</v>
          </cell>
        </row>
        <row r="12976">
          <cell r="H12976" t="str">
            <v>Thandwe</v>
          </cell>
        </row>
        <row r="12977">
          <cell r="H12977" t="str">
            <v>Thandwe</v>
          </cell>
        </row>
        <row r="12978">
          <cell r="H12978" t="str">
            <v>Thandwe</v>
          </cell>
        </row>
        <row r="12979">
          <cell r="H12979" t="str">
            <v>Thandwe</v>
          </cell>
        </row>
        <row r="12980">
          <cell r="H12980" t="str">
            <v>Thandwe</v>
          </cell>
        </row>
        <row r="12981">
          <cell r="H12981" t="str">
            <v>Thandwe</v>
          </cell>
        </row>
        <row r="12982">
          <cell r="H12982" t="str">
            <v>Thandwe</v>
          </cell>
        </row>
        <row r="12983">
          <cell r="H12983" t="str">
            <v>Thandwe</v>
          </cell>
        </row>
        <row r="12984">
          <cell r="H12984" t="str">
            <v>Thandwe</v>
          </cell>
        </row>
        <row r="12985">
          <cell r="H12985" t="str">
            <v>Thandwe</v>
          </cell>
        </row>
        <row r="12986">
          <cell r="H12986" t="str">
            <v>Thandwe</v>
          </cell>
        </row>
        <row r="12987">
          <cell r="H12987" t="str">
            <v>Thandwe</v>
          </cell>
        </row>
        <row r="12988">
          <cell r="H12988" t="str">
            <v>Thandwe</v>
          </cell>
        </row>
        <row r="12989">
          <cell r="H12989" t="str">
            <v>Thandwe</v>
          </cell>
        </row>
        <row r="12990">
          <cell r="H12990" t="str">
            <v>Thandwe</v>
          </cell>
        </row>
        <row r="12991">
          <cell r="H12991" t="str">
            <v>Thandwe</v>
          </cell>
        </row>
        <row r="12992">
          <cell r="H12992" t="str">
            <v>Thandwe</v>
          </cell>
        </row>
        <row r="12993">
          <cell r="H12993" t="str">
            <v>Thandwe</v>
          </cell>
        </row>
        <row r="12994">
          <cell r="H12994" t="str">
            <v>Thandwe</v>
          </cell>
        </row>
        <row r="12995">
          <cell r="H12995" t="str">
            <v>Thandwe</v>
          </cell>
        </row>
        <row r="12996">
          <cell r="H12996" t="str">
            <v>Thandwe</v>
          </cell>
        </row>
        <row r="12997">
          <cell r="H12997" t="str">
            <v>Thandwe</v>
          </cell>
        </row>
        <row r="12998">
          <cell r="H12998" t="str">
            <v>Thandwe</v>
          </cell>
        </row>
        <row r="12999">
          <cell r="H12999" t="str">
            <v>Thandwe</v>
          </cell>
        </row>
        <row r="13000">
          <cell r="H13000" t="str">
            <v>Thandwe</v>
          </cell>
        </row>
        <row r="13001">
          <cell r="H13001" t="str">
            <v>Thandwe</v>
          </cell>
        </row>
        <row r="13002">
          <cell r="H13002" t="str">
            <v>Thandwe</v>
          </cell>
        </row>
        <row r="13003">
          <cell r="H13003" t="str">
            <v>Thandwe</v>
          </cell>
        </row>
        <row r="13004">
          <cell r="H13004" t="str">
            <v>Thandwe</v>
          </cell>
        </row>
        <row r="13005">
          <cell r="H13005" t="str">
            <v>Thandwe</v>
          </cell>
        </row>
        <row r="13006">
          <cell r="H13006" t="str">
            <v>Thandwe</v>
          </cell>
        </row>
        <row r="13007">
          <cell r="H13007" t="str">
            <v>Thandwe</v>
          </cell>
        </row>
        <row r="13008">
          <cell r="H13008" t="str">
            <v>Thanlyin</v>
          </cell>
        </row>
        <row r="13009">
          <cell r="H13009" t="str">
            <v>Thanlyin</v>
          </cell>
        </row>
        <row r="13010">
          <cell r="H13010" t="str">
            <v>Thanlyin</v>
          </cell>
        </row>
        <row r="13011">
          <cell r="H13011" t="str">
            <v>Thanlyin</v>
          </cell>
        </row>
        <row r="13012">
          <cell r="H13012" t="str">
            <v>Thanlyin</v>
          </cell>
        </row>
        <row r="13013">
          <cell r="H13013" t="str">
            <v>Thanlyin</v>
          </cell>
        </row>
        <row r="13014">
          <cell r="H13014" t="str">
            <v>Thanlyin</v>
          </cell>
        </row>
        <row r="13015">
          <cell r="H13015" t="str">
            <v>Thanlyin</v>
          </cell>
        </row>
        <row r="13016">
          <cell r="H13016" t="str">
            <v>Thanlyin</v>
          </cell>
        </row>
        <row r="13017">
          <cell r="H13017" t="str">
            <v>Thanlyin</v>
          </cell>
        </row>
        <row r="13018">
          <cell r="H13018" t="str">
            <v>Thanlyin</v>
          </cell>
        </row>
        <row r="13019">
          <cell r="H13019" t="str">
            <v>Thanlyin</v>
          </cell>
        </row>
        <row r="13020">
          <cell r="H13020" t="str">
            <v>Thanlyin</v>
          </cell>
        </row>
        <row r="13021">
          <cell r="H13021" t="str">
            <v>Thanlyin</v>
          </cell>
        </row>
        <row r="13022">
          <cell r="H13022" t="str">
            <v>Thanlyin</v>
          </cell>
        </row>
        <row r="13023">
          <cell r="H13023" t="str">
            <v>Thanlyin</v>
          </cell>
        </row>
        <row r="13024">
          <cell r="H13024" t="str">
            <v>Thanlyin</v>
          </cell>
        </row>
        <row r="13025">
          <cell r="H13025" t="str">
            <v>Thanlyin</v>
          </cell>
        </row>
        <row r="13026">
          <cell r="H13026" t="str">
            <v>Thanlyin</v>
          </cell>
        </row>
        <row r="13027">
          <cell r="H13027" t="str">
            <v>Thanlyin</v>
          </cell>
        </row>
        <row r="13028">
          <cell r="H13028" t="str">
            <v>Thanlyin</v>
          </cell>
        </row>
        <row r="13029">
          <cell r="H13029" t="str">
            <v>Thanlyin</v>
          </cell>
        </row>
        <row r="13030">
          <cell r="H13030" t="str">
            <v>Thanlyin</v>
          </cell>
        </row>
        <row r="13031">
          <cell r="H13031" t="str">
            <v>Thanlyin</v>
          </cell>
        </row>
        <row r="13032">
          <cell r="H13032" t="str">
            <v>Thanlyin</v>
          </cell>
        </row>
        <row r="13033">
          <cell r="H13033" t="str">
            <v>Thanlyin</v>
          </cell>
        </row>
        <row r="13034">
          <cell r="H13034" t="str">
            <v>Thanlyin</v>
          </cell>
        </row>
        <row r="13035">
          <cell r="H13035" t="str">
            <v>Thanlyin</v>
          </cell>
        </row>
        <row r="13036">
          <cell r="H13036" t="str">
            <v>Thanlyin</v>
          </cell>
        </row>
        <row r="13037">
          <cell r="H13037" t="str">
            <v>Thanlyin</v>
          </cell>
        </row>
        <row r="13038">
          <cell r="H13038" t="str">
            <v>Thantlang</v>
          </cell>
        </row>
        <row r="13039">
          <cell r="H13039" t="str">
            <v>Thantlang</v>
          </cell>
        </row>
        <row r="13040">
          <cell r="H13040" t="str">
            <v>Thantlang</v>
          </cell>
        </row>
        <row r="13041">
          <cell r="H13041" t="str">
            <v>Thantlang</v>
          </cell>
        </row>
        <row r="13042">
          <cell r="H13042" t="str">
            <v>Thantlang</v>
          </cell>
        </row>
        <row r="13043">
          <cell r="H13043" t="str">
            <v>Thantlang</v>
          </cell>
        </row>
        <row r="13044">
          <cell r="H13044" t="str">
            <v>Thantlang</v>
          </cell>
        </row>
        <row r="13045">
          <cell r="H13045" t="str">
            <v>Thantlang</v>
          </cell>
        </row>
        <row r="13046">
          <cell r="H13046" t="str">
            <v>Thantlang</v>
          </cell>
        </row>
        <row r="13047">
          <cell r="H13047" t="str">
            <v>Thantlang</v>
          </cell>
        </row>
        <row r="13048">
          <cell r="H13048" t="str">
            <v>Thantlang</v>
          </cell>
        </row>
        <row r="13049">
          <cell r="H13049" t="str">
            <v>Thantlang</v>
          </cell>
        </row>
        <row r="13050">
          <cell r="H13050" t="str">
            <v>Thantlang</v>
          </cell>
        </row>
        <row r="13051">
          <cell r="H13051" t="str">
            <v>Thantlang</v>
          </cell>
        </row>
        <row r="13052">
          <cell r="H13052" t="str">
            <v>Thantlang</v>
          </cell>
        </row>
        <row r="13053">
          <cell r="H13053" t="str">
            <v>Thantlang</v>
          </cell>
        </row>
        <row r="13054">
          <cell r="H13054" t="str">
            <v>Thantlang</v>
          </cell>
        </row>
        <row r="13055">
          <cell r="H13055" t="str">
            <v>Thantlang</v>
          </cell>
        </row>
        <row r="13056">
          <cell r="H13056" t="str">
            <v>Thantlang</v>
          </cell>
        </row>
        <row r="13057">
          <cell r="H13057" t="str">
            <v>Thantlang</v>
          </cell>
        </row>
        <row r="13058">
          <cell r="H13058" t="str">
            <v>Thantlang</v>
          </cell>
        </row>
        <row r="13059">
          <cell r="H13059" t="str">
            <v>Thantlang</v>
          </cell>
        </row>
        <row r="13060">
          <cell r="H13060" t="str">
            <v>Thantlang</v>
          </cell>
        </row>
        <row r="13061">
          <cell r="H13061" t="str">
            <v>Thantlang</v>
          </cell>
        </row>
        <row r="13062">
          <cell r="H13062" t="str">
            <v>Thantlang</v>
          </cell>
        </row>
        <row r="13063">
          <cell r="H13063" t="str">
            <v>Thantlang</v>
          </cell>
        </row>
        <row r="13064">
          <cell r="H13064" t="str">
            <v>Thantlang</v>
          </cell>
        </row>
        <row r="13065">
          <cell r="H13065" t="str">
            <v>Thantlang</v>
          </cell>
        </row>
        <row r="13066">
          <cell r="H13066" t="str">
            <v>Thantlang</v>
          </cell>
        </row>
        <row r="13067">
          <cell r="H13067" t="str">
            <v>Thantlang</v>
          </cell>
        </row>
        <row r="13068">
          <cell r="H13068" t="str">
            <v>Thantlang</v>
          </cell>
        </row>
        <row r="13069">
          <cell r="H13069" t="str">
            <v>Thantlang</v>
          </cell>
        </row>
        <row r="13070">
          <cell r="H13070" t="str">
            <v>Thantlang</v>
          </cell>
        </row>
        <row r="13071">
          <cell r="H13071" t="str">
            <v>Thantlang</v>
          </cell>
        </row>
        <row r="13072">
          <cell r="H13072" t="str">
            <v>Thantlang</v>
          </cell>
        </row>
        <row r="13073">
          <cell r="H13073" t="str">
            <v>Thantlang</v>
          </cell>
        </row>
        <row r="13074">
          <cell r="H13074" t="str">
            <v>Thantlang</v>
          </cell>
        </row>
        <row r="13075">
          <cell r="H13075" t="str">
            <v>Thantlang</v>
          </cell>
        </row>
        <row r="13076">
          <cell r="H13076" t="str">
            <v>Thantlang</v>
          </cell>
        </row>
        <row r="13077">
          <cell r="H13077" t="str">
            <v>Thantlang</v>
          </cell>
        </row>
        <row r="13078">
          <cell r="H13078" t="str">
            <v>Thaton</v>
          </cell>
        </row>
        <row r="13079">
          <cell r="H13079" t="str">
            <v>Thaton</v>
          </cell>
        </row>
        <row r="13080">
          <cell r="H13080" t="str">
            <v>Thaton</v>
          </cell>
        </row>
        <row r="13081">
          <cell r="H13081" t="str">
            <v>Thaton</v>
          </cell>
        </row>
        <row r="13082">
          <cell r="H13082" t="str">
            <v>Thaton</v>
          </cell>
        </row>
        <row r="13083">
          <cell r="H13083" t="str">
            <v>Thaton</v>
          </cell>
        </row>
        <row r="13084">
          <cell r="H13084" t="str">
            <v>Thaton</v>
          </cell>
        </row>
        <row r="13085">
          <cell r="H13085" t="str">
            <v>Thaton</v>
          </cell>
        </row>
        <row r="13086">
          <cell r="H13086" t="str">
            <v>Thaton</v>
          </cell>
        </row>
        <row r="13087">
          <cell r="H13087" t="str">
            <v>Thaton</v>
          </cell>
        </row>
        <row r="13088">
          <cell r="H13088" t="str">
            <v>Thaton</v>
          </cell>
        </row>
        <row r="13089">
          <cell r="H13089" t="str">
            <v>Thaton</v>
          </cell>
        </row>
        <row r="13090">
          <cell r="H13090" t="str">
            <v>Thaton</v>
          </cell>
        </row>
        <row r="13091">
          <cell r="H13091" t="str">
            <v>Thaton</v>
          </cell>
        </row>
        <row r="13092">
          <cell r="H13092" t="str">
            <v>Thaton</v>
          </cell>
        </row>
        <row r="13093">
          <cell r="H13093" t="str">
            <v>Thaton</v>
          </cell>
        </row>
        <row r="13094">
          <cell r="H13094" t="str">
            <v>Thaton</v>
          </cell>
        </row>
        <row r="13095">
          <cell r="H13095" t="str">
            <v>Thaton</v>
          </cell>
        </row>
        <row r="13096">
          <cell r="H13096" t="str">
            <v>Thaton</v>
          </cell>
        </row>
        <row r="13097">
          <cell r="H13097" t="str">
            <v>Thaton</v>
          </cell>
        </row>
        <row r="13098">
          <cell r="H13098" t="str">
            <v>Thaton</v>
          </cell>
        </row>
        <row r="13099">
          <cell r="H13099" t="str">
            <v>Thaton</v>
          </cell>
        </row>
        <row r="13100">
          <cell r="H13100" t="str">
            <v>Thaton</v>
          </cell>
        </row>
        <row r="13101">
          <cell r="H13101" t="str">
            <v>Thaton</v>
          </cell>
        </row>
        <row r="13102">
          <cell r="H13102" t="str">
            <v>Thaton</v>
          </cell>
        </row>
        <row r="13103">
          <cell r="H13103" t="str">
            <v>Thaton</v>
          </cell>
        </row>
        <row r="13104">
          <cell r="H13104" t="str">
            <v>Thaton</v>
          </cell>
        </row>
        <row r="13105">
          <cell r="H13105" t="str">
            <v>Thaton</v>
          </cell>
        </row>
        <row r="13106">
          <cell r="H13106" t="str">
            <v>Thaton</v>
          </cell>
        </row>
        <row r="13107">
          <cell r="H13107" t="str">
            <v>Thaton</v>
          </cell>
        </row>
        <row r="13108">
          <cell r="H13108" t="str">
            <v>Thaton</v>
          </cell>
        </row>
        <row r="13109">
          <cell r="H13109" t="str">
            <v>Thaton</v>
          </cell>
        </row>
        <row r="13110">
          <cell r="H13110" t="str">
            <v>Thaton</v>
          </cell>
        </row>
        <row r="13111">
          <cell r="H13111" t="str">
            <v>Thaton</v>
          </cell>
        </row>
        <row r="13112">
          <cell r="H13112" t="str">
            <v>Thaton</v>
          </cell>
        </row>
        <row r="13113">
          <cell r="H13113" t="str">
            <v>Thaton</v>
          </cell>
        </row>
        <row r="13114">
          <cell r="H13114" t="str">
            <v>Thaton</v>
          </cell>
        </row>
        <row r="13115">
          <cell r="H13115" t="str">
            <v>Thaton</v>
          </cell>
        </row>
        <row r="13116">
          <cell r="H13116" t="str">
            <v>Thaton</v>
          </cell>
        </row>
        <row r="13117">
          <cell r="H13117" t="str">
            <v>Thaton</v>
          </cell>
        </row>
        <row r="13118">
          <cell r="H13118" t="str">
            <v>Thaton</v>
          </cell>
        </row>
        <row r="13119">
          <cell r="H13119" t="str">
            <v>Thaton</v>
          </cell>
        </row>
        <row r="13120">
          <cell r="H13120" t="str">
            <v>Thaton</v>
          </cell>
        </row>
        <row r="13121">
          <cell r="H13121" t="str">
            <v>Thaton</v>
          </cell>
        </row>
        <row r="13122">
          <cell r="H13122" t="str">
            <v>Thaton</v>
          </cell>
        </row>
        <row r="13123">
          <cell r="H13123" t="str">
            <v>Thaton</v>
          </cell>
        </row>
        <row r="13124">
          <cell r="H13124" t="str">
            <v>Thaton</v>
          </cell>
        </row>
        <row r="13125">
          <cell r="H13125" t="str">
            <v>Thaton</v>
          </cell>
        </row>
        <row r="13126">
          <cell r="H13126" t="str">
            <v>Thaton</v>
          </cell>
        </row>
        <row r="13127">
          <cell r="H13127" t="str">
            <v>Thaton</v>
          </cell>
        </row>
        <row r="13128">
          <cell r="H13128" t="str">
            <v>Thaton</v>
          </cell>
        </row>
        <row r="13129">
          <cell r="H13129" t="str">
            <v>Thaton</v>
          </cell>
        </row>
        <row r="13130">
          <cell r="H13130" t="str">
            <v>Thayarwady</v>
          </cell>
        </row>
        <row r="13131">
          <cell r="H13131" t="str">
            <v>Thayarwady</v>
          </cell>
        </row>
        <row r="13132">
          <cell r="H13132" t="str">
            <v>Thayarwady</v>
          </cell>
        </row>
        <row r="13133">
          <cell r="H13133" t="str">
            <v>Thayarwady</v>
          </cell>
        </row>
        <row r="13134">
          <cell r="H13134" t="str">
            <v>Thayarwady</v>
          </cell>
        </row>
        <row r="13135">
          <cell r="H13135" t="str">
            <v>Thayarwady</v>
          </cell>
        </row>
        <row r="13136">
          <cell r="H13136" t="str">
            <v>Thayarwady</v>
          </cell>
        </row>
        <row r="13137">
          <cell r="H13137" t="str">
            <v>Thayarwady</v>
          </cell>
        </row>
        <row r="13138">
          <cell r="H13138" t="str">
            <v>Thayarwady</v>
          </cell>
        </row>
        <row r="13139">
          <cell r="H13139" t="str">
            <v>Thayarwady</v>
          </cell>
        </row>
        <row r="13140">
          <cell r="H13140" t="str">
            <v>Thayarwady</v>
          </cell>
        </row>
        <row r="13141">
          <cell r="H13141" t="str">
            <v>Thayarwady</v>
          </cell>
        </row>
        <row r="13142">
          <cell r="H13142" t="str">
            <v>Thayarwady</v>
          </cell>
        </row>
        <row r="13143">
          <cell r="H13143" t="str">
            <v>Thayarwady</v>
          </cell>
        </row>
        <row r="13144">
          <cell r="H13144" t="str">
            <v>Thayarwady</v>
          </cell>
        </row>
        <row r="13145">
          <cell r="H13145" t="str">
            <v>Thayarwady</v>
          </cell>
        </row>
        <row r="13146">
          <cell r="H13146" t="str">
            <v>Thayarwady</v>
          </cell>
        </row>
        <row r="13147">
          <cell r="H13147" t="str">
            <v>Thayarwady</v>
          </cell>
        </row>
        <row r="13148">
          <cell r="H13148" t="str">
            <v>Thayarwady</v>
          </cell>
        </row>
        <row r="13149">
          <cell r="H13149" t="str">
            <v>Thayarwady</v>
          </cell>
        </row>
        <row r="13150">
          <cell r="H13150" t="str">
            <v>Thayarwady</v>
          </cell>
        </row>
        <row r="13151">
          <cell r="H13151" t="str">
            <v>Thayarwady</v>
          </cell>
        </row>
        <row r="13152">
          <cell r="H13152" t="str">
            <v>Thayarwady</v>
          </cell>
        </row>
        <row r="13153">
          <cell r="H13153" t="str">
            <v>Thayarwady</v>
          </cell>
        </row>
        <row r="13154">
          <cell r="H13154" t="str">
            <v>Thayarwady</v>
          </cell>
        </row>
        <row r="13155">
          <cell r="H13155" t="str">
            <v>Thayarwady</v>
          </cell>
        </row>
        <row r="13156">
          <cell r="H13156" t="str">
            <v>Thayarwady</v>
          </cell>
        </row>
        <row r="13157">
          <cell r="H13157" t="str">
            <v>Thayarwady</v>
          </cell>
        </row>
        <row r="13158">
          <cell r="H13158" t="str">
            <v>Thayarwady</v>
          </cell>
        </row>
        <row r="13159">
          <cell r="H13159" t="str">
            <v>Thayarwady</v>
          </cell>
        </row>
        <row r="13160">
          <cell r="H13160" t="str">
            <v>Thayarwady</v>
          </cell>
        </row>
        <row r="13161">
          <cell r="H13161" t="str">
            <v>Thayarwady</v>
          </cell>
        </row>
        <row r="13162">
          <cell r="H13162" t="str">
            <v>Thayarwady</v>
          </cell>
        </row>
        <row r="13163">
          <cell r="H13163" t="str">
            <v>Thayarwady</v>
          </cell>
        </row>
        <row r="13164">
          <cell r="H13164" t="str">
            <v>Thayarwady</v>
          </cell>
        </row>
        <row r="13165">
          <cell r="H13165" t="str">
            <v>Thayarwady</v>
          </cell>
        </row>
        <row r="13166">
          <cell r="H13166" t="str">
            <v>Thayarwady</v>
          </cell>
        </row>
        <row r="13167">
          <cell r="H13167" t="str">
            <v>Thayarwady</v>
          </cell>
        </row>
        <row r="13168">
          <cell r="H13168" t="str">
            <v>Thayarwady</v>
          </cell>
        </row>
        <row r="13169">
          <cell r="H13169" t="str">
            <v>Thayarwady</v>
          </cell>
        </row>
        <row r="13170">
          <cell r="H13170" t="str">
            <v>Thayarwady</v>
          </cell>
        </row>
        <row r="13171">
          <cell r="H13171" t="str">
            <v>Thayarwady</v>
          </cell>
        </row>
        <row r="13172">
          <cell r="H13172" t="str">
            <v>Thayarwady</v>
          </cell>
        </row>
        <row r="13173">
          <cell r="H13173" t="str">
            <v>Thayarwady</v>
          </cell>
        </row>
        <row r="13174">
          <cell r="H13174" t="str">
            <v>Thayarwady</v>
          </cell>
        </row>
        <row r="13175">
          <cell r="H13175" t="str">
            <v>Thayarwady</v>
          </cell>
        </row>
        <row r="13176">
          <cell r="H13176" t="str">
            <v>Thayarwady</v>
          </cell>
        </row>
        <row r="13177">
          <cell r="H13177" t="str">
            <v>Thayarwady</v>
          </cell>
        </row>
        <row r="13178">
          <cell r="H13178" t="str">
            <v>Thayarwady</v>
          </cell>
        </row>
        <row r="13179">
          <cell r="H13179" t="str">
            <v>Thayarwady</v>
          </cell>
        </row>
        <row r="13180">
          <cell r="H13180" t="str">
            <v>Thayarwady</v>
          </cell>
        </row>
        <row r="13181">
          <cell r="H13181" t="str">
            <v>Thayet</v>
          </cell>
        </row>
        <row r="13182">
          <cell r="H13182" t="str">
            <v>Thayet</v>
          </cell>
        </row>
        <row r="13183">
          <cell r="H13183" t="str">
            <v>Thayet</v>
          </cell>
        </row>
        <row r="13184">
          <cell r="H13184" t="str">
            <v>Thayet</v>
          </cell>
        </row>
        <row r="13185">
          <cell r="H13185" t="str">
            <v>Thayet</v>
          </cell>
        </row>
        <row r="13186">
          <cell r="H13186" t="str">
            <v>Thayet</v>
          </cell>
        </row>
        <row r="13187">
          <cell r="H13187" t="str">
            <v>Thayet</v>
          </cell>
        </row>
        <row r="13188">
          <cell r="H13188" t="str">
            <v>Thayet</v>
          </cell>
        </row>
        <row r="13189">
          <cell r="H13189" t="str">
            <v>Thayet</v>
          </cell>
        </row>
        <row r="13190">
          <cell r="H13190" t="str">
            <v>Thayet</v>
          </cell>
        </row>
        <row r="13191">
          <cell r="H13191" t="str">
            <v>Thayet</v>
          </cell>
        </row>
        <row r="13192">
          <cell r="H13192" t="str">
            <v>Thayet</v>
          </cell>
        </row>
        <row r="13193">
          <cell r="H13193" t="str">
            <v>Thayet</v>
          </cell>
        </row>
        <row r="13194">
          <cell r="H13194" t="str">
            <v>Thayet</v>
          </cell>
        </row>
        <row r="13195">
          <cell r="H13195" t="str">
            <v>Thayet</v>
          </cell>
        </row>
        <row r="13196">
          <cell r="H13196" t="str">
            <v>Thayet</v>
          </cell>
        </row>
        <row r="13197">
          <cell r="H13197" t="str">
            <v>Thayet</v>
          </cell>
        </row>
        <row r="13198">
          <cell r="H13198" t="str">
            <v>Thayet</v>
          </cell>
        </row>
        <row r="13199">
          <cell r="H13199" t="str">
            <v>Thayet</v>
          </cell>
        </row>
        <row r="13200">
          <cell r="H13200" t="str">
            <v>Thayet</v>
          </cell>
        </row>
        <row r="13201">
          <cell r="H13201" t="str">
            <v>Thayet</v>
          </cell>
        </row>
        <row r="13202">
          <cell r="H13202" t="str">
            <v>Thayet</v>
          </cell>
        </row>
        <row r="13203">
          <cell r="H13203" t="str">
            <v>Thayet</v>
          </cell>
        </row>
        <row r="13204">
          <cell r="H13204" t="str">
            <v>Thayet</v>
          </cell>
        </row>
        <row r="13205">
          <cell r="H13205" t="str">
            <v>Thayet</v>
          </cell>
        </row>
        <row r="13206">
          <cell r="H13206" t="str">
            <v>Thayet</v>
          </cell>
        </row>
        <row r="13207">
          <cell r="H13207" t="str">
            <v>Thayet</v>
          </cell>
        </row>
        <row r="13208">
          <cell r="H13208" t="str">
            <v>Thayet</v>
          </cell>
        </row>
        <row r="13209">
          <cell r="H13209" t="str">
            <v>Thayet</v>
          </cell>
        </row>
        <row r="13210">
          <cell r="H13210" t="str">
            <v>Thayet</v>
          </cell>
        </row>
        <row r="13211">
          <cell r="H13211" t="str">
            <v>Thayet</v>
          </cell>
        </row>
        <row r="13212">
          <cell r="H13212" t="str">
            <v>Thayet</v>
          </cell>
        </row>
        <row r="13213">
          <cell r="H13213" t="str">
            <v>Thayet</v>
          </cell>
        </row>
        <row r="13214">
          <cell r="H13214" t="str">
            <v>Thayet</v>
          </cell>
        </row>
        <row r="13215">
          <cell r="H13215" t="str">
            <v>Thayet</v>
          </cell>
        </row>
        <row r="13216">
          <cell r="H13216" t="str">
            <v>Thayet</v>
          </cell>
        </row>
        <row r="13217">
          <cell r="H13217" t="str">
            <v>Thayet</v>
          </cell>
        </row>
        <row r="13218">
          <cell r="H13218" t="str">
            <v>Thayet</v>
          </cell>
        </row>
        <row r="13219">
          <cell r="H13219" t="str">
            <v>Thayet</v>
          </cell>
        </row>
        <row r="13220">
          <cell r="H13220" t="str">
            <v>Thayet</v>
          </cell>
        </row>
        <row r="13221">
          <cell r="H13221" t="str">
            <v>Thayet</v>
          </cell>
        </row>
        <row r="13222">
          <cell r="H13222" t="str">
            <v>Thayet</v>
          </cell>
        </row>
        <row r="13223">
          <cell r="H13223" t="str">
            <v>Thayet</v>
          </cell>
        </row>
        <row r="13224">
          <cell r="H13224" t="str">
            <v>Thayet</v>
          </cell>
        </row>
        <row r="13225">
          <cell r="H13225" t="str">
            <v>Thayet</v>
          </cell>
        </row>
        <row r="13226">
          <cell r="H13226" t="str">
            <v>Thayet</v>
          </cell>
        </row>
        <row r="13227">
          <cell r="H13227" t="str">
            <v>Thayet</v>
          </cell>
        </row>
        <row r="13228">
          <cell r="H13228" t="str">
            <v>Thayet</v>
          </cell>
        </row>
        <row r="13229">
          <cell r="H13229" t="str">
            <v>Thayet</v>
          </cell>
        </row>
        <row r="13230">
          <cell r="H13230" t="str">
            <v>Thayet</v>
          </cell>
        </row>
        <row r="13231">
          <cell r="H13231" t="str">
            <v>Thayet</v>
          </cell>
        </row>
        <row r="13232">
          <cell r="H13232" t="str">
            <v>Thayet</v>
          </cell>
        </row>
        <row r="13233">
          <cell r="H13233" t="str">
            <v>Thayet</v>
          </cell>
        </row>
        <row r="13234">
          <cell r="H13234" t="str">
            <v>Thayet</v>
          </cell>
        </row>
        <row r="13235">
          <cell r="H13235" t="str">
            <v>Thayet</v>
          </cell>
        </row>
        <row r="13236">
          <cell r="H13236" t="str">
            <v>Thayetchaung</v>
          </cell>
        </row>
        <row r="13237">
          <cell r="H13237" t="str">
            <v>Thayetchaung</v>
          </cell>
        </row>
        <row r="13238">
          <cell r="H13238" t="str">
            <v>Thayetchaung</v>
          </cell>
        </row>
        <row r="13239">
          <cell r="H13239" t="str">
            <v>Thayetchaung</v>
          </cell>
        </row>
        <row r="13240">
          <cell r="H13240" t="str">
            <v>Thayetchaung</v>
          </cell>
        </row>
        <row r="13241">
          <cell r="H13241" t="str">
            <v>Thayetchaung</v>
          </cell>
        </row>
        <row r="13242">
          <cell r="H13242" t="str">
            <v>Thayetchaung</v>
          </cell>
        </row>
        <row r="13243">
          <cell r="H13243" t="str">
            <v>Thayetchaung</v>
          </cell>
        </row>
        <row r="13244">
          <cell r="H13244" t="str">
            <v>Thayetchaung</v>
          </cell>
        </row>
        <row r="13245">
          <cell r="H13245" t="str">
            <v>Thayetchaung</v>
          </cell>
        </row>
        <row r="13246">
          <cell r="H13246" t="str">
            <v>Thayetchaung</v>
          </cell>
        </row>
        <row r="13247">
          <cell r="H13247" t="str">
            <v>Thayetchaung</v>
          </cell>
        </row>
        <row r="13248">
          <cell r="H13248" t="str">
            <v>Thayetchaung</v>
          </cell>
        </row>
        <row r="13249">
          <cell r="H13249" t="str">
            <v>Thayetchaung</v>
          </cell>
        </row>
        <row r="13250">
          <cell r="H13250" t="str">
            <v>Thayetchaung</v>
          </cell>
        </row>
        <row r="13251">
          <cell r="H13251" t="str">
            <v>Thayetchaung</v>
          </cell>
        </row>
        <row r="13252">
          <cell r="H13252" t="str">
            <v>Thayetchaung</v>
          </cell>
        </row>
        <row r="13253">
          <cell r="H13253" t="str">
            <v>Thayetchaung</v>
          </cell>
        </row>
        <row r="13254">
          <cell r="H13254" t="str">
            <v>Thayetchaung</v>
          </cell>
        </row>
        <row r="13255">
          <cell r="H13255" t="str">
            <v>Thayetchaung</v>
          </cell>
        </row>
        <row r="13256">
          <cell r="H13256" t="str">
            <v>Thayetchaung</v>
          </cell>
        </row>
        <row r="13257">
          <cell r="H13257" t="str">
            <v>Thayetchaung</v>
          </cell>
        </row>
        <row r="13258">
          <cell r="H13258" t="str">
            <v>Thayetchaung</v>
          </cell>
        </row>
        <row r="13259">
          <cell r="H13259" t="str">
            <v>Thayetchaung</v>
          </cell>
        </row>
        <row r="13260">
          <cell r="H13260" t="str">
            <v>Thayetchaung</v>
          </cell>
        </row>
        <row r="13261">
          <cell r="H13261" t="str">
            <v>Thayetchaung</v>
          </cell>
        </row>
        <row r="13262">
          <cell r="H13262" t="str">
            <v>Thayetchaung</v>
          </cell>
        </row>
        <row r="13263">
          <cell r="H13263" t="str">
            <v>Thayetchaung</v>
          </cell>
        </row>
        <row r="13264">
          <cell r="H13264" t="str">
            <v>Thayetchaung</v>
          </cell>
        </row>
        <row r="13265">
          <cell r="H13265" t="str">
            <v>Thayetchaung</v>
          </cell>
        </row>
        <row r="13266">
          <cell r="H13266" t="str">
            <v>Thayetchaung</v>
          </cell>
        </row>
        <row r="13267">
          <cell r="H13267" t="str">
            <v>Thayetchaung</v>
          </cell>
        </row>
        <row r="13268">
          <cell r="H13268" t="str">
            <v>Thayetchaung</v>
          </cell>
        </row>
        <row r="13269">
          <cell r="H13269" t="str">
            <v>Thayetchaung</v>
          </cell>
        </row>
        <row r="13270">
          <cell r="H13270" t="str">
            <v>Thayetchaung</v>
          </cell>
        </row>
        <row r="13271">
          <cell r="H13271" t="str">
            <v>Thayetchaung</v>
          </cell>
        </row>
        <row r="13272">
          <cell r="H13272" t="str">
            <v>Thayetchaung</v>
          </cell>
        </row>
        <row r="13273">
          <cell r="H13273" t="str">
            <v>Thayetchaung</v>
          </cell>
        </row>
        <row r="13274">
          <cell r="H13274" t="str">
            <v>Thayetchaung</v>
          </cell>
        </row>
        <row r="13275">
          <cell r="H13275" t="str">
            <v>Thayetchaung</v>
          </cell>
        </row>
        <row r="13276">
          <cell r="H13276" t="str">
            <v>Thayetchaung</v>
          </cell>
        </row>
        <row r="13277">
          <cell r="H13277" t="str">
            <v>Thazi</v>
          </cell>
        </row>
        <row r="13278">
          <cell r="H13278" t="str">
            <v>Thazi</v>
          </cell>
        </row>
        <row r="13279">
          <cell r="H13279" t="str">
            <v>Thazi</v>
          </cell>
        </row>
        <row r="13280">
          <cell r="H13280" t="str">
            <v>Thazi</v>
          </cell>
        </row>
        <row r="13281">
          <cell r="H13281" t="str">
            <v>Thazi</v>
          </cell>
        </row>
        <row r="13282">
          <cell r="H13282" t="str">
            <v>Thazi</v>
          </cell>
        </row>
        <row r="13283">
          <cell r="H13283" t="str">
            <v>Thazi</v>
          </cell>
        </row>
        <row r="13284">
          <cell r="H13284" t="str">
            <v>Thazi</v>
          </cell>
        </row>
        <row r="13285">
          <cell r="H13285" t="str">
            <v>Thazi</v>
          </cell>
        </row>
        <row r="13286">
          <cell r="H13286" t="str">
            <v>Thazi</v>
          </cell>
        </row>
        <row r="13287">
          <cell r="H13287" t="str">
            <v>Thazi</v>
          </cell>
        </row>
        <row r="13288">
          <cell r="H13288" t="str">
            <v>Thazi</v>
          </cell>
        </row>
        <row r="13289">
          <cell r="H13289" t="str">
            <v>Thazi</v>
          </cell>
        </row>
        <row r="13290">
          <cell r="H13290" t="str">
            <v>Thazi</v>
          </cell>
        </row>
        <row r="13291">
          <cell r="H13291" t="str">
            <v>Thazi</v>
          </cell>
        </row>
        <row r="13292">
          <cell r="H13292" t="str">
            <v>Thazi</v>
          </cell>
        </row>
        <row r="13293">
          <cell r="H13293" t="str">
            <v>Thazi</v>
          </cell>
        </row>
        <row r="13294">
          <cell r="H13294" t="str">
            <v>Thazi</v>
          </cell>
        </row>
        <row r="13295">
          <cell r="H13295" t="str">
            <v>Thazi</v>
          </cell>
        </row>
        <row r="13296">
          <cell r="H13296" t="str">
            <v>Thazi</v>
          </cell>
        </row>
        <row r="13297">
          <cell r="H13297" t="str">
            <v>Thazi</v>
          </cell>
        </row>
        <row r="13298">
          <cell r="H13298" t="str">
            <v>Thazi</v>
          </cell>
        </row>
        <row r="13299">
          <cell r="H13299" t="str">
            <v>Thazi</v>
          </cell>
        </row>
        <row r="13300">
          <cell r="H13300" t="str">
            <v>Thazi</v>
          </cell>
        </row>
        <row r="13301">
          <cell r="H13301" t="str">
            <v>Thazi</v>
          </cell>
        </row>
        <row r="13302">
          <cell r="H13302" t="str">
            <v>Thazi</v>
          </cell>
        </row>
        <row r="13303">
          <cell r="H13303" t="str">
            <v>Thazi</v>
          </cell>
        </row>
        <row r="13304">
          <cell r="H13304" t="str">
            <v>Thazi</v>
          </cell>
        </row>
        <row r="13305">
          <cell r="H13305" t="str">
            <v>Thazi</v>
          </cell>
        </row>
        <row r="13306">
          <cell r="H13306" t="str">
            <v>Thazi</v>
          </cell>
        </row>
        <row r="13307">
          <cell r="H13307" t="str">
            <v>Thazi</v>
          </cell>
        </row>
        <row r="13308">
          <cell r="H13308" t="str">
            <v>Thazi</v>
          </cell>
        </row>
        <row r="13309">
          <cell r="H13309" t="str">
            <v>Thazi</v>
          </cell>
        </row>
        <row r="13310">
          <cell r="H13310" t="str">
            <v>Thazi</v>
          </cell>
        </row>
        <row r="13311">
          <cell r="H13311" t="str">
            <v>Thazi</v>
          </cell>
        </row>
        <row r="13312">
          <cell r="H13312" t="str">
            <v>Thazi</v>
          </cell>
        </row>
        <row r="13313">
          <cell r="H13313" t="str">
            <v>Thazi</v>
          </cell>
        </row>
        <row r="13314">
          <cell r="H13314" t="str">
            <v>Thazi</v>
          </cell>
        </row>
        <row r="13315">
          <cell r="H13315" t="str">
            <v>Thazi</v>
          </cell>
        </row>
        <row r="13316">
          <cell r="H13316" t="str">
            <v>Thazi</v>
          </cell>
        </row>
        <row r="13317">
          <cell r="H13317" t="str">
            <v>Thazi</v>
          </cell>
        </row>
        <row r="13318">
          <cell r="H13318" t="str">
            <v>Thazi</v>
          </cell>
        </row>
        <row r="13319">
          <cell r="H13319" t="str">
            <v>Thazi</v>
          </cell>
        </row>
        <row r="13320">
          <cell r="H13320" t="str">
            <v>Thazi</v>
          </cell>
        </row>
        <row r="13321">
          <cell r="H13321" t="str">
            <v>Thazi</v>
          </cell>
        </row>
        <row r="13322">
          <cell r="H13322" t="str">
            <v>Thazi</v>
          </cell>
        </row>
        <row r="13323">
          <cell r="H13323" t="str">
            <v>Thazi</v>
          </cell>
        </row>
        <row r="13324">
          <cell r="H13324" t="str">
            <v>Thazi</v>
          </cell>
        </row>
        <row r="13325">
          <cell r="H13325" t="str">
            <v>Thazi</v>
          </cell>
        </row>
        <row r="13326">
          <cell r="H13326" t="str">
            <v>Thazi</v>
          </cell>
        </row>
        <row r="13327">
          <cell r="H13327" t="str">
            <v>Thazi</v>
          </cell>
        </row>
        <row r="13328">
          <cell r="H13328" t="str">
            <v>Thazi</v>
          </cell>
        </row>
        <row r="13329">
          <cell r="H13329" t="str">
            <v>Thazi</v>
          </cell>
        </row>
        <row r="13330">
          <cell r="H13330" t="str">
            <v>Thazi</v>
          </cell>
        </row>
        <row r="13331">
          <cell r="H13331" t="str">
            <v>Thazi</v>
          </cell>
        </row>
        <row r="13332">
          <cell r="H13332" t="str">
            <v>Thazi</v>
          </cell>
        </row>
        <row r="13333">
          <cell r="H13333" t="str">
            <v>Thazi</v>
          </cell>
        </row>
        <row r="13334">
          <cell r="H13334" t="str">
            <v>Thazi</v>
          </cell>
        </row>
        <row r="13335">
          <cell r="H13335" t="str">
            <v>Thazi</v>
          </cell>
        </row>
        <row r="13336">
          <cell r="H13336" t="str">
            <v>Thazi</v>
          </cell>
        </row>
        <row r="13337">
          <cell r="H13337" t="str">
            <v>Thazi</v>
          </cell>
        </row>
        <row r="13338">
          <cell r="H13338" t="str">
            <v>Thazi</v>
          </cell>
        </row>
        <row r="13339">
          <cell r="H13339" t="str">
            <v>Thazi</v>
          </cell>
        </row>
        <row r="13340">
          <cell r="H13340" t="str">
            <v>Thazi</v>
          </cell>
        </row>
        <row r="13341">
          <cell r="H13341" t="str">
            <v>Thazi</v>
          </cell>
        </row>
        <row r="13342">
          <cell r="H13342" t="str">
            <v>Thazi</v>
          </cell>
        </row>
        <row r="13343">
          <cell r="H13343" t="str">
            <v>Thazi</v>
          </cell>
        </row>
        <row r="13344">
          <cell r="H13344" t="str">
            <v>Thazi</v>
          </cell>
        </row>
        <row r="13345">
          <cell r="H13345" t="str">
            <v>Thazi</v>
          </cell>
        </row>
        <row r="13346">
          <cell r="H13346" t="str">
            <v>Thazi</v>
          </cell>
        </row>
        <row r="13347">
          <cell r="H13347" t="str">
            <v>Thazi</v>
          </cell>
        </row>
        <row r="13348">
          <cell r="H13348" t="str">
            <v>Thazi</v>
          </cell>
        </row>
        <row r="13349">
          <cell r="H13349" t="str">
            <v>Thazi</v>
          </cell>
        </row>
        <row r="13350">
          <cell r="H13350" t="str">
            <v>Thazi</v>
          </cell>
        </row>
        <row r="13351">
          <cell r="H13351" t="str">
            <v>Thazi</v>
          </cell>
        </row>
        <row r="13352">
          <cell r="H13352" t="str">
            <v>Thazi</v>
          </cell>
        </row>
        <row r="13353">
          <cell r="H13353" t="str">
            <v>Thazi</v>
          </cell>
        </row>
        <row r="13354">
          <cell r="H13354" t="str">
            <v>Thazi</v>
          </cell>
        </row>
        <row r="13355">
          <cell r="H13355" t="str">
            <v>Thazi</v>
          </cell>
        </row>
        <row r="13356">
          <cell r="H13356" t="str">
            <v>Thazi</v>
          </cell>
        </row>
        <row r="13357">
          <cell r="H13357" t="str">
            <v>Thazi</v>
          </cell>
        </row>
        <row r="13358">
          <cell r="H13358" t="str">
            <v>Thazi</v>
          </cell>
        </row>
        <row r="13359">
          <cell r="H13359" t="str">
            <v>Thegon</v>
          </cell>
        </row>
        <row r="13360">
          <cell r="H13360" t="str">
            <v>Thegon</v>
          </cell>
        </row>
        <row r="13361">
          <cell r="H13361" t="str">
            <v>Thegon</v>
          </cell>
        </row>
        <row r="13362">
          <cell r="H13362" t="str">
            <v>Thegon</v>
          </cell>
        </row>
        <row r="13363">
          <cell r="H13363" t="str">
            <v>Thegon</v>
          </cell>
        </row>
        <row r="13364">
          <cell r="H13364" t="str">
            <v>Thegon</v>
          </cell>
        </row>
        <row r="13365">
          <cell r="H13365" t="str">
            <v>Thegon</v>
          </cell>
        </row>
        <row r="13366">
          <cell r="H13366" t="str">
            <v>Thegon</v>
          </cell>
        </row>
        <row r="13367">
          <cell r="H13367" t="str">
            <v>Thegon</v>
          </cell>
        </row>
        <row r="13368">
          <cell r="H13368" t="str">
            <v>Thegon</v>
          </cell>
        </row>
        <row r="13369">
          <cell r="H13369" t="str">
            <v>Thegon</v>
          </cell>
        </row>
        <row r="13370">
          <cell r="H13370" t="str">
            <v>Thegon</v>
          </cell>
        </row>
        <row r="13371">
          <cell r="H13371" t="str">
            <v>Thegon</v>
          </cell>
        </row>
        <row r="13372">
          <cell r="H13372" t="str">
            <v>Thegon</v>
          </cell>
        </row>
        <row r="13373">
          <cell r="H13373" t="str">
            <v>Thegon</v>
          </cell>
        </row>
        <row r="13374">
          <cell r="H13374" t="str">
            <v>Thegon</v>
          </cell>
        </row>
        <row r="13375">
          <cell r="H13375" t="str">
            <v>Thegon</v>
          </cell>
        </row>
        <row r="13376">
          <cell r="H13376" t="str">
            <v>Thegon</v>
          </cell>
        </row>
        <row r="13377">
          <cell r="H13377" t="str">
            <v>Thegon</v>
          </cell>
        </row>
        <row r="13378">
          <cell r="H13378" t="str">
            <v>Thegon</v>
          </cell>
        </row>
        <row r="13379">
          <cell r="H13379" t="str">
            <v>Thegon</v>
          </cell>
        </row>
        <row r="13380">
          <cell r="H13380" t="str">
            <v>Thegon</v>
          </cell>
        </row>
        <row r="13381">
          <cell r="H13381" t="str">
            <v>Thegon</v>
          </cell>
        </row>
        <row r="13382">
          <cell r="H13382" t="str">
            <v>Thegon</v>
          </cell>
        </row>
        <row r="13383">
          <cell r="H13383" t="str">
            <v>Thegon</v>
          </cell>
        </row>
        <row r="13384">
          <cell r="H13384" t="str">
            <v>Thegon</v>
          </cell>
        </row>
        <row r="13385">
          <cell r="H13385" t="str">
            <v>Thegon</v>
          </cell>
        </row>
        <row r="13386">
          <cell r="H13386" t="str">
            <v>Thegon</v>
          </cell>
        </row>
        <row r="13387">
          <cell r="H13387" t="str">
            <v>Thegon</v>
          </cell>
        </row>
        <row r="13388">
          <cell r="H13388" t="str">
            <v>Thegon</v>
          </cell>
        </row>
        <row r="13389">
          <cell r="H13389" t="str">
            <v>Thegon</v>
          </cell>
        </row>
        <row r="13390">
          <cell r="H13390" t="str">
            <v>Thegon</v>
          </cell>
        </row>
        <row r="13391">
          <cell r="H13391" t="str">
            <v>Thegon</v>
          </cell>
        </row>
        <row r="13392">
          <cell r="H13392" t="str">
            <v>Thegon</v>
          </cell>
        </row>
        <row r="13393">
          <cell r="H13393" t="str">
            <v>Thegon</v>
          </cell>
        </row>
        <row r="13394">
          <cell r="H13394" t="str">
            <v>Thegon</v>
          </cell>
        </row>
        <row r="13395">
          <cell r="H13395" t="str">
            <v>Thegon</v>
          </cell>
        </row>
        <row r="13396">
          <cell r="H13396" t="str">
            <v>Thegon</v>
          </cell>
        </row>
        <row r="13397">
          <cell r="H13397" t="str">
            <v>Thegon</v>
          </cell>
        </row>
        <row r="13398">
          <cell r="H13398" t="str">
            <v>Thegon</v>
          </cell>
        </row>
        <row r="13399">
          <cell r="H13399" t="str">
            <v>Thegon</v>
          </cell>
        </row>
        <row r="13400">
          <cell r="H13400" t="str">
            <v>Thegon</v>
          </cell>
        </row>
        <row r="13401">
          <cell r="H13401" t="str">
            <v>Thegon</v>
          </cell>
        </row>
        <row r="13402">
          <cell r="H13402" t="str">
            <v>Thegon</v>
          </cell>
        </row>
        <row r="13403">
          <cell r="H13403" t="str">
            <v>Thegon</v>
          </cell>
        </row>
        <row r="13404">
          <cell r="H13404" t="str">
            <v>Thegon</v>
          </cell>
        </row>
        <row r="13405">
          <cell r="H13405" t="str">
            <v>Thegon</v>
          </cell>
        </row>
        <row r="13406">
          <cell r="H13406" t="str">
            <v>Thegon</v>
          </cell>
        </row>
        <row r="13407">
          <cell r="H13407" t="str">
            <v>Thegon</v>
          </cell>
        </row>
        <row r="13408">
          <cell r="H13408" t="str">
            <v>Thegon</v>
          </cell>
        </row>
        <row r="13409">
          <cell r="H13409" t="str">
            <v>Thegon</v>
          </cell>
        </row>
        <row r="13410">
          <cell r="H13410" t="str">
            <v>Thegon</v>
          </cell>
        </row>
        <row r="13411">
          <cell r="H13411" t="str">
            <v>Thegon</v>
          </cell>
        </row>
        <row r="13412">
          <cell r="H13412" t="str">
            <v>Thegon</v>
          </cell>
        </row>
        <row r="13413">
          <cell r="H13413" t="str">
            <v>Thegon</v>
          </cell>
        </row>
        <row r="13414">
          <cell r="H13414" t="str">
            <v>Thegon</v>
          </cell>
        </row>
        <row r="13415">
          <cell r="H13415" t="str">
            <v>Thingangyun</v>
          </cell>
        </row>
        <row r="13416">
          <cell r="H13416" t="str">
            <v>Thingangyun</v>
          </cell>
        </row>
        <row r="13417">
          <cell r="H13417" t="str">
            <v>Thongwa</v>
          </cell>
        </row>
        <row r="13418">
          <cell r="H13418" t="str">
            <v>Thongwa</v>
          </cell>
        </row>
        <row r="13419">
          <cell r="H13419" t="str">
            <v>Thongwa</v>
          </cell>
        </row>
        <row r="13420">
          <cell r="H13420" t="str">
            <v>Thongwa</v>
          </cell>
        </row>
        <row r="13421">
          <cell r="H13421" t="str">
            <v>Thongwa</v>
          </cell>
        </row>
        <row r="13422">
          <cell r="H13422" t="str">
            <v>Thongwa</v>
          </cell>
        </row>
        <row r="13423">
          <cell r="H13423" t="str">
            <v>Thongwa</v>
          </cell>
        </row>
        <row r="13424">
          <cell r="H13424" t="str">
            <v>Thongwa</v>
          </cell>
        </row>
        <row r="13425">
          <cell r="H13425" t="str">
            <v>Thongwa</v>
          </cell>
        </row>
        <row r="13426">
          <cell r="H13426" t="str">
            <v>Thongwa</v>
          </cell>
        </row>
        <row r="13427">
          <cell r="H13427" t="str">
            <v>Thongwa</v>
          </cell>
        </row>
        <row r="13428">
          <cell r="H13428" t="str">
            <v>Thongwa</v>
          </cell>
        </row>
        <row r="13429">
          <cell r="H13429" t="str">
            <v>Thongwa</v>
          </cell>
        </row>
        <row r="13430">
          <cell r="H13430" t="str">
            <v>Thongwa</v>
          </cell>
        </row>
        <row r="13431">
          <cell r="H13431" t="str">
            <v>Thongwa</v>
          </cell>
        </row>
        <row r="13432">
          <cell r="H13432" t="str">
            <v>Thongwa</v>
          </cell>
        </row>
        <row r="13433">
          <cell r="H13433" t="str">
            <v>Thongwa</v>
          </cell>
        </row>
        <row r="13434">
          <cell r="H13434" t="str">
            <v>Thongwa</v>
          </cell>
        </row>
        <row r="13435">
          <cell r="H13435" t="str">
            <v>Thongwa</v>
          </cell>
        </row>
        <row r="13436">
          <cell r="H13436" t="str">
            <v>Thongwa</v>
          </cell>
        </row>
        <row r="13437">
          <cell r="H13437" t="str">
            <v>Thongwa</v>
          </cell>
        </row>
        <row r="13438">
          <cell r="H13438" t="str">
            <v>Thongwa</v>
          </cell>
        </row>
        <row r="13439">
          <cell r="H13439" t="str">
            <v>Thongwa</v>
          </cell>
        </row>
        <row r="13440">
          <cell r="H13440" t="str">
            <v>Thongwa</v>
          </cell>
        </row>
        <row r="13441">
          <cell r="H13441" t="str">
            <v>Thongwa</v>
          </cell>
        </row>
        <row r="13442">
          <cell r="H13442" t="str">
            <v>Thongwa</v>
          </cell>
        </row>
        <row r="13443">
          <cell r="H13443" t="str">
            <v>Thongwa</v>
          </cell>
        </row>
        <row r="13444">
          <cell r="H13444" t="str">
            <v>Thongwa</v>
          </cell>
        </row>
        <row r="13445">
          <cell r="H13445" t="str">
            <v>Thongwa</v>
          </cell>
        </row>
        <row r="13446">
          <cell r="H13446" t="str">
            <v>Thongwa</v>
          </cell>
        </row>
        <row r="13447">
          <cell r="H13447" t="str">
            <v>Thongwa</v>
          </cell>
        </row>
        <row r="13448">
          <cell r="H13448" t="str">
            <v>Thongwa</v>
          </cell>
        </row>
        <row r="13449">
          <cell r="H13449" t="str">
            <v>Thongwa</v>
          </cell>
        </row>
        <row r="13450">
          <cell r="H13450" t="str">
            <v>Thongwa</v>
          </cell>
        </row>
        <row r="13451">
          <cell r="H13451" t="str">
            <v>Thongwa</v>
          </cell>
        </row>
        <row r="13452">
          <cell r="H13452" t="str">
            <v>Thongwa</v>
          </cell>
        </row>
        <row r="13453">
          <cell r="H13453" t="str">
            <v>Thongwa</v>
          </cell>
        </row>
        <row r="13454">
          <cell r="H13454" t="str">
            <v>Thongwa</v>
          </cell>
        </row>
        <row r="13455">
          <cell r="H13455" t="str">
            <v>Thongwa</v>
          </cell>
        </row>
        <row r="13456">
          <cell r="H13456" t="str">
            <v>Thongwa</v>
          </cell>
        </row>
        <row r="13457">
          <cell r="H13457" t="str">
            <v>Thongwa</v>
          </cell>
        </row>
        <row r="13458">
          <cell r="H13458" t="str">
            <v>Thongwa</v>
          </cell>
        </row>
        <row r="13459">
          <cell r="H13459" t="str">
            <v>Thongwa</v>
          </cell>
        </row>
        <row r="13460">
          <cell r="H13460" t="str">
            <v>Thongwa</v>
          </cell>
        </row>
        <row r="13461">
          <cell r="H13461" t="str">
            <v>Thongwa</v>
          </cell>
        </row>
        <row r="13462">
          <cell r="H13462" t="str">
            <v>Thongwa</v>
          </cell>
        </row>
        <row r="13463">
          <cell r="H13463" t="str">
            <v>Thongwa</v>
          </cell>
        </row>
        <row r="13464">
          <cell r="H13464" t="str">
            <v>Thongwa</v>
          </cell>
        </row>
        <row r="13465">
          <cell r="H13465" t="str">
            <v>Thongwa</v>
          </cell>
        </row>
        <row r="13466">
          <cell r="H13466" t="str">
            <v>Thongwa</v>
          </cell>
        </row>
        <row r="13467">
          <cell r="H13467" t="str">
            <v>Thongwa</v>
          </cell>
        </row>
        <row r="13468">
          <cell r="H13468" t="str">
            <v>Thongwa</v>
          </cell>
        </row>
        <row r="13469">
          <cell r="H13469" t="str">
            <v>Thongwa</v>
          </cell>
        </row>
        <row r="13470">
          <cell r="H13470" t="str">
            <v>Thongwa</v>
          </cell>
        </row>
        <row r="13471">
          <cell r="H13471" t="str">
            <v>Thongwa</v>
          </cell>
        </row>
        <row r="13472">
          <cell r="H13472" t="str">
            <v>Thongwa</v>
          </cell>
        </row>
        <row r="13473">
          <cell r="H13473" t="str">
            <v>Thongwa</v>
          </cell>
        </row>
        <row r="13474">
          <cell r="H13474" t="str">
            <v>Thongwa</v>
          </cell>
        </row>
        <row r="13475">
          <cell r="H13475" t="str">
            <v>Thongwa</v>
          </cell>
        </row>
        <row r="13476">
          <cell r="H13476" t="str">
            <v>Thongwa</v>
          </cell>
        </row>
        <row r="13477">
          <cell r="H13477" t="str">
            <v>Thongwa</v>
          </cell>
        </row>
        <row r="13478">
          <cell r="H13478" t="str">
            <v>Thongwa</v>
          </cell>
        </row>
        <row r="13479">
          <cell r="H13479" t="str">
            <v>Thongwa</v>
          </cell>
        </row>
        <row r="13480">
          <cell r="H13480" t="str">
            <v>Thongwa</v>
          </cell>
        </row>
        <row r="13481">
          <cell r="H13481" t="str">
            <v>Thongwa</v>
          </cell>
        </row>
        <row r="13482">
          <cell r="H13482" t="str">
            <v>Thongwa</v>
          </cell>
        </row>
        <row r="13483">
          <cell r="H13483" t="str">
            <v>Tigyaing</v>
          </cell>
        </row>
        <row r="13484">
          <cell r="H13484" t="str">
            <v>Tigyaing</v>
          </cell>
        </row>
        <row r="13485">
          <cell r="H13485" t="str">
            <v>Tigyaing</v>
          </cell>
        </row>
        <row r="13486">
          <cell r="H13486" t="str">
            <v>Tigyaing</v>
          </cell>
        </row>
        <row r="13487">
          <cell r="H13487" t="str">
            <v>Tigyaing</v>
          </cell>
        </row>
        <row r="13488">
          <cell r="H13488" t="str">
            <v>Tigyaing</v>
          </cell>
        </row>
        <row r="13489">
          <cell r="H13489" t="str">
            <v>Tigyaing</v>
          </cell>
        </row>
        <row r="13490">
          <cell r="H13490" t="str">
            <v>Tigyaing</v>
          </cell>
        </row>
        <row r="13491">
          <cell r="H13491" t="str">
            <v>Tigyaing</v>
          </cell>
        </row>
        <row r="13492">
          <cell r="H13492" t="str">
            <v>Tigyaing</v>
          </cell>
        </row>
        <row r="13493">
          <cell r="H13493" t="str">
            <v>Tigyaing</v>
          </cell>
        </row>
        <row r="13494">
          <cell r="H13494" t="str">
            <v>Tigyaing</v>
          </cell>
        </row>
        <row r="13495">
          <cell r="H13495" t="str">
            <v>Tigyaing</v>
          </cell>
        </row>
        <row r="13496">
          <cell r="H13496" t="str">
            <v>Tigyaing</v>
          </cell>
        </row>
        <row r="13497">
          <cell r="H13497" t="str">
            <v>Tigyaing</v>
          </cell>
        </row>
        <row r="13498">
          <cell r="H13498" t="str">
            <v>Tigyaing</v>
          </cell>
        </row>
        <row r="13499">
          <cell r="H13499" t="str">
            <v>Tigyaing</v>
          </cell>
        </row>
        <row r="13500">
          <cell r="H13500" t="str">
            <v>Tigyaing</v>
          </cell>
        </row>
        <row r="13501">
          <cell r="H13501" t="str">
            <v>Tigyaing</v>
          </cell>
        </row>
        <row r="13502">
          <cell r="H13502" t="str">
            <v>Tigyaing</v>
          </cell>
        </row>
        <row r="13503">
          <cell r="H13503" t="str">
            <v>Tigyaing</v>
          </cell>
        </row>
        <row r="13504">
          <cell r="H13504" t="str">
            <v>Tigyaing</v>
          </cell>
        </row>
        <row r="13505">
          <cell r="H13505" t="str">
            <v>Tigyaing</v>
          </cell>
        </row>
        <row r="13506">
          <cell r="H13506" t="str">
            <v>Tigyaing</v>
          </cell>
        </row>
        <row r="13507">
          <cell r="H13507" t="str">
            <v>Tigyaing</v>
          </cell>
        </row>
        <row r="13508">
          <cell r="H13508" t="str">
            <v>Tigyaing</v>
          </cell>
        </row>
        <row r="13509">
          <cell r="H13509" t="str">
            <v>Tigyaing</v>
          </cell>
        </row>
        <row r="13510">
          <cell r="H13510" t="str">
            <v>Tigyaing</v>
          </cell>
        </row>
        <row r="13511">
          <cell r="H13511" t="str">
            <v>Tigyaing</v>
          </cell>
        </row>
        <row r="13512">
          <cell r="H13512" t="str">
            <v>Tigyaing</v>
          </cell>
        </row>
        <row r="13513">
          <cell r="H13513" t="str">
            <v>Tigyaing</v>
          </cell>
        </row>
        <row r="13514">
          <cell r="H13514" t="str">
            <v>Tilin</v>
          </cell>
        </row>
        <row r="13515">
          <cell r="H13515" t="str">
            <v>Tilin</v>
          </cell>
        </row>
        <row r="13516">
          <cell r="H13516" t="str">
            <v>Tilin</v>
          </cell>
        </row>
        <row r="13517">
          <cell r="H13517" t="str">
            <v>Tilin</v>
          </cell>
        </row>
        <row r="13518">
          <cell r="H13518" t="str">
            <v>Tilin</v>
          </cell>
        </row>
        <row r="13519">
          <cell r="H13519" t="str">
            <v>Tilin</v>
          </cell>
        </row>
        <row r="13520">
          <cell r="H13520" t="str">
            <v>Tilin</v>
          </cell>
        </row>
        <row r="13521">
          <cell r="H13521" t="str">
            <v>Tilin</v>
          </cell>
        </row>
        <row r="13522">
          <cell r="H13522" t="str">
            <v>Tilin</v>
          </cell>
        </row>
        <row r="13523">
          <cell r="H13523" t="str">
            <v>Tilin</v>
          </cell>
        </row>
        <row r="13524">
          <cell r="H13524" t="str">
            <v>Tilin</v>
          </cell>
        </row>
        <row r="13525">
          <cell r="H13525" t="str">
            <v>Tilin</v>
          </cell>
        </row>
        <row r="13526">
          <cell r="H13526" t="str">
            <v>Tilin</v>
          </cell>
        </row>
        <row r="13527">
          <cell r="H13527" t="str">
            <v>Tilin</v>
          </cell>
        </row>
        <row r="13528">
          <cell r="H13528" t="str">
            <v>Tilin</v>
          </cell>
        </row>
        <row r="13529">
          <cell r="H13529" t="str">
            <v>Tilin</v>
          </cell>
        </row>
        <row r="13530">
          <cell r="H13530" t="str">
            <v>Tilin</v>
          </cell>
        </row>
        <row r="13531">
          <cell r="H13531" t="str">
            <v>Tilin</v>
          </cell>
        </row>
        <row r="13532">
          <cell r="H13532" t="str">
            <v>Tilin</v>
          </cell>
        </row>
        <row r="13533">
          <cell r="H13533" t="str">
            <v>Tilin</v>
          </cell>
        </row>
        <row r="13534">
          <cell r="H13534" t="str">
            <v>Tilin</v>
          </cell>
        </row>
        <row r="13535">
          <cell r="H13535" t="str">
            <v>Tilin</v>
          </cell>
        </row>
        <row r="13536">
          <cell r="H13536" t="str">
            <v>Tilin</v>
          </cell>
        </row>
        <row r="13537">
          <cell r="H13537" t="str">
            <v>Tilin</v>
          </cell>
        </row>
        <row r="13538">
          <cell r="H13538" t="str">
            <v>Tilin</v>
          </cell>
        </row>
        <row r="13539">
          <cell r="H13539" t="str">
            <v>Tilin</v>
          </cell>
        </row>
        <row r="13540">
          <cell r="H13540" t="str">
            <v>Tilin</v>
          </cell>
        </row>
        <row r="13541">
          <cell r="H13541" t="str">
            <v>Tilin</v>
          </cell>
        </row>
        <row r="13542">
          <cell r="H13542" t="str">
            <v>Tilin</v>
          </cell>
        </row>
        <row r="13543">
          <cell r="H13543" t="str">
            <v>Tilin</v>
          </cell>
        </row>
        <row r="13544">
          <cell r="H13544" t="str">
            <v>Tilin</v>
          </cell>
        </row>
        <row r="13545">
          <cell r="H13545" t="str">
            <v>Tilin</v>
          </cell>
        </row>
        <row r="13546">
          <cell r="H13546" t="str">
            <v>Tilin</v>
          </cell>
        </row>
        <row r="13547">
          <cell r="H13547" t="str">
            <v>Tilin</v>
          </cell>
        </row>
        <row r="13548">
          <cell r="H13548" t="str">
            <v>Tilin</v>
          </cell>
        </row>
        <row r="13549">
          <cell r="H13549" t="str">
            <v>Tilin</v>
          </cell>
        </row>
        <row r="13550">
          <cell r="H13550" t="str">
            <v>Tilin</v>
          </cell>
        </row>
        <row r="13551">
          <cell r="H13551" t="str">
            <v>Tilin</v>
          </cell>
        </row>
        <row r="13552">
          <cell r="H13552" t="str">
            <v>Tilin</v>
          </cell>
        </row>
        <row r="13553">
          <cell r="H13553" t="str">
            <v>Tilin</v>
          </cell>
        </row>
        <row r="13554">
          <cell r="H13554" t="str">
            <v>Tilin</v>
          </cell>
        </row>
        <row r="13555">
          <cell r="H13555" t="str">
            <v>Tilin</v>
          </cell>
        </row>
        <row r="13556">
          <cell r="H13556" t="str">
            <v>Tilin</v>
          </cell>
        </row>
        <row r="13557">
          <cell r="H13557" t="str">
            <v>Tilin</v>
          </cell>
        </row>
        <row r="13558">
          <cell r="H13558" t="str">
            <v>Tilin</v>
          </cell>
        </row>
        <row r="13559">
          <cell r="H13559" t="str">
            <v>Tilin</v>
          </cell>
        </row>
        <row r="13560">
          <cell r="H13560" t="str">
            <v>Tilin</v>
          </cell>
        </row>
        <row r="13561">
          <cell r="H13561" t="str">
            <v>Tilin</v>
          </cell>
        </row>
        <row r="13562">
          <cell r="H13562" t="str">
            <v>Tilin</v>
          </cell>
        </row>
        <row r="13563">
          <cell r="H13563" t="str">
            <v>Tilin</v>
          </cell>
        </row>
        <row r="13564">
          <cell r="H13564" t="str">
            <v>Tilin</v>
          </cell>
        </row>
        <row r="13565">
          <cell r="H13565" t="str">
            <v>Tilin</v>
          </cell>
        </row>
        <row r="13566">
          <cell r="H13566" t="str">
            <v>Tilin</v>
          </cell>
        </row>
        <row r="13567">
          <cell r="H13567" t="str">
            <v>Tilin</v>
          </cell>
        </row>
        <row r="13568">
          <cell r="H13568" t="str">
            <v>Tilin</v>
          </cell>
        </row>
        <row r="13569">
          <cell r="H13569" t="str">
            <v>Tilin</v>
          </cell>
        </row>
        <row r="13570">
          <cell r="H13570" t="str">
            <v>Tilin</v>
          </cell>
        </row>
        <row r="13571">
          <cell r="H13571" t="str">
            <v>Tilin</v>
          </cell>
        </row>
        <row r="13572">
          <cell r="H13572" t="str">
            <v>Tilin</v>
          </cell>
        </row>
        <row r="13573">
          <cell r="H13573" t="str">
            <v>Tilin</v>
          </cell>
        </row>
        <row r="13574">
          <cell r="H13574" t="str">
            <v>Tilin</v>
          </cell>
        </row>
        <row r="13575">
          <cell r="H13575" t="str">
            <v>Tilin</v>
          </cell>
        </row>
        <row r="13576">
          <cell r="H13576" t="str">
            <v>Tilin</v>
          </cell>
        </row>
        <row r="13577">
          <cell r="H13577" t="str">
            <v>Tilin</v>
          </cell>
        </row>
        <row r="13578">
          <cell r="H13578" t="str">
            <v>Tilin</v>
          </cell>
        </row>
        <row r="13579">
          <cell r="H13579" t="str">
            <v>Tilin</v>
          </cell>
        </row>
        <row r="13580">
          <cell r="H13580" t="str">
            <v>Tilin</v>
          </cell>
        </row>
        <row r="13581">
          <cell r="H13581" t="str">
            <v>Tilin</v>
          </cell>
        </row>
        <row r="13582">
          <cell r="H13582" t="str">
            <v>Tilin</v>
          </cell>
        </row>
        <row r="13583">
          <cell r="H13583" t="str">
            <v>Tilin</v>
          </cell>
        </row>
        <row r="13584">
          <cell r="H13584" t="str">
            <v>Tilin</v>
          </cell>
        </row>
        <row r="13585">
          <cell r="H13585" t="str">
            <v>Tilin</v>
          </cell>
        </row>
        <row r="13586">
          <cell r="H13586" t="str">
            <v>Tilin</v>
          </cell>
        </row>
        <row r="13587">
          <cell r="H13587" t="str">
            <v>Tonzang</v>
          </cell>
        </row>
        <row r="13588">
          <cell r="H13588" t="str">
            <v>Tonzang</v>
          </cell>
        </row>
        <row r="13589">
          <cell r="H13589" t="str">
            <v>Tonzang</v>
          </cell>
        </row>
        <row r="13590">
          <cell r="H13590" t="str">
            <v>Tonzang</v>
          </cell>
        </row>
        <row r="13591">
          <cell r="H13591" t="str">
            <v>Tonzang</v>
          </cell>
        </row>
        <row r="13592">
          <cell r="H13592" t="str">
            <v>Tonzang</v>
          </cell>
        </row>
        <row r="13593">
          <cell r="H13593" t="str">
            <v>Tonzang</v>
          </cell>
        </row>
        <row r="13594">
          <cell r="H13594" t="str">
            <v>Tonzang</v>
          </cell>
        </row>
        <row r="13595">
          <cell r="H13595" t="str">
            <v>Tonzang</v>
          </cell>
        </row>
        <row r="13596">
          <cell r="H13596" t="str">
            <v>Tonzang</v>
          </cell>
        </row>
        <row r="13597">
          <cell r="H13597" t="str">
            <v>Tonzang</v>
          </cell>
        </row>
        <row r="13598">
          <cell r="H13598" t="str">
            <v>Tonzang</v>
          </cell>
        </row>
        <row r="13599">
          <cell r="H13599" t="str">
            <v>Tonzang</v>
          </cell>
        </row>
        <row r="13600">
          <cell r="H13600" t="str">
            <v>Tonzang</v>
          </cell>
        </row>
        <row r="13601">
          <cell r="H13601" t="str">
            <v>Tonzang</v>
          </cell>
        </row>
        <row r="13602">
          <cell r="H13602" t="str">
            <v>Tonzang</v>
          </cell>
        </row>
        <row r="13603">
          <cell r="H13603" t="str">
            <v>Tonzang</v>
          </cell>
        </row>
        <row r="13604">
          <cell r="H13604" t="str">
            <v>Tonzang</v>
          </cell>
        </row>
        <row r="13605">
          <cell r="H13605" t="str">
            <v>Tonzang</v>
          </cell>
        </row>
        <row r="13606">
          <cell r="H13606" t="str">
            <v>Tonzang</v>
          </cell>
        </row>
        <row r="13607">
          <cell r="H13607" t="str">
            <v>Tonzang</v>
          </cell>
        </row>
        <row r="13608">
          <cell r="H13608" t="str">
            <v>Tonzang</v>
          </cell>
        </row>
        <row r="13609">
          <cell r="H13609" t="str">
            <v>Tonzang</v>
          </cell>
        </row>
        <row r="13610">
          <cell r="H13610" t="str">
            <v>Tonzang</v>
          </cell>
        </row>
        <row r="13611">
          <cell r="H13611" t="str">
            <v>Tonzang</v>
          </cell>
        </row>
        <row r="13612">
          <cell r="H13612" t="str">
            <v>Tonzang</v>
          </cell>
        </row>
        <row r="13613">
          <cell r="H13613" t="str">
            <v>Tonzang</v>
          </cell>
        </row>
        <row r="13614">
          <cell r="H13614" t="str">
            <v>Tonzang</v>
          </cell>
        </row>
        <row r="13615">
          <cell r="H13615" t="str">
            <v>Tonzang</v>
          </cell>
        </row>
        <row r="13616">
          <cell r="H13616" t="str">
            <v>Tonzang</v>
          </cell>
        </row>
        <row r="13617">
          <cell r="H13617" t="str">
            <v>Tonzang</v>
          </cell>
        </row>
        <row r="13618">
          <cell r="H13618" t="str">
            <v>Tonzang</v>
          </cell>
        </row>
        <row r="13619">
          <cell r="H13619" t="str">
            <v>Tonzang</v>
          </cell>
        </row>
        <row r="13620">
          <cell r="H13620" t="str">
            <v>Tonzang</v>
          </cell>
        </row>
        <row r="13621">
          <cell r="H13621" t="str">
            <v>Toungup</v>
          </cell>
        </row>
        <row r="13622">
          <cell r="H13622" t="str">
            <v>Toungup</v>
          </cell>
        </row>
        <row r="13623">
          <cell r="H13623" t="str">
            <v>Toungup</v>
          </cell>
        </row>
        <row r="13624">
          <cell r="H13624" t="str">
            <v>Toungup</v>
          </cell>
        </row>
        <row r="13625">
          <cell r="H13625" t="str">
            <v>Toungup</v>
          </cell>
        </row>
        <row r="13626">
          <cell r="H13626" t="str">
            <v>Toungup</v>
          </cell>
        </row>
        <row r="13627">
          <cell r="H13627" t="str">
            <v>Toungup</v>
          </cell>
        </row>
        <row r="13628">
          <cell r="H13628" t="str">
            <v>Toungup</v>
          </cell>
        </row>
        <row r="13629">
          <cell r="H13629" t="str">
            <v>Toungup</v>
          </cell>
        </row>
        <row r="13630">
          <cell r="H13630" t="str">
            <v>Toungup</v>
          </cell>
        </row>
        <row r="13631">
          <cell r="H13631" t="str">
            <v>Toungup</v>
          </cell>
        </row>
        <row r="13632">
          <cell r="H13632" t="str">
            <v>Toungup</v>
          </cell>
        </row>
        <row r="13633">
          <cell r="H13633" t="str">
            <v>Toungup</v>
          </cell>
        </row>
        <row r="13634">
          <cell r="H13634" t="str">
            <v>Toungup</v>
          </cell>
        </row>
        <row r="13635">
          <cell r="H13635" t="str">
            <v>Toungup</v>
          </cell>
        </row>
        <row r="13636">
          <cell r="H13636" t="str">
            <v>Toungup</v>
          </cell>
        </row>
        <row r="13637">
          <cell r="H13637" t="str">
            <v>Toungup</v>
          </cell>
        </row>
        <row r="13638">
          <cell r="H13638" t="str">
            <v>Toungup</v>
          </cell>
        </row>
        <row r="13639">
          <cell r="H13639" t="str">
            <v>Toungup</v>
          </cell>
        </row>
        <row r="13640">
          <cell r="H13640" t="str">
            <v>Toungup</v>
          </cell>
        </row>
        <row r="13641">
          <cell r="H13641" t="str">
            <v>Toungup</v>
          </cell>
        </row>
        <row r="13642">
          <cell r="H13642" t="str">
            <v>Toungup</v>
          </cell>
        </row>
        <row r="13643">
          <cell r="H13643" t="str">
            <v>Toungup</v>
          </cell>
        </row>
        <row r="13644">
          <cell r="H13644" t="str">
            <v>Toungup</v>
          </cell>
        </row>
        <row r="13645">
          <cell r="H13645" t="str">
            <v>Toungup</v>
          </cell>
        </row>
        <row r="13646">
          <cell r="H13646" t="str">
            <v>Toungup</v>
          </cell>
        </row>
        <row r="13647">
          <cell r="H13647" t="str">
            <v>Toungup</v>
          </cell>
        </row>
        <row r="13648">
          <cell r="H13648" t="str">
            <v>Toungup</v>
          </cell>
        </row>
        <row r="13649">
          <cell r="H13649" t="str">
            <v>Toungup</v>
          </cell>
        </row>
        <row r="13650">
          <cell r="H13650" t="str">
            <v>Toungup</v>
          </cell>
        </row>
        <row r="13651">
          <cell r="H13651" t="str">
            <v>Toungup</v>
          </cell>
        </row>
        <row r="13652">
          <cell r="H13652" t="str">
            <v>Toungup</v>
          </cell>
        </row>
        <row r="13653">
          <cell r="H13653" t="str">
            <v>Toungup</v>
          </cell>
        </row>
        <row r="13654">
          <cell r="H13654" t="str">
            <v>Toungup</v>
          </cell>
        </row>
        <row r="13655">
          <cell r="H13655" t="str">
            <v>Toungup</v>
          </cell>
        </row>
        <row r="13656">
          <cell r="H13656" t="str">
            <v>Toungup</v>
          </cell>
        </row>
        <row r="13657">
          <cell r="H13657" t="str">
            <v>Toungup</v>
          </cell>
        </row>
        <row r="13658">
          <cell r="H13658" t="str">
            <v>Toungup</v>
          </cell>
        </row>
        <row r="13659">
          <cell r="H13659" t="str">
            <v>Toungup</v>
          </cell>
        </row>
        <row r="13660">
          <cell r="H13660" t="str">
            <v>Toungup</v>
          </cell>
        </row>
        <row r="13661">
          <cell r="H13661" t="str">
            <v>Toungup</v>
          </cell>
        </row>
        <row r="13662">
          <cell r="H13662" t="str">
            <v>Toungup</v>
          </cell>
        </row>
        <row r="13663">
          <cell r="H13663" t="str">
            <v>Toungup</v>
          </cell>
        </row>
        <row r="13664">
          <cell r="H13664" t="str">
            <v>Toungup</v>
          </cell>
        </row>
        <row r="13665">
          <cell r="H13665" t="str">
            <v>Toungup</v>
          </cell>
        </row>
        <row r="13666">
          <cell r="H13666" t="str">
            <v>Toungup</v>
          </cell>
        </row>
        <row r="13667">
          <cell r="H13667" t="str">
            <v>Toungup</v>
          </cell>
        </row>
        <row r="13668">
          <cell r="H13668" t="str">
            <v>Toungup</v>
          </cell>
        </row>
        <row r="13669">
          <cell r="H13669" t="str">
            <v>Toungup</v>
          </cell>
        </row>
        <row r="13670">
          <cell r="H13670" t="str">
            <v>Toungup</v>
          </cell>
        </row>
        <row r="13671">
          <cell r="H13671" t="str">
            <v>Toungup</v>
          </cell>
        </row>
        <row r="13672">
          <cell r="H13672" t="str">
            <v>Toungup</v>
          </cell>
        </row>
        <row r="13673">
          <cell r="H13673" t="str">
            <v>Toungup</v>
          </cell>
        </row>
        <row r="13674">
          <cell r="H13674" t="str">
            <v>Toungup</v>
          </cell>
        </row>
        <row r="13675">
          <cell r="H13675" t="str">
            <v>Toungup</v>
          </cell>
        </row>
        <row r="13676">
          <cell r="H13676" t="str">
            <v>Toungup</v>
          </cell>
        </row>
        <row r="13677">
          <cell r="H13677" t="str">
            <v>Tsawlaw</v>
          </cell>
        </row>
        <row r="13678">
          <cell r="H13678" t="str">
            <v>Tsawlaw</v>
          </cell>
        </row>
        <row r="13679">
          <cell r="H13679" t="str">
            <v>Tsawlaw</v>
          </cell>
        </row>
        <row r="13680">
          <cell r="H13680" t="str">
            <v>Tsawlaw</v>
          </cell>
        </row>
        <row r="13681">
          <cell r="H13681" t="str">
            <v>Tsawlaw</v>
          </cell>
        </row>
        <row r="13682">
          <cell r="H13682" t="str">
            <v>Tsawlaw</v>
          </cell>
        </row>
        <row r="13683">
          <cell r="H13683" t="str">
            <v>Tsawlaw</v>
          </cell>
        </row>
        <row r="13684">
          <cell r="H13684" t="str">
            <v>Tsawlaw</v>
          </cell>
        </row>
        <row r="13685">
          <cell r="H13685" t="str">
            <v>Tsawlaw</v>
          </cell>
        </row>
        <row r="13686">
          <cell r="H13686" t="str">
            <v>Tsawlaw</v>
          </cell>
        </row>
        <row r="13687">
          <cell r="H13687" t="str">
            <v>Tsawlaw</v>
          </cell>
        </row>
        <row r="13688">
          <cell r="H13688" t="str">
            <v>Tsawlaw</v>
          </cell>
        </row>
        <row r="13689">
          <cell r="H13689" t="str">
            <v>Tsawlaw</v>
          </cell>
        </row>
        <row r="13690">
          <cell r="H13690" t="str">
            <v>Tsawlaw</v>
          </cell>
        </row>
        <row r="13691">
          <cell r="H13691" t="str">
            <v>Tsawlaw</v>
          </cell>
        </row>
        <row r="13692">
          <cell r="H13692" t="str">
            <v>Tsawlaw</v>
          </cell>
        </row>
        <row r="13693">
          <cell r="H13693" t="str">
            <v>Tsawlaw</v>
          </cell>
        </row>
        <row r="13694">
          <cell r="H13694" t="str">
            <v>Tsawlaw</v>
          </cell>
        </row>
        <row r="13695">
          <cell r="H13695" t="str">
            <v>Tsawlaw</v>
          </cell>
        </row>
        <row r="13696">
          <cell r="H13696" t="str">
            <v>Tsawlaw</v>
          </cell>
        </row>
        <row r="13697">
          <cell r="H13697" t="str">
            <v>Tsawlaw</v>
          </cell>
        </row>
        <row r="13698">
          <cell r="H13698" t="str">
            <v>Tsawlaw</v>
          </cell>
        </row>
        <row r="13699">
          <cell r="H13699" t="str">
            <v>Tsawlaw</v>
          </cell>
        </row>
        <row r="13700">
          <cell r="H13700" t="str">
            <v>Tsawlaw</v>
          </cell>
        </row>
        <row r="13701">
          <cell r="H13701" t="str">
            <v>Tsawlaw</v>
          </cell>
        </row>
        <row r="13702">
          <cell r="H13702" t="str">
            <v>Tsawlaw</v>
          </cell>
        </row>
        <row r="13703">
          <cell r="H13703" t="str">
            <v>Tsawlaw</v>
          </cell>
        </row>
        <row r="13704">
          <cell r="H13704" t="str">
            <v>Twantay</v>
          </cell>
        </row>
        <row r="13705">
          <cell r="H13705" t="str">
            <v>Twantay</v>
          </cell>
        </row>
        <row r="13706">
          <cell r="H13706" t="str">
            <v>Twantay</v>
          </cell>
        </row>
        <row r="13707">
          <cell r="H13707" t="str">
            <v>Twantay</v>
          </cell>
        </row>
        <row r="13708">
          <cell r="H13708" t="str">
            <v>Twantay</v>
          </cell>
        </row>
        <row r="13709">
          <cell r="H13709" t="str">
            <v>Twantay</v>
          </cell>
        </row>
        <row r="13710">
          <cell r="H13710" t="str">
            <v>Twantay</v>
          </cell>
        </row>
        <row r="13711">
          <cell r="H13711" t="str">
            <v>Twantay</v>
          </cell>
        </row>
        <row r="13712">
          <cell r="H13712" t="str">
            <v>Twantay</v>
          </cell>
        </row>
        <row r="13713">
          <cell r="H13713" t="str">
            <v>Twantay</v>
          </cell>
        </row>
        <row r="13714">
          <cell r="H13714" t="str">
            <v>Twantay</v>
          </cell>
        </row>
        <row r="13715">
          <cell r="H13715" t="str">
            <v>Twantay</v>
          </cell>
        </row>
        <row r="13716">
          <cell r="H13716" t="str">
            <v>Twantay</v>
          </cell>
        </row>
        <row r="13717">
          <cell r="H13717" t="str">
            <v>Twantay</v>
          </cell>
        </row>
        <row r="13718">
          <cell r="H13718" t="str">
            <v>Twantay</v>
          </cell>
        </row>
        <row r="13719">
          <cell r="H13719" t="str">
            <v>Twantay</v>
          </cell>
        </row>
        <row r="13720">
          <cell r="H13720" t="str">
            <v>Twantay</v>
          </cell>
        </row>
        <row r="13721">
          <cell r="H13721" t="str">
            <v>Twantay</v>
          </cell>
        </row>
        <row r="13722">
          <cell r="H13722" t="str">
            <v>Twantay</v>
          </cell>
        </row>
        <row r="13723">
          <cell r="H13723" t="str">
            <v>Twantay</v>
          </cell>
        </row>
        <row r="13724">
          <cell r="H13724" t="str">
            <v>Twantay</v>
          </cell>
        </row>
        <row r="13725">
          <cell r="H13725" t="str">
            <v>Twantay</v>
          </cell>
        </row>
        <row r="13726">
          <cell r="H13726" t="str">
            <v>Twantay</v>
          </cell>
        </row>
        <row r="13727">
          <cell r="H13727" t="str">
            <v>Twantay</v>
          </cell>
        </row>
        <row r="13728">
          <cell r="H13728" t="str">
            <v>Twantay</v>
          </cell>
        </row>
        <row r="13729">
          <cell r="H13729" t="str">
            <v>Twantay</v>
          </cell>
        </row>
        <row r="13730">
          <cell r="H13730" t="str">
            <v>Twantay</v>
          </cell>
        </row>
        <row r="13731">
          <cell r="H13731" t="str">
            <v>Twantay</v>
          </cell>
        </row>
        <row r="13732">
          <cell r="H13732" t="str">
            <v>Twantay</v>
          </cell>
        </row>
        <row r="13733">
          <cell r="H13733" t="str">
            <v>Twantay</v>
          </cell>
        </row>
        <row r="13734">
          <cell r="H13734" t="str">
            <v>Twantay</v>
          </cell>
        </row>
        <row r="13735">
          <cell r="H13735" t="str">
            <v>Twantay</v>
          </cell>
        </row>
        <row r="13736">
          <cell r="H13736" t="str">
            <v>Twantay</v>
          </cell>
        </row>
        <row r="13737">
          <cell r="H13737" t="str">
            <v>Twantay</v>
          </cell>
        </row>
        <row r="13738">
          <cell r="H13738" t="str">
            <v>Twantay</v>
          </cell>
        </row>
        <row r="13739">
          <cell r="H13739" t="str">
            <v>Twantay</v>
          </cell>
        </row>
        <row r="13740">
          <cell r="H13740" t="str">
            <v>Twantay</v>
          </cell>
        </row>
        <row r="13741">
          <cell r="H13741" t="str">
            <v>Twantay</v>
          </cell>
        </row>
        <row r="13742">
          <cell r="H13742" t="str">
            <v>Twantay</v>
          </cell>
        </row>
        <row r="13743">
          <cell r="H13743" t="str">
            <v>Twantay</v>
          </cell>
        </row>
        <row r="13744">
          <cell r="H13744" t="str">
            <v>Twantay</v>
          </cell>
        </row>
        <row r="13745">
          <cell r="H13745" t="str">
            <v>Twantay</v>
          </cell>
        </row>
        <row r="13746">
          <cell r="H13746" t="str">
            <v>Twantay</v>
          </cell>
        </row>
        <row r="13747">
          <cell r="H13747" t="str">
            <v>Twantay</v>
          </cell>
        </row>
        <row r="13748">
          <cell r="H13748" t="str">
            <v>Twantay</v>
          </cell>
        </row>
        <row r="13749">
          <cell r="H13749" t="str">
            <v>Twantay</v>
          </cell>
        </row>
        <row r="13750">
          <cell r="H13750" t="str">
            <v>Twantay</v>
          </cell>
        </row>
        <row r="13751">
          <cell r="H13751" t="str">
            <v>Twantay</v>
          </cell>
        </row>
        <row r="13752">
          <cell r="H13752" t="str">
            <v>Twantay</v>
          </cell>
        </row>
        <row r="13753">
          <cell r="H13753" t="str">
            <v>Twantay</v>
          </cell>
        </row>
        <row r="13754">
          <cell r="H13754" t="str">
            <v>Twantay</v>
          </cell>
        </row>
        <row r="13755">
          <cell r="H13755" t="str">
            <v>Twantay</v>
          </cell>
        </row>
        <row r="13756">
          <cell r="H13756" t="str">
            <v>Twantay</v>
          </cell>
        </row>
        <row r="13757">
          <cell r="H13757" t="str">
            <v>Twantay</v>
          </cell>
        </row>
        <row r="13758">
          <cell r="H13758" t="str">
            <v>Twantay</v>
          </cell>
        </row>
        <row r="13759">
          <cell r="H13759" t="str">
            <v>Twantay</v>
          </cell>
        </row>
        <row r="13760">
          <cell r="H13760" t="str">
            <v>Twantay</v>
          </cell>
        </row>
        <row r="13761">
          <cell r="H13761" t="str">
            <v>Twantay</v>
          </cell>
        </row>
        <row r="13762">
          <cell r="H13762" t="str">
            <v>Twantay</v>
          </cell>
        </row>
        <row r="13763">
          <cell r="H13763" t="str">
            <v>Twantay</v>
          </cell>
        </row>
        <row r="13764">
          <cell r="H13764" t="str">
            <v>Twantay</v>
          </cell>
        </row>
        <row r="13765">
          <cell r="H13765" t="str">
            <v>Twantay</v>
          </cell>
        </row>
        <row r="13766">
          <cell r="H13766" t="str">
            <v>Twantay</v>
          </cell>
        </row>
        <row r="13767">
          <cell r="H13767" t="str">
            <v>Twantay</v>
          </cell>
        </row>
        <row r="13768">
          <cell r="H13768" t="str">
            <v>Twantay</v>
          </cell>
        </row>
        <row r="13769">
          <cell r="H13769" t="str">
            <v>Twantay</v>
          </cell>
        </row>
        <row r="13770">
          <cell r="H13770" t="str">
            <v>Twantay</v>
          </cell>
        </row>
        <row r="13771">
          <cell r="H13771" t="str">
            <v>Waingmaw</v>
          </cell>
        </row>
        <row r="13772">
          <cell r="H13772" t="str">
            <v>Waingmaw</v>
          </cell>
        </row>
        <row r="13773">
          <cell r="H13773" t="str">
            <v>Waingmaw</v>
          </cell>
        </row>
        <row r="13774">
          <cell r="H13774" t="str">
            <v>Waingmaw</v>
          </cell>
        </row>
        <row r="13775">
          <cell r="H13775" t="str">
            <v>Waingmaw</v>
          </cell>
        </row>
        <row r="13776">
          <cell r="H13776" t="str">
            <v>Waingmaw</v>
          </cell>
        </row>
        <row r="13777">
          <cell r="H13777" t="str">
            <v>Waingmaw</v>
          </cell>
        </row>
        <row r="13778">
          <cell r="H13778" t="str">
            <v>Waingmaw</v>
          </cell>
        </row>
        <row r="13779">
          <cell r="H13779" t="str">
            <v>Waingmaw</v>
          </cell>
        </row>
        <row r="13780">
          <cell r="H13780" t="str">
            <v>Waingmaw</v>
          </cell>
        </row>
        <row r="13781">
          <cell r="H13781" t="str">
            <v>Waingmaw</v>
          </cell>
        </row>
        <row r="13782">
          <cell r="H13782" t="str">
            <v>Waingmaw</v>
          </cell>
        </row>
        <row r="13783">
          <cell r="H13783" t="str">
            <v>Waingmaw</v>
          </cell>
        </row>
        <row r="13784">
          <cell r="H13784" t="str">
            <v>Waingmaw</v>
          </cell>
        </row>
        <row r="13785">
          <cell r="H13785" t="str">
            <v>Waingmaw</v>
          </cell>
        </row>
        <row r="13786">
          <cell r="H13786" t="str">
            <v>Waingmaw</v>
          </cell>
        </row>
        <row r="13787">
          <cell r="H13787" t="str">
            <v>Waingmaw</v>
          </cell>
        </row>
        <row r="13788">
          <cell r="H13788" t="str">
            <v>Waingmaw</v>
          </cell>
        </row>
        <row r="13789">
          <cell r="H13789" t="str">
            <v>Waingmaw</v>
          </cell>
        </row>
        <row r="13790">
          <cell r="H13790" t="str">
            <v>Waingmaw</v>
          </cell>
        </row>
        <row r="13791">
          <cell r="H13791" t="str">
            <v>Waingmaw</v>
          </cell>
        </row>
        <row r="13792">
          <cell r="H13792" t="str">
            <v>Waingmaw</v>
          </cell>
        </row>
        <row r="13793">
          <cell r="H13793" t="str">
            <v>Waingmaw</v>
          </cell>
        </row>
        <row r="13794">
          <cell r="H13794" t="str">
            <v>Waingmaw</v>
          </cell>
        </row>
        <row r="13795">
          <cell r="H13795" t="str">
            <v>Waingmaw</v>
          </cell>
        </row>
        <row r="13796">
          <cell r="H13796" t="str">
            <v>Waingmaw</v>
          </cell>
        </row>
        <row r="13797">
          <cell r="H13797" t="str">
            <v>Waingmaw</v>
          </cell>
        </row>
        <row r="13798">
          <cell r="H13798" t="str">
            <v>Waingmaw</v>
          </cell>
        </row>
        <row r="13799">
          <cell r="H13799" t="str">
            <v>Waingmaw</v>
          </cell>
        </row>
        <row r="13800">
          <cell r="H13800" t="str">
            <v>Waingmaw</v>
          </cell>
        </row>
        <row r="13801">
          <cell r="H13801" t="str">
            <v>Waingmaw</v>
          </cell>
        </row>
        <row r="13802">
          <cell r="H13802" t="str">
            <v>Waingmaw</v>
          </cell>
        </row>
        <row r="13803">
          <cell r="H13803" t="str">
            <v>Waingmaw</v>
          </cell>
        </row>
        <row r="13804">
          <cell r="H13804" t="str">
            <v>Waingmaw</v>
          </cell>
        </row>
        <row r="13805">
          <cell r="H13805" t="str">
            <v>Waingmaw</v>
          </cell>
        </row>
        <row r="13806">
          <cell r="H13806" t="str">
            <v>Waingmaw</v>
          </cell>
        </row>
        <row r="13807">
          <cell r="H13807" t="str">
            <v>Waingmaw</v>
          </cell>
        </row>
        <row r="13808">
          <cell r="H13808" t="str">
            <v>Waingmaw</v>
          </cell>
        </row>
        <row r="13809">
          <cell r="H13809" t="str">
            <v>Waingmaw</v>
          </cell>
        </row>
        <row r="13810">
          <cell r="H13810" t="str">
            <v>Waingmaw</v>
          </cell>
        </row>
        <row r="13811">
          <cell r="H13811" t="str">
            <v>Waingmaw</v>
          </cell>
        </row>
        <row r="13812">
          <cell r="H13812" t="str">
            <v>Waingmaw</v>
          </cell>
        </row>
        <row r="13813">
          <cell r="H13813" t="str">
            <v>Waingmaw</v>
          </cell>
        </row>
        <row r="13814">
          <cell r="H13814" t="str">
            <v>Waingmaw</v>
          </cell>
        </row>
        <row r="13815">
          <cell r="H13815" t="str">
            <v>Wakema</v>
          </cell>
        </row>
        <row r="13816">
          <cell r="H13816" t="str">
            <v>Wakema</v>
          </cell>
        </row>
        <row r="13817">
          <cell r="H13817" t="str">
            <v>Wakema</v>
          </cell>
        </row>
        <row r="13818">
          <cell r="H13818" t="str">
            <v>Wakema</v>
          </cell>
        </row>
        <row r="13819">
          <cell r="H13819" t="str">
            <v>Wakema</v>
          </cell>
        </row>
        <row r="13820">
          <cell r="H13820" t="str">
            <v>Wakema</v>
          </cell>
        </row>
        <row r="13821">
          <cell r="H13821" t="str">
            <v>Wakema</v>
          </cell>
        </row>
        <row r="13822">
          <cell r="H13822" t="str">
            <v>Wakema</v>
          </cell>
        </row>
        <row r="13823">
          <cell r="H13823" t="str">
            <v>Wakema</v>
          </cell>
        </row>
        <row r="13824">
          <cell r="H13824" t="str">
            <v>Wakema</v>
          </cell>
        </row>
        <row r="13825">
          <cell r="H13825" t="str">
            <v>Wakema</v>
          </cell>
        </row>
        <row r="13826">
          <cell r="H13826" t="str">
            <v>Wakema</v>
          </cell>
        </row>
        <row r="13827">
          <cell r="H13827" t="str">
            <v>Wakema</v>
          </cell>
        </row>
        <row r="13828">
          <cell r="H13828" t="str">
            <v>Wakema</v>
          </cell>
        </row>
        <row r="13829">
          <cell r="H13829" t="str">
            <v>Wakema</v>
          </cell>
        </row>
        <row r="13830">
          <cell r="H13830" t="str">
            <v>Wakema</v>
          </cell>
        </row>
        <row r="13831">
          <cell r="H13831" t="str">
            <v>Wakema</v>
          </cell>
        </row>
        <row r="13832">
          <cell r="H13832" t="str">
            <v>Wakema</v>
          </cell>
        </row>
        <row r="13833">
          <cell r="H13833" t="str">
            <v>Wakema</v>
          </cell>
        </row>
        <row r="13834">
          <cell r="H13834" t="str">
            <v>Wakema</v>
          </cell>
        </row>
        <row r="13835">
          <cell r="H13835" t="str">
            <v>Wakema</v>
          </cell>
        </row>
        <row r="13836">
          <cell r="H13836" t="str">
            <v>Wakema</v>
          </cell>
        </row>
        <row r="13837">
          <cell r="H13837" t="str">
            <v>Wakema</v>
          </cell>
        </row>
        <row r="13838">
          <cell r="H13838" t="str">
            <v>Wakema</v>
          </cell>
        </row>
        <row r="13839">
          <cell r="H13839" t="str">
            <v>Wakema</v>
          </cell>
        </row>
        <row r="13840">
          <cell r="H13840" t="str">
            <v>Wakema</v>
          </cell>
        </row>
        <row r="13841">
          <cell r="H13841" t="str">
            <v>Wakema</v>
          </cell>
        </row>
        <row r="13842">
          <cell r="H13842" t="str">
            <v>Wakema</v>
          </cell>
        </row>
        <row r="13843">
          <cell r="H13843" t="str">
            <v>Wakema</v>
          </cell>
        </row>
        <row r="13844">
          <cell r="H13844" t="str">
            <v>Wakema</v>
          </cell>
        </row>
        <row r="13845">
          <cell r="H13845" t="str">
            <v>Wakema</v>
          </cell>
        </row>
        <row r="13846">
          <cell r="H13846" t="str">
            <v>Wakema</v>
          </cell>
        </row>
        <row r="13847">
          <cell r="H13847" t="str">
            <v>Wakema</v>
          </cell>
        </row>
        <row r="13848">
          <cell r="H13848" t="str">
            <v>Wakema</v>
          </cell>
        </row>
        <row r="13849">
          <cell r="H13849" t="str">
            <v>Wakema</v>
          </cell>
        </row>
        <row r="13850">
          <cell r="H13850" t="str">
            <v>Wakema</v>
          </cell>
        </row>
        <row r="13851">
          <cell r="H13851" t="str">
            <v>Wakema</v>
          </cell>
        </row>
        <row r="13852">
          <cell r="H13852" t="str">
            <v>Wakema</v>
          </cell>
        </row>
        <row r="13853">
          <cell r="H13853" t="str">
            <v>Wakema</v>
          </cell>
        </row>
        <row r="13854">
          <cell r="H13854" t="str">
            <v>Wakema</v>
          </cell>
        </row>
        <row r="13855">
          <cell r="H13855" t="str">
            <v>Wakema</v>
          </cell>
        </row>
        <row r="13856">
          <cell r="H13856" t="str">
            <v>Wakema</v>
          </cell>
        </row>
        <row r="13857">
          <cell r="H13857" t="str">
            <v>Wakema</v>
          </cell>
        </row>
        <row r="13858">
          <cell r="H13858" t="str">
            <v>Wakema</v>
          </cell>
        </row>
        <row r="13859">
          <cell r="H13859" t="str">
            <v>Wakema</v>
          </cell>
        </row>
        <row r="13860">
          <cell r="H13860" t="str">
            <v>Wakema</v>
          </cell>
        </row>
        <row r="13861">
          <cell r="H13861" t="str">
            <v>Wakema</v>
          </cell>
        </row>
        <row r="13862">
          <cell r="H13862" t="str">
            <v>Wakema</v>
          </cell>
        </row>
        <row r="13863">
          <cell r="H13863" t="str">
            <v>Wakema</v>
          </cell>
        </row>
        <row r="13864">
          <cell r="H13864" t="str">
            <v>Wakema</v>
          </cell>
        </row>
        <row r="13865">
          <cell r="H13865" t="str">
            <v>Wakema</v>
          </cell>
        </row>
        <row r="13866">
          <cell r="H13866" t="str">
            <v>Wakema</v>
          </cell>
        </row>
        <row r="13867">
          <cell r="H13867" t="str">
            <v>Wakema</v>
          </cell>
        </row>
        <row r="13868">
          <cell r="H13868" t="str">
            <v>Wakema</v>
          </cell>
        </row>
        <row r="13869">
          <cell r="H13869" t="str">
            <v>Wakema</v>
          </cell>
        </row>
        <row r="13870">
          <cell r="H13870" t="str">
            <v>Wakema</v>
          </cell>
        </row>
        <row r="13871">
          <cell r="H13871" t="str">
            <v>Wakema</v>
          </cell>
        </row>
        <row r="13872">
          <cell r="H13872" t="str">
            <v>Wakema</v>
          </cell>
        </row>
        <row r="13873">
          <cell r="H13873" t="str">
            <v>Wakema</v>
          </cell>
        </row>
        <row r="13874">
          <cell r="H13874" t="str">
            <v>Wakema</v>
          </cell>
        </row>
        <row r="13875">
          <cell r="H13875" t="str">
            <v>Wakema</v>
          </cell>
        </row>
        <row r="13876">
          <cell r="H13876" t="str">
            <v>Wakema</v>
          </cell>
        </row>
        <row r="13877">
          <cell r="H13877" t="str">
            <v>Wakema</v>
          </cell>
        </row>
        <row r="13878">
          <cell r="H13878" t="str">
            <v>Wakema</v>
          </cell>
        </row>
        <row r="13879">
          <cell r="H13879" t="str">
            <v>Wakema</v>
          </cell>
        </row>
        <row r="13880">
          <cell r="H13880" t="str">
            <v>Wakema</v>
          </cell>
        </row>
        <row r="13881">
          <cell r="H13881" t="str">
            <v>Wakema</v>
          </cell>
        </row>
        <row r="13882">
          <cell r="H13882" t="str">
            <v>Wakema</v>
          </cell>
        </row>
        <row r="13883">
          <cell r="H13883" t="str">
            <v>Wakema</v>
          </cell>
        </row>
        <row r="13884">
          <cell r="H13884" t="str">
            <v>Wakema</v>
          </cell>
        </row>
        <row r="13885">
          <cell r="H13885" t="str">
            <v>Wakema</v>
          </cell>
        </row>
        <row r="13886">
          <cell r="H13886" t="str">
            <v>Wakema</v>
          </cell>
        </row>
        <row r="13887">
          <cell r="H13887" t="str">
            <v>Wakema</v>
          </cell>
        </row>
        <row r="13888">
          <cell r="H13888" t="str">
            <v>Wakema</v>
          </cell>
        </row>
        <row r="13889">
          <cell r="H13889" t="str">
            <v>Wakema</v>
          </cell>
        </row>
        <row r="13890">
          <cell r="H13890" t="str">
            <v>Wakema</v>
          </cell>
        </row>
        <row r="13891">
          <cell r="H13891" t="str">
            <v>Wakema</v>
          </cell>
        </row>
        <row r="13892">
          <cell r="H13892" t="str">
            <v>Wakema</v>
          </cell>
        </row>
        <row r="13893">
          <cell r="H13893" t="str">
            <v>Wakema</v>
          </cell>
        </row>
        <row r="13894">
          <cell r="H13894" t="str">
            <v>Wakema</v>
          </cell>
        </row>
        <row r="13895">
          <cell r="H13895" t="str">
            <v>Wakema</v>
          </cell>
        </row>
        <row r="13896">
          <cell r="H13896" t="str">
            <v>Wakema</v>
          </cell>
        </row>
        <row r="13897">
          <cell r="H13897" t="str">
            <v>Wakema</v>
          </cell>
        </row>
        <row r="13898">
          <cell r="H13898" t="str">
            <v>Wakema</v>
          </cell>
        </row>
        <row r="13899">
          <cell r="H13899" t="str">
            <v>Wakema</v>
          </cell>
        </row>
        <row r="13900">
          <cell r="H13900" t="str">
            <v>Wakema</v>
          </cell>
        </row>
        <row r="13901">
          <cell r="H13901" t="str">
            <v>Wakema</v>
          </cell>
        </row>
        <row r="13902">
          <cell r="H13902" t="str">
            <v>Wakema</v>
          </cell>
        </row>
        <row r="13903">
          <cell r="H13903" t="str">
            <v>Wakema</v>
          </cell>
        </row>
        <row r="13904">
          <cell r="H13904" t="str">
            <v>Wakema</v>
          </cell>
        </row>
        <row r="13905">
          <cell r="H13905" t="str">
            <v>Wakema</v>
          </cell>
        </row>
        <row r="13906">
          <cell r="H13906" t="str">
            <v>Wakema</v>
          </cell>
        </row>
        <row r="13907">
          <cell r="H13907" t="str">
            <v>Wakema</v>
          </cell>
        </row>
        <row r="13908">
          <cell r="H13908" t="str">
            <v>Wakema</v>
          </cell>
        </row>
        <row r="13909">
          <cell r="H13909" t="str">
            <v>Wakema</v>
          </cell>
        </row>
        <row r="13910">
          <cell r="H13910" t="str">
            <v>Wakema</v>
          </cell>
        </row>
        <row r="13911">
          <cell r="H13911" t="str">
            <v>Wakema</v>
          </cell>
        </row>
        <row r="13912">
          <cell r="H13912" t="str">
            <v>Wakema</v>
          </cell>
        </row>
        <row r="13913">
          <cell r="H13913" t="str">
            <v>Wakema</v>
          </cell>
        </row>
        <row r="13914">
          <cell r="H13914" t="str">
            <v>Wakema</v>
          </cell>
        </row>
        <row r="13915">
          <cell r="H13915" t="str">
            <v>Wakema</v>
          </cell>
        </row>
        <row r="13916">
          <cell r="H13916" t="str">
            <v>Wakema</v>
          </cell>
        </row>
        <row r="13917">
          <cell r="H13917" t="str">
            <v>Wakema</v>
          </cell>
        </row>
        <row r="13918">
          <cell r="H13918" t="str">
            <v>Wakema</v>
          </cell>
        </row>
        <row r="13919">
          <cell r="H13919" t="str">
            <v>Wakema</v>
          </cell>
        </row>
        <row r="13920">
          <cell r="H13920" t="str">
            <v>Wakema</v>
          </cell>
        </row>
        <row r="13921">
          <cell r="H13921" t="str">
            <v>Wakema</v>
          </cell>
        </row>
        <row r="13922">
          <cell r="H13922" t="str">
            <v>Wakema</v>
          </cell>
        </row>
        <row r="13923">
          <cell r="H13923" t="str">
            <v>Wakema</v>
          </cell>
        </row>
        <row r="13924">
          <cell r="H13924" t="str">
            <v>Wakema</v>
          </cell>
        </row>
        <row r="13925">
          <cell r="H13925" t="str">
            <v>Wakema</v>
          </cell>
        </row>
        <row r="13926">
          <cell r="H13926" t="str">
            <v>Wakema</v>
          </cell>
        </row>
        <row r="13927">
          <cell r="H13927" t="str">
            <v>Wakema</v>
          </cell>
        </row>
        <row r="13928">
          <cell r="H13928" t="str">
            <v>Wakema</v>
          </cell>
        </row>
        <row r="13929">
          <cell r="H13929" t="str">
            <v>Wakema</v>
          </cell>
        </row>
        <row r="13930">
          <cell r="H13930" t="str">
            <v>Wakema</v>
          </cell>
        </row>
        <row r="13931">
          <cell r="H13931" t="str">
            <v>Wakema</v>
          </cell>
        </row>
        <row r="13932">
          <cell r="H13932" t="str">
            <v>Wakema</v>
          </cell>
        </row>
        <row r="13933">
          <cell r="H13933" t="str">
            <v>Wakema</v>
          </cell>
        </row>
        <row r="13934">
          <cell r="H13934" t="str">
            <v>Wakema</v>
          </cell>
        </row>
        <row r="13935">
          <cell r="H13935" t="str">
            <v>Wakema</v>
          </cell>
        </row>
        <row r="13936">
          <cell r="H13936" t="str">
            <v>Wakema</v>
          </cell>
        </row>
        <row r="13937">
          <cell r="H13937" t="str">
            <v>Wakema</v>
          </cell>
        </row>
        <row r="13938">
          <cell r="H13938" t="str">
            <v>Wakema</v>
          </cell>
        </row>
        <row r="13939">
          <cell r="H13939" t="str">
            <v>Wakema</v>
          </cell>
        </row>
        <row r="13940">
          <cell r="H13940" t="str">
            <v>Wakema</v>
          </cell>
        </row>
        <row r="13941">
          <cell r="H13941" t="str">
            <v>Wakema</v>
          </cell>
        </row>
        <row r="13942">
          <cell r="H13942" t="str">
            <v>Wakema</v>
          </cell>
        </row>
        <row r="13943">
          <cell r="H13943" t="str">
            <v>Wakema</v>
          </cell>
        </row>
        <row r="13944">
          <cell r="H13944" t="str">
            <v>Wakema</v>
          </cell>
        </row>
        <row r="13945">
          <cell r="H13945" t="str">
            <v>Waw</v>
          </cell>
        </row>
        <row r="13946">
          <cell r="H13946" t="str">
            <v>Waw</v>
          </cell>
        </row>
        <row r="13947">
          <cell r="H13947" t="str">
            <v>Waw</v>
          </cell>
        </row>
        <row r="13948">
          <cell r="H13948" t="str">
            <v>Waw</v>
          </cell>
        </row>
        <row r="13949">
          <cell r="H13949" t="str">
            <v>Waw</v>
          </cell>
        </row>
        <row r="13950">
          <cell r="H13950" t="str">
            <v>Waw</v>
          </cell>
        </row>
        <row r="13951">
          <cell r="H13951" t="str">
            <v>Waw</v>
          </cell>
        </row>
        <row r="13952">
          <cell r="H13952" t="str">
            <v>Waw</v>
          </cell>
        </row>
        <row r="13953">
          <cell r="H13953" t="str">
            <v>Waw</v>
          </cell>
        </row>
        <row r="13954">
          <cell r="H13954" t="str">
            <v>Waw</v>
          </cell>
        </row>
        <row r="13955">
          <cell r="H13955" t="str">
            <v>Waw</v>
          </cell>
        </row>
        <row r="13956">
          <cell r="H13956" t="str">
            <v>Waw</v>
          </cell>
        </row>
        <row r="13957">
          <cell r="H13957" t="str">
            <v>Waw</v>
          </cell>
        </row>
        <row r="13958">
          <cell r="H13958" t="str">
            <v>Waw</v>
          </cell>
        </row>
        <row r="13959">
          <cell r="H13959" t="str">
            <v>Waw</v>
          </cell>
        </row>
        <row r="13960">
          <cell r="H13960" t="str">
            <v>Waw</v>
          </cell>
        </row>
        <row r="13961">
          <cell r="H13961" t="str">
            <v>Waw</v>
          </cell>
        </row>
        <row r="13962">
          <cell r="H13962" t="str">
            <v>Waw</v>
          </cell>
        </row>
        <row r="13963">
          <cell r="H13963" t="str">
            <v>Waw</v>
          </cell>
        </row>
        <row r="13964">
          <cell r="H13964" t="str">
            <v>Waw</v>
          </cell>
        </row>
        <row r="13965">
          <cell r="H13965" t="str">
            <v>Waw</v>
          </cell>
        </row>
        <row r="13966">
          <cell r="H13966" t="str">
            <v>Waw</v>
          </cell>
        </row>
        <row r="13967">
          <cell r="H13967" t="str">
            <v>Waw</v>
          </cell>
        </row>
        <row r="13968">
          <cell r="H13968" t="str">
            <v>Waw</v>
          </cell>
        </row>
        <row r="13969">
          <cell r="H13969" t="str">
            <v>Waw</v>
          </cell>
        </row>
        <row r="13970">
          <cell r="H13970" t="str">
            <v>Waw</v>
          </cell>
        </row>
        <row r="13971">
          <cell r="H13971" t="str">
            <v>Waw</v>
          </cell>
        </row>
        <row r="13972">
          <cell r="H13972" t="str">
            <v>Waw</v>
          </cell>
        </row>
        <row r="13973">
          <cell r="H13973" t="str">
            <v>Waw</v>
          </cell>
        </row>
        <row r="13974">
          <cell r="H13974" t="str">
            <v>Waw</v>
          </cell>
        </row>
        <row r="13975">
          <cell r="H13975" t="str">
            <v>Waw</v>
          </cell>
        </row>
        <row r="13976">
          <cell r="H13976" t="str">
            <v>Waw</v>
          </cell>
        </row>
        <row r="13977">
          <cell r="H13977" t="str">
            <v>Waw</v>
          </cell>
        </row>
        <row r="13978">
          <cell r="H13978" t="str">
            <v>Waw</v>
          </cell>
        </row>
        <row r="13979">
          <cell r="H13979" t="str">
            <v>Waw</v>
          </cell>
        </row>
        <row r="13980">
          <cell r="H13980" t="str">
            <v>Waw</v>
          </cell>
        </row>
        <row r="13981">
          <cell r="H13981" t="str">
            <v>Waw</v>
          </cell>
        </row>
        <row r="13982">
          <cell r="H13982" t="str">
            <v>Waw</v>
          </cell>
        </row>
        <row r="13983">
          <cell r="H13983" t="str">
            <v>Waw</v>
          </cell>
        </row>
        <row r="13984">
          <cell r="H13984" t="str">
            <v>Waw</v>
          </cell>
        </row>
        <row r="13985">
          <cell r="H13985" t="str">
            <v>Waw</v>
          </cell>
        </row>
        <row r="13986">
          <cell r="H13986" t="str">
            <v>Waw</v>
          </cell>
        </row>
        <row r="13987">
          <cell r="H13987" t="str">
            <v>Waw</v>
          </cell>
        </row>
        <row r="13988">
          <cell r="H13988" t="str">
            <v>Waw</v>
          </cell>
        </row>
        <row r="13989">
          <cell r="H13989" t="str">
            <v>Waw</v>
          </cell>
        </row>
        <row r="13990">
          <cell r="H13990" t="str">
            <v>Waw</v>
          </cell>
        </row>
        <row r="13991">
          <cell r="H13991" t="str">
            <v>Waw</v>
          </cell>
        </row>
        <row r="13992">
          <cell r="H13992" t="str">
            <v>Waw</v>
          </cell>
        </row>
        <row r="13993">
          <cell r="H13993" t="str">
            <v>Waw</v>
          </cell>
        </row>
        <row r="13994">
          <cell r="H13994" t="str">
            <v>Waw</v>
          </cell>
        </row>
        <row r="13995">
          <cell r="H13995" t="str">
            <v>Waw</v>
          </cell>
        </row>
        <row r="13996">
          <cell r="H13996" t="str">
            <v>Waw</v>
          </cell>
        </row>
        <row r="13997">
          <cell r="H13997" t="str">
            <v>Waw</v>
          </cell>
        </row>
        <row r="13998">
          <cell r="H13998" t="str">
            <v>Waw</v>
          </cell>
        </row>
        <row r="13999">
          <cell r="H13999" t="str">
            <v>Waw</v>
          </cell>
        </row>
        <row r="14000">
          <cell r="H14000" t="str">
            <v>Waw</v>
          </cell>
        </row>
        <row r="14001">
          <cell r="H14001" t="str">
            <v>Waw</v>
          </cell>
        </row>
        <row r="14002">
          <cell r="H14002" t="str">
            <v>Wetlet</v>
          </cell>
        </row>
        <row r="14003">
          <cell r="H14003" t="str">
            <v>Wetlet</v>
          </cell>
        </row>
        <row r="14004">
          <cell r="H14004" t="str">
            <v>Wetlet</v>
          </cell>
        </row>
        <row r="14005">
          <cell r="H14005" t="str">
            <v>Wetlet</v>
          </cell>
        </row>
        <row r="14006">
          <cell r="H14006" t="str">
            <v>Wetlet</v>
          </cell>
        </row>
        <row r="14007">
          <cell r="H14007" t="str">
            <v>Wetlet</v>
          </cell>
        </row>
        <row r="14008">
          <cell r="H14008" t="str">
            <v>Wetlet</v>
          </cell>
        </row>
        <row r="14009">
          <cell r="H14009" t="str">
            <v>Wetlet</v>
          </cell>
        </row>
        <row r="14010">
          <cell r="H14010" t="str">
            <v>Wetlet</v>
          </cell>
        </row>
        <row r="14011">
          <cell r="H14011" t="str">
            <v>Wetlet</v>
          </cell>
        </row>
        <row r="14012">
          <cell r="H14012" t="str">
            <v>Wetlet</v>
          </cell>
        </row>
        <row r="14013">
          <cell r="H14013" t="str">
            <v>Wetlet</v>
          </cell>
        </row>
        <row r="14014">
          <cell r="H14014" t="str">
            <v>Wetlet</v>
          </cell>
        </row>
        <row r="14015">
          <cell r="H14015" t="str">
            <v>Wetlet</v>
          </cell>
        </row>
        <row r="14016">
          <cell r="H14016" t="str">
            <v>Wetlet</v>
          </cell>
        </row>
        <row r="14017">
          <cell r="H14017" t="str">
            <v>Wetlet</v>
          </cell>
        </row>
        <row r="14018">
          <cell r="H14018" t="str">
            <v>Wetlet</v>
          </cell>
        </row>
        <row r="14019">
          <cell r="H14019" t="str">
            <v>Wetlet</v>
          </cell>
        </row>
        <row r="14020">
          <cell r="H14020" t="str">
            <v>Wetlet</v>
          </cell>
        </row>
        <row r="14021">
          <cell r="H14021" t="str">
            <v>Wetlet</v>
          </cell>
        </row>
        <row r="14022">
          <cell r="H14022" t="str">
            <v>Wetlet</v>
          </cell>
        </row>
        <row r="14023">
          <cell r="H14023" t="str">
            <v>Wetlet</v>
          </cell>
        </row>
        <row r="14024">
          <cell r="H14024" t="str">
            <v>Wetlet</v>
          </cell>
        </row>
        <row r="14025">
          <cell r="H14025" t="str">
            <v>Wetlet</v>
          </cell>
        </row>
        <row r="14026">
          <cell r="H14026" t="str">
            <v>Wetlet</v>
          </cell>
        </row>
        <row r="14027">
          <cell r="H14027" t="str">
            <v>Wetlet</v>
          </cell>
        </row>
        <row r="14028">
          <cell r="H14028" t="str">
            <v>Wetlet</v>
          </cell>
        </row>
        <row r="14029">
          <cell r="H14029" t="str">
            <v>Wetlet</v>
          </cell>
        </row>
        <row r="14030">
          <cell r="H14030" t="str">
            <v>Wetlet</v>
          </cell>
        </row>
        <row r="14031">
          <cell r="H14031" t="str">
            <v>Wetlet</v>
          </cell>
        </row>
        <row r="14032">
          <cell r="H14032" t="str">
            <v>Wetlet</v>
          </cell>
        </row>
        <row r="14033">
          <cell r="H14033" t="str">
            <v>Wetlet</v>
          </cell>
        </row>
        <row r="14034">
          <cell r="H14034" t="str">
            <v>Wetlet</v>
          </cell>
        </row>
        <row r="14035">
          <cell r="H14035" t="str">
            <v>Wetlet</v>
          </cell>
        </row>
        <row r="14036">
          <cell r="H14036" t="str">
            <v>Wetlet</v>
          </cell>
        </row>
        <row r="14037">
          <cell r="H14037" t="str">
            <v>Wetlet</v>
          </cell>
        </row>
        <row r="14038">
          <cell r="H14038" t="str">
            <v>Wetlet</v>
          </cell>
        </row>
        <row r="14039">
          <cell r="H14039" t="str">
            <v>Wetlet</v>
          </cell>
        </row>
        <row r="14040">
          <cell r="H14040" t="str">
            <v>Wetlet</v>
          </cell>
        </row>
        <row r="14041">
          <cell r="H14041" t="str">
            <v>Wetlet</v>
          </cell>
        </row>
        <row r="14042">
          <cell r="H14042" t="str">
            <v>Wetlet</v>
          </cell>
        </row>
        <row r="14043">
          <cell r="H14043" t="str">
            <v>Wetlet</v>
          </cell>
        </row>
        <row r="14044">
          <cell r="H14044" t="str">
            <v>Wetlet</v>
          </cell>
        </row>
        <row r="14045">
          <cell r="H14045" t="str">
            <v>Wetlet</v>
          </cell>
        </row>
        <row r="14046">
          <cell r="H14046" t="str">
            <v>Wetlet</v>
          </cell>
        </row>
        <row r="14047">
          <cell r="H14047" t="str">
            <v>Wetlet</v>
          </cell>
        </row>
        <row r="14048">
          <cell r="H14048" t="str">
            <v>Wetlet</v>
          </cell>
        </row>
        <row r="14049">
          <cell r="H14049" t="str">
            <v>Wetlet</v>
          </cell>
        </row>
        <row r="14050">
          <cell r="H14050" t="str">
            <v>Wetlet</v>
          </cell>
        </row>
        <row r="14051">
          <cell r="H14051" t="str">
            <v>Wetlet</v>
          </cell>
        </row>
        <row r="14052">
          <cell r="H14052" t="str">
            <v>Wetlet</v>
          </cell>
        </row>
        <row r="14053">
          <cell r="H14053" t="str">
            <v>Wetlet</v>
          </cell>
        </row>
        <row r="14054">
          <cell r="H14054" t="str">
            <v>Wetlet</v>
          </cell>
        </row>
        <row r="14055">
          <cell r="H14055" t="str">
            <v>Wetlet</v>
          </cell>
        </row>
        <row r="14056">
          <cell r="H14056" t="str">
            <v>Wetlet</v>
          </cell>
        </row>
        <row r="14057">
          <cell r="H14057" t="str">
            <v>Wetlet</v>
          </cell>
        </row>
        <row r="14058">
          <cell r="H14058" t="str">
            <v>Wetlet</v>
          </cell>
        </row>
        <row r="14059">
          <cell r="H14059" t="str">
            <v>Wetlet</v>
          </cell>
        </row>
        <row r="14060">
          <cell r="H14060" t="str">
            <v>Wetlet</v>
          </cell>
        </row>
        <row r="14061">
          <cell r="H14061" t="str">
            <v>Wetlet</v>
          </cell>
        </row>
        <row r="14062">
          <cell r="H14062" t="str">
            <v>Wetlet</v>
          </cell>
        </row>
        <row r="14063">
          <cell r="H14063" t="str">
            <v>Wetlet</v>
          </cell>
        </row>
        <row r="14064">
          <cell r="H14064" t="str">
            <v>Wetlet</v>
          </cell>
        </row>
        <row r="14065">
          <cell r="H14065" t="str">
            <v>Wetlet</v>
          </cell>
        </row>
        <row r="14066">
          <cell r="H14066" t="str">
            <v>Wetlet</v>
          </cell>
        </row>
        <row r="14067">
          <cell r="H14067" t="str">
            <v>Wetlet</v>
          </cell>
        </row>
        <row r="14068">
          <cell r="H14068" t="str">
            <v>Wetlet</v>
          </cell>
        </row>
        <row r="14069">
          <cell r="H14069" t="str">
            <v>Wetlet</v>
          </cell>
        </row>
        <row r="14070">
          <cell r="H14070" t="str">
            <v>Wetlet</v>
          </cell>
        </row>
        <row r="14071">
          <cell r="H14071" t="str">
            <v>Wetlet</v>
          </cell>
        </row>
        <row r="14072">
          <cell r="H14072" t="str">
            <v>Wetlet</v>
          </cell>
        </row>
        <row r="14073">
          <cell r="H14073" t="str">
            <v>Wundwin</v>
          </cell>
        </row>
        <row r="14074">
          <cell r="H14074" t="str">
            <v>Wundwin</v>
          </cell>
        </row>
        <row r="14075">
          <cell r="H14075" t="str">
            <v>Wundwin</v>
          </cell>
        </row>
        <row r="14076">
          <cell r="H14076" t="str">
            <v>Wundwin</v>
          </cell>
        </row>
        <row r="14077">
          <cell r="H14077" t="str">
            <v>Wundwin</v>
          </cell>
        </row>
        <row r="14078">
          <cell r="H14078" t="str">
            <v>Wundwin</v>
          </cell>
        </row>
        <row r="14079">
          <cell r="H14079" t="str">
            <v>Wundwin</v>
          </cell>
        </row>
        <row r="14080">
          <cell r="H14080" t="str">
            <v>Wundwin</v>
          </cell>
        </row>
        <row r="14081">
          <cell r="H14081" t="str">
            <v>Wundwin</v>
          </cell>
        </row>
        <row r="14082">
          <cell r="H14082" t="str">
            <v>Wundwin</v>
          </cell>
        </row>
        <row r="14083">
          <cell r="H14083" t="str">
            <v>Wundwin</v>
          </cell>
        </row>
        <row r="14084">
          <cell r="H14084" t="str">
            <v>Wundwin</v>
          </cell>
        </row>
        <row r="14085">
          <cell r="H14085" t="str">
            <v>Wundwin</v>
          </cell>
        </row>
        <row r="14086">
          <cell r="H14086" t="str">
            <v>Wundwin</v>
          </cell>
        </row>
        <row r="14087">
          <cell r="H14087" t="str">
            <v>Wundwin</v>
          </cell>
        </row>
        <row r="14088">
          <cell r="H14088" t="str">
            <v>Wundwin</v>
          </cell>
        </row>
        <row r="14089">
          <cell r="H14089" t="str">
            <v>Wundwin</v>
          </cell>
        </row>
        <row r="14090">
          <cell r="H14090" t="str">
            <v>Wundwin</v>
          </cell>
        </row>
        <row r="14091">
          <cell r="H14091" t="str">
            <v>Wundwin</v>
          </cell>
        </row>
        <row r="14092">
          <cell r="H14092" t="str">
            <v>Wundwin</v>
          </cell>
        </row>
        <row r="14093">
          <cell r="H14093" t="str">
            <v>Wundwin</v>
          </cell>
        </row>
        <row r="14094">
          <cell r="H14094" t="str">
            <v>Wundwin</v>
          </cell>
        </row>
        <row r="14095">
          <cell r="H14095" t="str">
            <v>Wundwin</v>
          </cell>
        </row>
        <row r="14096">
          <cell r="H14096" t="str">
            <v>Wundwin</v>
          </cell>
        </row>
        <row r="14097">
          <cell r="H14097" t="str">
            <v>Wundwin</v>
          </cell>
        </row>
        <row r="14098">
          <cell r="H14098" t="str">
            <v>Wundwin</v>
          </cell>
        </row>
        <row r="14099">
          <cell r="H14099" t="str">
            <v>Wundwin</v>
          </cell>
        </row>
        <row r="14100">
          <cell r="H14100" t="str">
            <v>Wundwin</v>
          </cell>
        </row>
        <row r="14101">
          <cell r="H14101" t="str">
            <v>Wundwin</v>
          </cell>
        </row>
        <row r="14102">
          <cell r="H14102" t="str">
            <v>Wundwin</v>
          </cell>
        </row>
        <row r="14103">
          <cell r="H14103" t="str">
            <v>Wundwin</v>
          </cell>
        </row>
        <row r="14104">
          <cell r="H14104" t="str">
            <v>Wundwin</v>
          </cell>
        </row>
        <row r="14105">
          <cell r="H14105" t="str">
            <v>Wundwin</v>
          </cell>
        </row>
        <row r="14106">
          <cell r="H14106" t="str">
            <v>Wundwin</v>
          </cell>
        </row>
        <row r="14107">
          <cell r="H14107" t="str">
            <v>Wundwin</v>
          </cell>
        </row>
        <row r="14108">
          <cell r="H14108" t="str">
            <v>Wundwin</v>
          </cell>
        </row>
        <row r="14109">
          <cell r="H14109" t="str">
            <v>Wundwin</v>
          </cell>
        </row>
        <row r="14110">
          <cell r="H14110" t="str">
            <v>Wundwin</v>
          </cell>
        </row>
        <row r="14111">
          <cell r="H14111" t="str">
            <v>Wundwin</v>
          </cell>
        </row>
        <row r="14112">
          <cell r="H14112" t="str">
            <v>Wundwin</v>
          </cell>
        </row>
        <row r="14113">
          <cell r="H14113" t="str">
            <v>Wundwin</v>
          </cell>
        </row>
        <row r="14114">
          <cell r="H14114" t="str">
            <v>Wundwin</v>
          </cell>
        </row>
        <row r="14115">
          <cell r="H14115" t="str">
            <v>Wundwin</v>
          </cell>
        </row>
        <row r="14116">
          <cell r="H14116" t="str">
            <v>Wundwin</v>
          </cell>
        </row>
        <row r="14117">
          <cell r="H14117" t="str">
            <v>Wundwin</v>
          </cell>
        </row>
        <row r="14118">
          <cell r="H14118" t="str">
            <v>Wundwin</v>
          </cell>
        </row>
        <row r="14119">
          <cell r="H14119" t="str">
            <v>Wundwin</v>
          </cell>
        </row>
        <row r="14120">
          <cell r="H14120" t="str">
            <v>Wundwin</v>
          </cell>
        </row>
        <row r="14121">
          <cell r="H14121" t="str">
            <v>Wundwin</v>
          </cell>
        </row>
        <row r="14122">
          <cell r="H14122" t="str">
            <v>Wundwin</v>
          </cell>
        </row>
        <row r="14123">
          <cell r="H14123" t="str">
            <v>Wundwin</v>
          </cell>
        </row>
        <row r="14124">
          <cell r="H14124" t="str">
            <v>Wundwin</v>
          </cell>
        </row>
        <row r="14125">
          <cell r="H14125" t="str">
            <v>Wundwin</v>
          </cell>
        </row>
        <row r="14126">
          <cell r="H14126" t="str">
            <v>Wundwin</v>
          </cell>
        </row>
        <row r="14127">
          <cell r="H14127" t="str">
            <v>Wundwin</v>
          </cell>
        </row>
        <row r="14128">
          <cell r="H14128" t="str">
            <v>Wundwin</v>
          </cell>
        </row>
        <row r="14129">
          <cell r="H14129" t="str">
            <v>Wundwin</v>
          </cell>
        </row>
        <row r="14130">
          <cell r="H14130" t="str">
            <v>Wundwin</v>
          </cell>
        </row>
        <row r="14131">
          <cell r="H14131" t="str">
            <v>Wundwin</v>
          </cell>
        </row>
        <row r="14132">
          <cell r="H14132" t="str">
            <v>Wundwin</v>
          </cell>
        </row>
        <row r="14133">
          <cell r="H14133" t="str">
            <v>Wundwin</v>
          </cell>
        </row>
        <row r="14134">
          <cell r="H14134" t="str">
            <v>Wundwin</v>
          </cell>
        </row>
        <row r="14135">
          <cell r="H14135" t="str">
            <v>Wundwin</v>
          </cell>
        </row>
        <row r="14136">
          <cell r="H14136" t="str">
            <v>Wundwin</v>
          </cell>
        </row>
        <row r="14137">
          <cell r="H14137" t="str">
            <v>Wundwin</v>
          </cell>
        </row>
        <row r="14138">
          <cell r="H14138" t="str">
            <v>Wundwin</v>
          </cell>
        </row>
        <row r="14139">
          <cell r="H14139" t="str">
            <v>Wundwin</v>
          </cell>
        </row>
        <row r="14140">
          <cell r="H14140" t="str">
            <v>Wundwin</v>
          </cell>
        </row>
        <row r="14141">
          <cell r="H14141" t="str">
            <v>Wundwin</v>
          </cell>
        </row>
        <row r="14142">
          <cell r="H14142" t="str">
            <v>Wundwin</v>
          </cell>
        </row>
        <row r="14143">
          <cell r="H14143" t="str">
            <v>Wundwin</v>
          </cell>
        </row>
        <row r="14144">
          <cell r="H14144" t="str">
            <v>Wuntho</v>
          </cell>
        </row>
        <row r="14145">
          <cell r="H14145" t="str">
            <v>Wuntho</v>
          </cell>
        </row>
        <row r="14146">
          <cell r="H14146" t="str">
            <v>Wuntho</v>
          </cell>
        </row>
        <row r="14147">
          <cell r="H14147" t="str">
            <v>Wuntho</v>
          </cell>
        </row>
        <row r="14148">
          <cell r="H14148" t="str">
            <v>Wuntho</v>
          </cell>
        </row>
        <row r="14149">
          <cell r="H14149" t="str">
            <v>Wuntho</v>
          </cell>
        </row>
        <row r="14150">
          <cell r="H14150" t="str">
            <v>Wuntho</v>
          </cell>
        </row>
        <row r="14151">
          <cell r="H14151" t="str">
            <v>Wuntho</v>
          </cell>
        </row>
        <row r="14152">
          <cell r="H14152" t="str">
            <v>Wuntho</v>
          </cell>
        </row>
        <row r="14153">
          <cell r="H14153" t="str">
            <v>Wuntho</v>
          </cell>
        </row>
        <row r="14154">
          <cell r="H14154" t="str">
            <v>Wuntho</v>
          </cell>
        </row>
        <row r="14155">
          <cell r="H14155" t="str">
            <v>Wuntho</v>
          </cell>
        </row>
        <row r="14156">
          <cell r="H14156" t="str">
            <v>Wuntho</v>
          </cell>
        </row>
        <row r="14157">
          <cell r="H14157" t="str">
            <v>Wuntho</v>
          </cell>
        </row>
        <row r="14158">
          <cell r="H14158" t="str">
            <v>Wuntho</v>
          </cell>
        </row>
        <row r="14159">
          <cell r="H14159" t="str">
            <v>Wuntho</v>
          </cell>
        </row>
        <row r="14160">
          <cell r="H14160" t="str">
            <v>Wuntho</v>
          </cell>
        </row>
        <row r="14161">
          <cell r="H14161" t="str">
            <v>Wuntho</v>
          </cell>
        </row>
        <row r="14162">
          <cell r="H14162" t="str">
            <v>Wuntho</v>
          </cell>
        </row>
        <row r="14163">
          <cell r="H14163" t="str">
            <v>Wuntho</v>
          </cell>
        </row>
        <row r="14164">
          <cell r="H14164" t="str">
            <v>Wuntho</v>
          </cell>
        </row>
        <row r="14165">
          <cell r="H14165" t="str">
            <v>Wuntho</v>
          </cell>
        </row>
        <row r="14166">
          <cell r="H14166" t="str">
            <v>Wuntho</v>
          </cell>
        </row>
        <row r="14167">
          <cell r="H14167" t="str">
            <v>Wuntho</v>
          </cell>
        </row>
        <row r="14168">
          <cell r="H14168" t="str">
            <v>Wuntho</v>
          </cell>
        </row>
        <row r="14169">
          <cell r="H14169" t="str">
            <v>Wuntho</v>
          </cell>
        </row>
        <row r="14170">
          <cell r="H14170" t="str">
            <v>Wuntho</v>
          </cell>
        </row>
        <row r="14171">
          <cell r="H14171" t="str">
            <v>Wuntho</v>
          </cell>
        </row>
        <row r="14172">
          <cell r="H14172" t="str">
            <v>Wuntho</v>
          </cell>
        </row>
        <row r="14173">
          <cell r="H14173" t="str">
            <v>Wuntho</v>
          </cell>
        </row>
        <row r="14174">
          <cell r="H14174" t="str">
            <v>Wuntho</v>
          </cell>
        </row>
        <row r="14175">
          <cell r="H14175" t="str">
            <v>Wuntho</v>
          </cell>
        </row>
        <row r="14176">
          <cell r="H14176" t="str">
            <v>Wuntho</v>
          </cell>
        </row>
        <row r="14177">
          <cell r="H14177" t="str">
            <v>Wuntho</v>
          </cell>
        </row>
        <row r="14178">
          <cell r="H14178" t="str">
            <v>Wuntho</v>
          </cell>
        </row>
        <row r="14179">
          <cell r="H14179" t="str">
            <v>Wuntho</v>
          </cell>
        </row>
        <row r="14180">
          <cell r="H14180" t="str">
            <v>Wuntho</v>
          </cell>
        </row>
        <row r="14181">
          <cell r="H14181" t="str">
            <v>Wuntho</v>
          </cell>
        </row>
        <row r="14182">
          <cell r="H14182" t="str">
            <v>Wuntho</v>
          </cell>
        </row>
        <row r="14183">
          <cell r="H14183" t="str">
            <v>Wuntho</v>
          </cell>
        </row>
        <row r="14184">
          <cell r="H14184" t="str">
            <v>Yamethin</v>
          </cell>
        </row>
        <row r="14185">
          <cell r="H14185" t="str">
            <v>Yamethin</v>
          </cell>
        </row>
        <row r="14186">
          <cell r="H14186" t="str">
            <v>Yamethin</v>
          </cell>
        </row>
        <row r="14187">
          <cell r="H14187" t="str">
            <v>Yamethin</v>
          </cell>
        </row>
        <row r="14188">
          <cell r="H14188" t="str">
            <v>Yamethin</v>
          </cell>
        </row>
        <row r="14189">
          <cell r="H14189" t="str">
            <v>Yamethin</v>
          </cell>
        </row>
        <row r="14190">
          <cell r="H14190" t="str">
            <v>Yamethin</v>
          </cell>
        </row>
        <row r="14191">
          <cell r="H14191" t="str">
            <v>Yamethin</v>
          </cell>
        </row>
        <row r="14192">
          <cell r="H14192" t="str">
            <v>Yamethin</v>
          </cell>
        </row>
        <row r="14193">
          <cell r="H14193" t="str">
            <v>Yamethin</v>
          </cell>
        </row>
        <row r="14194">
          <cell r="H14194" t="str">
            <v>Yamethin</v>
          </cell>
        </row>
        <row r="14195">
          <cell r="H14195" t="str">
            <v>Yamethin</v>
          </cell>
        </row>
        <row r="14196">
          <cell r="H14196" t="str">
            <v>Yamethin</v>
          </cell>
        </row>
        <row r="14197">
          <cell r="H14197" t="str">
            <v>Yamethin</v>
          </cell>
        </row>
        <row r="14198">
          <cell r="H14198" t="str">
            <v>Yamethin</v>
          </cell>
        </row>
        <row r="14199">
          <cell r="H14199" t="str">
            <v>Yamethin</v>
          </cell>
        </row>
        <row r="14200">
          <cell r="H14200" t="str">
            <v>Yamethin</v>
          </cell>
        </row>
        <row r="14201">
          <cell r="H14201" t="str">
            <v>Yamethin</v>
          </cell>
        </row>
        <row r="14202">
          <cell r="H14202" t="str">
            <v>Yamethin</v>
          </cell>
        </row>
        <row r="14203">
          <cell r="H14203" t="str">
            <v>Yamethin</v>
          </cell>
        </row>
        <row r="14204">
          <cell r="H14204" t="str">
            <v>Yamethin</v>
          </cell>
        </row>
        <row r="14205">
          <cell r="H14205" t="str">
            <v>Yamethin</v>
          </cell>
        </row>
        <row r="14206">
          <cell r="H14206" t="str">
            <v>Yamethin</v>
          </cell>
        </row>
        <row r="14207">
          <cell r="H14207" t="str">
            <v>Yamethin</v>
          </cell>
        </row>
        <row r="14208">
          <cell r="H14208" t="str">
            <v>Yamethin</v>
          </cell>
        </row>
        <row r="14209">
          <cell r="H14209" t="str">
            <v>Yamethin</v>
          </cell>
        </row>
        <row r="14210">
          <cell r="H14210" t="str">
            <v>Yamethin</v>
          </cell>
        </row>
        <row r="14211">
          <cell r="H14211" t="str">
            <v>Yamethin</v>
          </cell>
        </row>
        <row r="14212">
          <cell r="H14212" t="str">
            <v>Yamethin</v>
          </cell>
        </row>
        <row r="14213">
          <cell r="H14213" t="str">
            <v>Yamethin</v>
          </cell>
        </row>
        <row r="14214">
          <cell r="H14214" t="str">
            <v>Yamethin</v>
          </cell>
        </row>
        <row r="14215">
          <cell r="H14215" t="str">
            <v>Yamethin</v>
          </cell>
        </row>
        <row r="14216">
          <cell r="H14216" t="str">
            <v>Yamethin</v>
          </cell>
        </row>
        <row r="14217">
          <cell r="H14217" t="str">
            <v>Yamethin</v>
          </cell>
        </row>
        <row r="14218">
          <cell r="H14218" t="str">
            <v>Yamethin</v>
          </cell>
        </row>
        <row r="14219">
          <cell r="H14219" t="str">
            <v>Yamethin</v>
          </cell>
        </row>
        <row r="14220">
          <cell r="H14220" t="str">
            <v>Yamethin</v>
          </cell>
        </row>
        <row r="14221">
          <cell r="H14221" t="str">
            <v>Yamethin</v>
          </cell>
        </row>
        <row r="14222">
          <cell r="H14222" t="str">
            <v>Yamethin</v>
          </cell>
        </row>
        <row r="14223">
          <cell r="H14223" t="str">
            <v>Yamethin</v>
          </cell>
        </row>
        <row r="14224">
          <cell r="H14224" t="str">
            <v>Yamethin</v>
          </cell>
        </row>
        <row r="14225">
          <cell r="H14225" t="str">
            <v>Yamethin</v>
          </cell>
        </row>
        <row r="14226">
          <cell r="H14226" t="str">
            <v>Yamethin</v>
          </cell>
        </row>
        <row r="14227">
          <cell r="H14227" t="str">
            <v>Yamethin</v>
          </cell>
        </row>
        <row r="14228">
          <cell r="H14228" t="str">
            <v>Yamethin</v>
          </cell>
        </row>
        <row r="14229">
          <cell r="H14229" t="str">
            <v>Yamethin</v>
          </cell>
        </row>
        <row r="14230">
          <cell r="H14230" t="str">
            <v>Yamethin</v>
          </cell>
        </row>
        <row r="14231">
          <cell r="H14231" t="str">
            <v>Yamethin</v>
          </cell>
        </row>
        <row r="14232">
          <cell r="H14232" t="str">
            <v>Yamethin</v>
          </cell>
        </row>
        <row r="14233">
          <cell r="H14233" t="str">
            <v>Yamethin</v>
          </cell>
        </row>
        <row r="14234">
          <cell r="H14234" t="str">
            <v>Yamethin</v>
          </cell>
        </row>
        <row r="14235">
          <cell r="H14235" t="str">
            <v>Yamethin</v>
          </cell>
        </row>
        <row r="14236">
          <cell r="H14236" t="str">
            <v>Yamethin</v>
          </cell>
        </row>
        <row r="14237">
          <cell r="H14237" t="str">
            <v>Yamethin</v>
          </cell>
        </row>
        <row r="14238">
          <cell r="H14238" t="str">
            <v>Yamethin</v>
          </cell>
        </row>
        <row r="14239">
          <cell r="H14239" t="str">
            <v>Yamethin</v>
          </cell>
        </row>
        <row r="14240">
          <cell r="H14240" t="str">
            <v>Yamethin</v>
          </cell>
        </row>
        <row r="14241">
          <cell r="H14241" t="str">
            <v>Yamethin</v>
          </cell>
        </row>
        <row r="14242">
          <cell r="H14242" t="str">
            <v>Yamethin</v>
          </cell>
        </row>
        <row r="14243">
          <cell r="H14243" t="str">
            <v>Yamethin</v>
          </cell>
        </row>
        <row r="14244">
          <cell r="H14244" t="str">
            <v>Yamethin</v>
          </cell>
        </row>
        <row r="14245">
          <cell r="H14245" t="str">
            <v>Yamethin</v>
          </cell>
        </row>
        <row r="14246">
          <cell r="H14246" t="str">
            <v>Yamethin</v>
          </cell>
        </row>
        <row r="14247">
          <cell r="H14247" t="str">
            <v>Yamethin</v>
          </cell>
        </row>
        <row r="14248">
          <cell r="H14248" t="str">
            <v>Yamethin</v>
          </cell>
        </row>
        <row r="14249">
          <cell r="H14249" t="str">
            <v>Yankin</v>
          </cell>
        </row>
        <row r="14250">
          <cell r="H14250" t="str">
            <v>Yankin</v>
          </cell>
        </row>
        <row r="14251">
          <cell r="H14251" t="str">
            <v>Yawng Lin</v>
          </cell>
        </row>
        <row r="14252">
          <cell r="H14252" t="str">
            <v>Yawng Lin</v>
          </cell>
        </row>
        <row r="14253">
          <cell r="H14253" t="str">
            <v>Yawng Lin</v>
          </cell>
        </row>
        <row r="14254">
          <cell r="H14254" t="str">
            <v>Yawng Lin</v>
          </cell>
        </row>
        <row r="14255">
          <cell r="H14255" t="str">
            <v>Yawng Lin</v>
          </cell>
        </row>
        <row r="14256">
          <cell r="H14256" t="str">
            <v>Yawng Lin</v>
          </cell>
        </row>
        <row r="14257">
          <cell r="H14257" t="str">
            <v>Yawng Lin</v>
          </cell>
        </row>
        <row r="14258">
          <cell r="H14258" t="str">
            <v>Yawng Lin</v>
          </cell>
        </row>
        <row r="14259">
          <cell r="H14259" t="str">
            <v>Yawng Lin</v>
          </cell>
        </row>
        <row r="14260">
          <cell r="H14260" t="str">
            <v>Yawng Lin</v>
          </cell>
        </row>
        <row r="14261">
          <cell r="H14261" t="str">
            <v>Ye</v>
          </cell>
        </row>
        <row r="14262">
          <cell r="H14262" t="str">
            <v>Ye</v>
          </cell>
        </row>
        <row r="14263">
          <cell r="H14263" t="str">
            <v>Ye</v>
          </cell>
        </row>
        <row r="14264">
          <cell r="H14264" t="str">
            <v>Ye</v>
          </cell>
        </row>
        <row r="14265">
          <cell r="H14265" t="str">
            <v>Ye</v>
          </cell>
        </row>
        <row r="14266">
          <cell r="H14266" t="str">
            <v>Ye</v>
          </cell>
        </row>
        <row r="14267">
          <cell r="H14267" t="str">
            <v>Ye</v>
          </cell>
        </row>
        <row r="14268">
          <cell r="H14268" t="str">
            <v>Ye</v>
          </cell>
        </row>
        <row r="14269">
          <cell r="H14269" t="str">
            <v>Ye</v>
          </cell>
        </row>
        <row r="14270">
          <cell r="H14270" t="str">
            <v>Ye</v>
          </cell>
        </row>
        <row r="14271">
          <cell r="H14271" t="str">
            <v>Ye</v>
          </cell>
        </row>
        <row r="14272">
          <cell r="H14272" t="str">
            <v>Ye</v>
          </cell>
        </row>
        <row r="14273">
          <cell r="H14273" t="str">
            <v>Ye</v>
          </cell>
        </row>
        <row r="14274">
          <cell r="H14274" t="str">
            <v>Ye</v>
          </cell>
        </row>
        <row r="14275">
          <cell r="H14275" t="str">
            <v>Ye</v>
          </cell>
        </row>
        <row r="14276">
          <cell r="H14276" t="str">
            <v>Ye</v>
          </cell>
        </row>
        <row r="14277">
          <cell r="H14277" t="str">
            <v>Ye</v>
          </cell>
        </row>
        <row r="14278">
          <cell r="H14278" t="str">
            <v>Ye</v>
          </cell>
        </row>
        <row r="14279">
          <cell r="H14279" t="str">
            <v>Ye</v>
          </cell>
        </row>
        <row r="14280">
          <cell r="H14280" t="str">
            <v>Ye</v>
          </cell>
        </row>
        <row r="14281">
          <cell r="H14281" t="str">
            <v>Ye</v>
          </cell>
        </row>
        <row r="14282">
          <cell r="H14282" t="str">
            <v>Ye</v>
          </cell>
        </row>
        <row r="14283">
          <cell r="H14283" t="str">
            <v>Ye</v>
          </cell>
        </row>
        <row r="14284">
          <cell r="H14284" t="str">
            <v>Ye</v>
          </cell>
        </row>
        <row r="14285">
          <cell r="H14285" t="str">
            <v>Ye</v>
          </cell>
        </row>
        <row r="14286">
          <cell r="H14286" t="str">
            <v>Ye</v>
          </cell>
        </row>
        <row r="14287">
          <cell r="H14287" t="str">
            <v>Ye</v>
          </cell>
        </row>
        <row r="14288">
          <cell r="H14288" t="str">
            <v>Ye</v>
          </cell>
        </row>
        <row r="14289">
          <cell r="H14289" t="str">
            <v>Ye</v>
          </cell>
        </row>
        <row r="14290">
          <cell r="H14290" t="str">
            <v>Ye</v>
          </cell>
        </row>
        <row r="14291">
          <cell r="H14291" t="str">
            <v>Ye</v>
          </cell>
        </row>
        <row r="14292">
          <cell r="H14292" t="str">
            <v>Ye</v>
          </cell>
        </row>
        <row r="14293">
          <cell r="H14293" t="str">
            <v>Ye</v>
          </cell>
        </row>
        <row r="14294">
          <cell r="H14294" t="str">
            <v>Ye</v>
          </cell>
        </row>
        <row r="14295">
          <cell r="H14295" t="str">
            <v>Yebyu</v>
          </cell>
        </row>
        <row r="14296">
          <cell r="H14296" t="str">
            <v>Yebyu</v>
          </cell>
        </row>
        <row r="14297">
          <cell r="H14297" t="str">
            <v>Yebyu</v>
          </cell>
        </row>
        <row r="14298">
          <cell r="H14298" t="str">
            <v>Yebyu</v>
          </cell>
        </row>
        <row r="14299">
          <cell r="H14299" t="str">
            <v>Yebyu</v>
          </cell>
        </row>
        <row r="14300">
          <cell r="H14300" t="str">
            <v>Yebyu</v>
          </cell>
        </row>
        <row r="14301">
          <cell r="H14301" t="str">
            <v>Yebyu</v>
          </cell>
        </row>
        <row r="14302">
          <cell r="H14302" t="str">
            <v>Yebyu</v>
          </cell>
        </row>
        <row r="14303">
          <cell r="H14303" t="str">
            <v>Yebyu</v>
          </cell>
        </row>
        <row r="14304">
          <cell r="H14304" t="str">
            <v>Yebyu</v>
          </cell>
        </row>
        <row r="14305">
          <cell r="H14305" t="str">
            <v>Yebyu</v>
          </cell>
        </row>
        <row r="14306">
          <cell r="H14306" t="str">
            <v>Yebyu</v>
          </cell>
        </row>
        <row r="14307">
          <cell r="H14307" t="str">
            <v>Yebyu</v>
          </cell>
        </row>
        <row r="14308">
          <cell r="H14308" t="str">
            <v>Yebyu</v>
          </cell>
        </row>
        <row r="14309">
          <cell r="H14309" t="str">
            <v>Yebyu</v>
          </cell>
        </row>
        <row r="14310">
          <cell r="H14310" t="str">
            <v>Yebyu</v>
          </cell>
        </row>
        <row r="14311">
          <cell r="H14311" t="str">
            <v>Yebyu</v>
          </cell>
        </row>
        <row r="14312">
          <cell r="H14312" t="str">
            <v>Yebyu</v>
          </cell>
        </row>
        <row r="14313">
          <cell r="H14313" t="str">
            <v>Yebyu</v>
          </cell>
        </row>
        <row r="14314">
          <cell r="H14314" t="str">
            <v>Yebyu</v>
          </cell>
        </row>
        <row r="14315">
          <cell r="H14315" t="str">
            <v>Yebyu</v>
          </cell>
        </row>
        <row r="14316">
          <cell r="H14316" t="str">
            <v>Yebyu</v>
          </cell>
        </row>
        <row r="14317">
          <cell r="H14317" t="str">
            <v>Yebyu</v>
          </cell>
        </row>
        <row r="14318">
          <cell r="H14318" t="str">
            <v>Yebyu</v>
          </cell>
        </row>
        <row r="14319">
          <cell r="H14319" t="str">
            <v>Yebyu</v>
          </cell>
        </row>
        <row r="14320">
          <cell r="H14320" t="str">
            <v>Yebyu</v>
          </cell>
        </row>
        <row r="14321">
          <cell r="H14321" t="str">
            <v>Yebyu</v>
          </cell>
        </row>
        <row r="14322">
          <cell r="H14322" t="str">
            <v>Yebyu</v>
          </cell>
        </row>
        <row r="14323">
          <cell r="H14323" t="str">
            <v>Yebyu</v>
          </cell>
        </row>
        <row r="14324">
          <cell r="H14324" t="str">
            <v>Yebyu</v>
          </cell>
        </row>
        <row r="14325">
          <cell r="H14325" t="str">
            <v>Yebyu</v>
          </cell>
        </row>
        <row r="14326">
          <cell r="H14326" t="str">
            <v>Yebyu</v>
          </cell>
        </row>
        <row r="14327">
          <cell r="H14327" t="str">
            <v>Yebyu</v>
          </cell>
        </row>
        <row r="14328">
          <cell r="H14328" t="str">
            <v>Yebyu</v>
          </cell>
        </row>
        <row r="14329">
          <cell r="H14329" t="str">
            <v>Yebyu</v>
          </cell>
        </row>
        <row r="14330">
          <cell r="H14330" t="str">
            <v>Yebyu</v>
          </cell>
        </row>
        <row r="14331">
          <cell r="H14331" t="str">
            <v>Yebyu</v>
          </cell>
        </row>
        <row r="14332">
          <cell r="H14332" t="str">
            <v>Yedashe</v>
          </cell>
        </row>
        <row r="14333">
          <cell r="H14333" t="str">
            <v>Yedashe</v>
          </cell>
        </row>
        <row r="14334">
          <cell r="H14334" t="str">
            <v>Yedashe</v>
          </cell>
        </row>
        <row r="14335">
          <cell r="H14335" t="str">
            <v>Yedashe</v>
          </cell>
        </row>
        <row r="14336">
          <cell r="H14336" t="str">
            <v>Yedashe</v>
          </cell>
        </row>
        <row r="14337">
          <cell r="H14337" t="str">
            <v>Yedashe</v>
          </cell>
        </row>
        <row r="14338">
          <cell r="H14338" t="str">
            <v>Yedashe</v>
          </cell>
        </row>
        <row r="14339">
          <cell r="H14339" t="str">
            <v>Yedashe</v>
          </cell>
        </row>
        <row r="14340">
          <cell r="H14340" t="str">
            <v>Yedashe</v>
          </cell>
        </row>
        <row r="14341">
          <cell r="H14341" t="str">
            <v>Yedashe</v>
          </cell>
        </row>
        <row r="14342">
          <cell r="H14342" t="str">
            <v>Yedashe</v>
          </cell>
        </row>
        <row r="14343">
          <cell r="H14343" t="str">
            <v>Yedashe</v>
          </cell>
        </row>
        <row r="14344">
          <cell r="H14344" t="str">
            <v>Yedashe</v>
          </cell>
        </row>
        <row r="14345">
          <cell r="H14345" t="str">
            <v>Yedashe</v>
          </cell>
        </row>
        <row r="14346">
          <cell r="H14346" t="str">
            <v>Yedashe</v>
          </cell>
        </row>
        <row r="14347">
          <cell r="H14347" t="str">
            <v>Yedashe</v>
          </cell>
        </row>
        <row r="14348">
          <cell r="H14348" t="str">
            <v>Yedashe</v>
          </cell>
        </row>
        <row r="14349">
          <cell r="H14349" t="str">
            <v>Yedashe</v>
          </cell>
        </row>
        <row r="14350">
          <cell r="H14350" t="str">
            <v>Yedashe</v>
          </cell>
        </row>
        <row r="14351">
          <cell r="H14351" t="str">
            <v>Yedashe</v>
          </cell>
        </row>
        <row r="14352">
          <cell r="H14352" t="str">
            <v>Yedashe</v>
          </cell>
        </row>
        <row r="14353">
          <cell r="H14353" t="str">
            <v>Yedashe</v>
          </cell>
        </row>
        <row r="14354">
          <cell r="H14354" t="str">
            <v>Yedashe</v>
          </cell>
        </row>
        <row r="14355">
          <cell r="H14355" t="str">
            <v>Yedashe</v>
          </cell>
        </row>
        <row r="14356">
          <cell r="H14356" t="str">
            <v>Yedashe</v>
          </cell>
        </row>
        <row r="14357">
          <cell r="H14357" t="str">
            <v>Yedashe</v>
          </cell>
        </row>
        <row r="14358">
          <cell r="H14358" t="str">
            <v>Yedashe</v>
          </cell>
        </row>
        <row r="14359">
          <cell r="H14359" t="str">
            <v>Yedashe</v>
          </cell>
        </row>
        <row r="14360">
          <cell r="H14360" t="str">
            <v>Yedashe</v>
          </cell>
        </row>
        <row r="14361">
          <cell r="H14361" t="str">
            <v>Yedashe</v>
          </cell>
        </row>
        <row r="14362">
          <cell r="H14362" t="str">
            <v>Yedashe</v>
          </cell>
        </row>
        <row r="14363">
          <cell r="H14363" t="str">
            <v>Yedashe</v>
          </cell>
        </row>
        <row r="14364">
          <cell r="H14364" t="str">
            <v>Yedashe</v>
          </cell>
        </row>
        <row r="14365">
          <cell r="H14365" t="str">
            <v>Yedashe</v>
          </cell>
        </row>
        <row r="14366">
          <cell r="H14366" t="str">
            <v>Yedashe</v>
          </cell>
        </row>
        <row r="14367">
          <cell r="H14367" t="str">
            <v>Yedashe</v>
          </cell>
        </row>
        <row r="14368">
          <cell r="H14368" t="str">
            <v>Yedashe</v>
          </cell>
        </row>
        <row r="14369">
          <cell r="H14369" t="str">
            <v>Yedashe</v>
          </cell>
        </row>
        <row r="14370">
          <cell r="H14370" t="str">
            <v>Yedashe</v>
          </cell>
        </row>
        <row r="14371">
          <cell r="H14371" t="str">
            <v>Yedashe</v>
          </cell>
        </row>
        <row r="14372">
          <cell r="H14372" t="str">
            <v>Yedashe</v>
          </cell>
        </row>
        <row r="14373">
          <cell r="H14373" t="str">
            <v>Yedashe</v>
          </cell>
        </row>
        <row r="14374">
          <cell r="H14374" t="str">
            <v>Yedashe</v>
          </cell>
        </row>
        <row r="14375">
          <cell r="H14375" t="str">
            <v>Yedashe</v>
          </cell>
        </row>
        <row r="14376">
          <cell r="H14376" t="str">
            <v>Yedashe</v>
          </cell>
        </row>
        <row r="14377">
          <cell r="H14377" t="str">
            <v>Yedashe</v>
          </cell>
        </row>
        <row r="14378">
          <cell r="H14378" t="str">
            <v>Yedashe</v>
          </cell>
        </row>
        <row r="14379">
          <cell r="H14379" t="str">
            <v>Yedashe</v>
          </cell>
        </row>
        <row r="14380">
          <cell r="H14380" t="str">
            <v>Yedashe</v>
          </cell>
        </row>
        <row r="14381">
          <cell r="H14381" t="str">
            <v>Yedashe</v>
          </cell>
        </row>
        <row r="14382">
          <cell r="H14382" t="str">
            <v>Yedashe</v>
          </cell>
        </row>
        <row r="14383">
          <cell r="H14383" t="str">
            <v>Yedashe</v>
          </cell>
        </row>
        <row r="14384">
          <cell r="H14384" t="str">
            <v>Yedashe</v>
          </cell>
        </row>
        <row r="14385">
          <cell r="H14385" t="str">
            <v>Yedashe</v>
          </cell>
        </row>
        <row r="14386">
          <cell r="H14386" t="str">
            <v>Yedashe</v>
          </cell>
        </row>
        <row r="14387">
          <cell r="H14387" t="str">
            <v>Yedashe</v>
          </cell>
        </row>
        <row r="14388">
          <cell r="H14388" t="str">
            <v>Yedashe</v>
          </cell>
        </row>
        <row r="14389">
          <cell r="H14389" t="str">
            <v>Yegyi</v>
          </cell>
        </row>
        <row r="14390">
          <cell r="H14390" t="str">
            <v>Yegyi</v>
          </cell>
        </row>
        <row r="14391">
          <cell r="H14391" t="str">
            <v>Yegyi</v>
          </cell>
        </row>
        <row r="14392">
          <cell r="H14392" t="str">
            <v>Yegyi</v>
          </cell>
        </row>
        <row r="14393">
          <cell r="H14393" t="str">
            <v>Yegyi</v>
          </cell>
        </row>
        <row r="14394">
          <cell r="H14394" t="str">
            <v>Yegyi</v>
          </cell>
        </row>
        <row r="14395">
          <cell r="H14395" t="str">
            <v>Yegyi</v>
          </cell>
        </row>
        <row r="14396">
          <cell r="H14396" t="str">
            <v>Yegyi</v>
          </cell>
        </row>
        <row r="14397">
          <cell r="H14397" t="str">
            <v>Yegyi</v>
          </cell>
        </row>
        <row r="14398">
          <cell r="H14398" t="str">
            <v>Yegyi</v>
          </cell>
        </row>
        <row r="14399">
          <cell r="H14399" t="str">
            <v>Yegyi</v>
          </cell>
        </row>
        <row r="14400">
          <cell r="H14400" t="str">
            <v>Yegyi</v>
          </cell>
        </row>
        <row r="14401">
          <cell r="H14401" t="str">
            <v>Yegyi</v>
          </cell>
        </row>
        <row r="14402">
          <cell r="H14402" t="str">
            <v>Yegyi</v>
          </cell>
        </row>
        <row r="14403">
          <cell r="H14403" t="str">
            <v>Yegyi</v>
          </cell>
        </row>
        <row r="14404">
          <cell r="H14404" t="str">
            <v>Yegyi</v>
          </cell>
        </row>
        <row r="14405">
          <cell r="H14405" t="str">
            <v>Yegyi</v>
          </cell>
        </row>
        <row r="14406">
          <cell r="H14406" t="str">
            <v>Yegyi</v>
          </cell>
        </row>
        <row r="14407">
          <cell r="H14407" t="str">
            <v>Yegyi</v>
          </cell>
        </row>
        <row r="14408">
          <cell r="H14408" t="str">
            <v>Yegyi</v>
          </cell>
        </row>
        <row r="14409">
          <cell r="H14409" t="str">
            <v>Yegyi</v>
          </cell>
        </row>
        <row r="14410">
          <cell r="H14410" t="str">
            <v>Yegyi</v>
          </cell>
        </row>
        <row r="14411">
          <cell r="H14411" t="str">
            <v>Yegyi</v>
          </cell>
        </row>
        <row r="14412">
          <cell r="H14412" t="str">
            <v>Yegyi</v>
          </cell>
        </row>
        <row r="14413">
          <cell r="H14413" t="str">
            <v>Yegyi</v>
          </cell>
        </row>
        <row r="14414">
          <cell r="H14414" t="str">
            <v>Yegyi</v>
          </cell>
        </row>
        <row r="14415">
          <cell r="H14415" t="str">
            <v>Yegyi</v>
          </cell>
        </row>
        <row r="14416">
          <cell r="H14416" t="str">
            <v>Yegyi</v>
          </cell>
        </row>
        <row r="14417">
          <cell r="H14417" t="str">
            <v>Yegyi</v>
          </cell>
        </row>
        <row r="14418">
          <cell r="H14418" t="str">
            <v>Yegyi</v>
          </cell>
        </row>
        <row r="14419">
          <cell r="H14419" t="str">
            <v>Yegyi</v>
          </cell>
        </row>
        <row r="14420">
          <cell r="H14420" t="str">
            <v>Yegyi</v>
          </cell>
        </row>
        <row r="14421">
          <cell r="H14421" t="str">
            <v>Yegyi</v>
          </cell>
        </row>
        <row r="14422">
          <cell r="H14422" t="str">
            <v>Yegyi</v>
          </cell>
        </row>
        <row r="14423">
          <cell r="H14423" t="str">
            <v>Yegyi</v>
          </cell>
        </row>
        <row r="14424">
          <cell r="H14424" t="str">
            <v>Yegyi</v>
          </cell>
        </row>
        <row r="14425">
          <cell r="H14425" t="str">
            <v>Yegyi</v>
          </cell>
        </row>
        <row r="14426">
          <cell r="H14426" t="str">
            <v>Yegyi</v>
          </cell>
        </row>
        <row r="14427">
          <cell r="H14427" t="str">
            <v>Yegyi</v>
          </cell>
        </row>
        <row r="14428">
          <cell r="H14428" t="str">
            <v>Yegyi</v>
          </cell>
        </row>
        <row r="14429">
          <cell r="H14429" t="str">
            <v>Yegyi</v>
          </cell>
        </row>
        <row r="14430">
          <cell r="H14430" t="str">
            <v>Yegyi</v>
          </cell>
        </row>
        <row r="14431">
          <cell r="H14431" t="str">
            <v>Yegyi</v>
          </cell>
        </row>
        <row r="14432">
          <cell r="H14432" t="str">
            <v>Yegyi</v>
          </cell>
        </row>
        <row r="14433">
          <cell r="H14433" t="str">
            <v>Yegyi</v>
          </cell>
        </row>
        <row r="14434">
          <cell r="H14434" t="str">
            <v>Yegyi</v>
          </cell>
        </row>
        <row r="14435">
          <cell r="H14435" t="str">
            <v>Yegyi</v>
          </cell>
        </row>
        <row r="14436">
          <cell r="H14436" t="str">
            <v>Yegyi</v>
          </cell>
        </row>
        <row r="14437">
          <cell r="H14437" t="str">
            <v>Yegyi</v>
          </cell>
        </row>
        <row r="14438">
          <cell r="H14438" t="str">
            <v>Yegyi</v>
          </cell>
        </row>
        <row r="14439">
          <cell r="H14439" t="str">
            <v>Yegyi</v>
          </cell>
        </row>
        <row r="14440">
          <cell r="H14440" t="str">
            <v>Yegyi</v>
          </cell>
        </row>
        <row r="14441">
          <cell r="H14441" t="str">
            <v>Yegyi</v>
          </cell>
        </row>
        <row r="14442">
          <cell r="H14442" t="str">
            <v>Yegyi</v>
          </cell>
        </row>
        <row r="14443">
          <cell r="H14443" t="str">
            <v>Yegyi</v>
          </cell>
        </row>
        <row r="14444">
          <cell r="H14444" t="str">
            <v>Yegyi</v>
          </cell>
        </row>
        <row r="14445">
          <cell r="H14445" t="str">
            <v>Yegyi</v>
          </cell>
        </row>
        <row r="14446">
          <cell r="H14446" t="str">
            <v>Yegyi</v>
          </cell>
        </row>
        <row r="14447">
          <cell r="H14447" t="str">
            <v>Yegyi</v>
          </cell>
        </row>
        <row r="14448">
          <cell r="H14448" t="str">
            <v>Yegyi</v>
          </cell>
        </row>
        <row r="14449">
          <cell r="H14449" t="str">
            <v>Yegyi</v>
          </cell>
        </row>
        <row r="14450">
          <cell r="H14450" t="str">
            <v>Yegyi</v>
          </cell>
        </row>
        <row r="14451">
          <cell r="H14451" t="str">
            <v>Yegyi</v>
          </cell>
        </row>
        <row r="14452">
          <cell r="H14452" t="str">
            <v>Yegyi</v>
          </cell>
        </row>
        <row r="14453">
          <cell r="H14453" t="str">
            <v>Yegyi</v>
          </cell>
        </row>
        <row r="14454">
          <cell r="H14454" t="str">
            <v>Yegyi</v>
          </cell>
        </row>
        <row r="14455">
          <cell r="H14455" t="str">
            <v>Yegyi</v>
          </cell>
        </row>
        <row r="14456">
          <cell r="H14456" t="str">
            <v>Yegyi</v>
          </cell>
        </row>
        <row r="14457">
          <cell r="H14457" t="str">
            <v>Yegyi</v>
          </cell>
        </row>
        <row r="14458">
          <cell r="H14458" t="str">
            <v>Yegyi</v>
          </cell>
        </row>
        <row r="14459">
          <cell r="H14459" t="str">
            <v>Yegyi</v>
          </cell>
        </row>
        <row r="14460">
          <cell r="H14460" t="str">
            <v>Yegyi</v>
          </cell>
        </row>
        <row r="14461">
          <cell r="H14461" t="str">
            <v>Yegyi</v>
          </cell>
        </row>
        <row r="14462">
          <cell r="H14462" t="str">
            <v>Yegyi</v>
          </cell>
        </row>
        <row r="14463">
          <cell r="H14463" t="str">
            <v>Yegyi</v>
          </cell>
        </row>
        <row r="14464">
          <cell r="H14464" t="str">
            <v>Yegyi</v>
          </cell>
        </row>
        <row r="14465">
          <cell r="H14465" t="str">
            <v>Yegyi</v>
          </cell>
        </row>
        <row r="14466">
          <cell r="H14466" t="str">
            <v>Yegyi</v>
          </cell>
        </row>
        <row r="14467">
          <cell r="H14467" t="str">
            <v>Yegyi</v>
          </cell>
        </row>
        <row r="14468">
          <cell r="H14468" t="str">
            <v>Yegyi</v>
          </cell>
        </row>
        <row r="14469">
          <cell r="H14469" t="str">
            <v>Yegyi</v>
          </cell>
        </row>
        <row r="14470">
          <cell r="H14470" t="str">
            <v>Yegyi</v>
          </cell>
        </row>
        <row r="14471">
          <cell r="H14471" t="str">
            <v>Yegyi</v>
          </cell>
        </row>
        <row r="14472">
          <cell r="H14472" t="str">
            <v>Yegyi</v>
          </cell>
        </row>
        <row r="14473">
          <cell r="H14473" t="str">
            <v>Yegyi</v>
          </cell>
        </row>
        <row r="14474">
          <cell r="H14474" t="str">
            <v>Yegyi</v>
          </cell>
        </row>
        <row r="14475">
          <cell r="H14475" t="str">
            <v>Yegyi</v>
          </cell>
        </row>
        <row r="14476">
          <cell r="H14476" t="str">
            <v>Yegyi</v>
          </cell>
        </row>
        <row r="14477">
          <cell r="H14477" t="str">
            <v>Yegyi</v>
          </cell>
        </row>
        <row r="14478">
          <cell r="H14478" t="str">
            <v>Yegyi</v>
          </cell>
        </row>
        <row r="14479">
          <cell r="H14479" t="str">
            <v>Yegyi</v>
          </cell>
        </row>
        <row r="14480">
          <cell r="H14480" t="str">
            <v>Yegyi</v>
          </cell>
        </row>
        <row r="14481">
          <cell r="H14481" t="str">
            <v>Yenangyaung</v>
          </cell>
        </row>
        <row r="14482">
          <cell r="H14482" t="str">
            <v>Yenangyaung</v>
          </cell>
        </row>
        <row r="14483">
          <cell r="H14483" t="str">
            <v>Yenangyaung</v>
          </cell>
        </row>
        <row r="14484">
          <cell r="H14484" t="str">
            <v>Yenangyaung</v>
          </cell>
        </row>
        <row r="14485">
          <cell r="H14485" t="str">
            <v>Yenangyaung</v>
          </cell>
        </row>
        <row r="14486">
          <cell r="H14486" t="str">
            <v>Yenangyaung</v>
          </cell>
        </row>
        <row r="14487">
          <cell r="H14487" t="str">
            <v>Yenangyaung</v>
          </cell>
        </row>
        <row r="14488">
          <cell r="H14488" t="str">
            <v>Yenangyaung</v>
          </cell>
        </row>
        <row r="14489">
          <cell r="H14489" t="str">
            <v>Yenangyaung</v>
          </cell>
        </row>
        <row r="14490">
          <cell r="H14490" t="str">
            <v>Yenangyaung</v>
          </cell>
        </row>
        <row r="14491">
          <cell r="H14491" t="str">
            <v>Yenangyaung</v>
          </cell>
        </row>
        <row r="14492">
          <cell r="H14492" t="str">
            <v>Yenangyaung</v>
          </cell>
        </row>
        <row r="14493">
          <cell r="H14493" t="str">
            <v>Yenangyaung</v>
          </cell>
        </row>
        <row r="14494">
          <cell r="H14494" t="str">
            <v>Yenangyaung</v>
          </cell>
        </row>
        <row r="14495">
          <cell r="H14495" t="str">
            <v>Yenangyaung</v>
          </cell>
        </row>
        <row r="14496">
          <cell r="H14496" t="str">
            <v>Yenangyaung</v>
          </cell>
        </row>
        <row r="14497">
          <cell r="H14497" t="str">
            <v>Yenangyaung</v>
          </cell>
        </row>
        <row r="14498">
          <cell r="H14498" t="str">
            <v>Yenangyaung</v>
          </cell>
        </row>
        <row r="14499">
          <cell r="H14499" t="str">
            <v>Yenangyaung</v>
          </cell>
        </row>
        <row r="14500">
          <cell r="H14500" t="str">
            <v>Yenangyaung</v>
          </cell>
        </row>
        <row r="14501">
          <cell r="H14501" t="str">
            <v>Yenangyaung</v>
          </cell>
        </row>
        <row r="14502">
          <cell r="H14502" t="str">
            <v>Yenangyaung</v>
          </cell>
        </row>
        <row r="14503">
          <cell r="H14503" t="str">
            <v>Yenangyaung</v>
          </cell>
        </row>
        <row r="14504">
          <cell r="H14504" t="str">
            <v>Yenangyaung</v>
          </cell>
        </row>
        <row r="14505">
          <cell r="H14505" t="str">
            <v>Yenangyaung</v>
          </cell>
        </row>
        <row r="14506">
          <cell r="H14506" t="str">
            <v>Yenangyaung</v>
          </cell>
        </row>
        <row r="14507">
          <cell r="H14507" t="str">
            <v>Yenangyaung</v>
          </cell>
        </row>
        <row r="14508">
          <cell r="H14508" t="str">
            <v>Yenangyaung</v>
          </cell>
        </row>
        <row r="14509">
          <cell r="H14509" t="str">
            <v>Yenangyaung</v>
          </cell>
        </row>
        <row r="14510">
          <cell r="H14510" t="str">
            <v>Yenangyaung</v>
          </cell>
        </row>
        <row r="14511">
          <cell r="H14511" t="str">
            <v>Yenangyaung</v>
          </cell>
        </row>
        <row r="14512">
          <cell r="H14512" t="str">
            <v>Yesagyo</v>
          </cell>
        </row>
        <row r="14513">
          <cell r="H14513" t="str">
            <v>Yesagyo</v>
          </cell>
        </row>
        <row r="14514">
          <cell r="H14514" t="str">
            <v>Yesagyo</v>
          </cell>
        </row>
        <row r="14515">
          <cell r="H14515" t="str">
            <v>Yesagyo</v>
          </cell>
        </row>
        <row r="14516">
          <cell r="H14516" t="str">
            <v>Yesagyo</v>
          </cell>
        </row>
        <row r="14517">
          <cell r="H14517" t="str">
            <v>Yesagyo</v>
          </cell>
        </row>
        <row r="14518">
          <cell r="H14518" t="str">
            <v>Yesagyo</v>
          </cell>
        </row>
        <row r="14519">
          <cell r="H14519" t="str">
            <v>Yesagyo</v>
          </cell>
        </row>
        <row r="14520">
          <cell r="H14520" t="str">
            <v>Yesagyo</v>
          </cell>
        </row>
        <row r="14521">
          <cell r="H14521" t="str">
            <v>Yesagyo</v>
          </cell>
        </row>
        <row r="14522">
          <cell r="H14522" t="str">
            <v>Yesagyo</v>
          </cell>
        </row>
        <row r="14523">
          <cell r="H14523" t="str">
            <v>Yesagyo</v>
          </cell>
        </row>
        <row r="14524">
          <cell r="H14524" t="str">
            <v>Yesagyo</v>
          </cell>
        </row>
        <row r="14525">
          <cell r="H14525" t="str">
            <v>Yesagyo</v>
          </cell>
        </row>
        <row r="14526">
          <cell r="H14526" t="str">
            <v>Yesagyo</v>
          </cell>
        </row>
        <row r="14527">
          <cell r="H14527" t="str">
            <v>Yesagyo</v>
          </cell>
        </row>
        <row r="14528">
          <cell r="H14528" t="str">
            <v>Yesagyo</v>
          </cell>
        </row>
        <row r="14529">
          <cell r="H14529" t="str">
            <v>Yesagyo</v>
          </cell>
        </row>
        <row r="14530">
          <cell r="H14530" t="str">
            <v>Yesagyo</v>
          </cell>
        </row>
        <row r="14531">
          <cell r="H14531" t="str">
            <v>Yesagyo</v>
          </cell>
        </row>
        <row r="14532">
          <cell r="H14532" t="str">
            <v>Yesagyo</v>
          </cell>
        </row>
        <row r="14533">
          <cell r="H14533" t="str">
            <v>Yesagyo</v>
          </cell>
        </row>
        <row r="14534">
          <cell r="H14534" t="str">
            <v>Yesagyo</v>
          </cell>
        </row>
        <row r="14535">
          <cell r="H14535" t="str">
            <v>Yesagyo</v>
          </cell>
        </row>
        <row r="14536">
          <cell r="H14536" t="str">
            <v>Yesagyo</v>
          </cell>
        </row>
        <row r="14537">
          <cell r="H14537" t="str">
            <v>Yesagyo</v>
          </cell>
        </row>
        <row r="14538">
          <cell r="H14538" t="str">
            <v>Yesagyo</v>
          </cell>
        </row>
        <row r="14539">
          <cell r="H14539" t="str">
            <v>Yesagyo</v>
          </cell>
        </row>
        <row r="14540">
          <cell r="H14540" t="str">
            <v>Yesagyo</v>
          </cell>
        </row>
        <row r="14541">
          <cell r="H14541" t="str">
            <v>Yesagyo</v>
          </cell>
        </row>
        <row r="14542">
          <cell r="H14542" t="str">
            <v>Yesagyo</v>
          </cell>
        </row>
        <row r="14543">
          <cell r="H14543" t="str">
            <v>Yesagyo</v>
          </cell>
        </row>
        <row r="14544">
          <cell r="H14544" t="str">
            <v>Yesagyo</v>
          </cell>
        </row>
        <row r="14545">
          <cell r="H14545" t="str">
            <v>Yesagyo</v>
          </cell>
        </row>
        <row r="14546">
          <cell r="H14546" t="str">
            <v>Yesagyo</v>
          </cell>
        </row>
        <row r="14547">
          <cell r="H14547" t="str">
            <v>Yesagyo</v>
          </cell>
        </row>
        <row r="14548">
          <cell r="H14548" t="str">
            <v>Yesagyo</v>
          </cell>
        </row>
        <row r="14549">
          <cell r="H14549" t="str">
            <v>Yesagyo</v>
          </cell>
        </row>
        <row r="14550">
          <cell r="H14550" t="str">
            <v>Yesagyo</v>
          </cell>
        </row>
        <row r="14551">
          <cell r="H14551" t="str">
            <v>Yesagyo</v>
          </cell>
        </row>
        <row r="14552">
          <cell r="H14552" t="str">
            <v>Yesagyo</v>
          </cell>
        </row>
        <row r="14553">
          <cell r="H14553" t="str">
            <v>Yesagyo</v>
          </cell>
        </row>
        <row r="14554">
          <cell r="H14554" t="str">
            <v>Yesagyo</v>
          </cell>
        </row>
        <row r="14555">
          <cell r="H14555" t="str">
            <v>Yesagyo</v>
          </cell>
        </row>
        <row r="14556">
          <cell r="H14556" t="str">
            <v>Yesagyo</v>
          </cell>
        </row>
        <row r="14557">
          <cell r="H14557" t="str">
            <v>Yesagyo</v>
          </cell>
        </row>
        <row r="14558">
          <cell r="H14558" t="str">
            <v>Yesagyo</v>
          </cell>
        </row>
        <row r="14559">
          <cell r="H14559" t="str">
            <v>Yesagyo</v>
          </cell>
        </row>
        <row r="14560">
          <cell r="H14560" t="str">
            <v>Yesagyo</v>
          </cell>
        </row>
        <row r="14561">
          <cell r="H14561" t="str">
            <v>Yesagyo</v>
          </cell>
        </row>
        <row r="14562">
          <cell r="H14562" t="str">
            <v>Yesagyo</v>
          </cell>
        </row>
        <row r="14563">
          <cell r="H14563" t="str">
            <v>Yesagyo</v>
          </cell>
        </row>
        <row r="14564">
          <cell r="H14564" t="str">
            <v>Yesagyo</v>
          </cell>
        </row>
        <row r="14565">
          <cell r="H14565" t="str">
            <v>Yesagyo</v>
          </cell>
        </row>
        <row r="14566">
          <cell r="H14566" t="str">
            <v>Yesagyo</v>
          </cell>
        </row>
        <row r="14567">
          <cell r="H14567" t="str">
            <v>Yesagyo</v>
          </cell>
        </row>
        <row r="14568">
          <cell r="H14568" t="str">
            <v>Yesagyo</v>
          </cell>
        </row>
        <row r="14569">
          <cell r="H14569" t="str">
            <v>Yesagyo</v>
          </cell>
        </row>
        <row r="14570">
          <cell r="H14570" t="str">
            <v>Yesagyo</v>
          </cell>
        </row>
        <row r="14571">
          <cell r="H14571" t="str">
            <v>Yesagyo</v>
          </cell>
        </row>
        <row r="14572">
          <cell r="H14572" t="str">
            <v>Yesagyo</v>
          </cell>
        </row>
        <row r="14573">
          <cell r="H14573" t="str">
            <v>Yesagyo</v>
          </cell>
        </row>
        <row r="14574">
          <cell r="H14574" t="str">
            <v>Yesagyo</v>
          </cell>
        </row>
        <row r="14575">
          <cell r="H14575" t="str">
            <v>Yesagyo</v>
          </cell>
        </row>
        <row r="14576">
          <cell r="H14576" t="str">
            <v>Yesagyo</v>
          </cell>
        </row>
        <row r="14577">
          <cell r="H14577" t="str">
            <v>Yesagyo</v>
          </cell>
        </row>
        <row r="14578">
          <cell r="H14578" t="str">
            <v>Yesagyo</v>
          </cell>
        </row>
        <row r="14579">
          <cell r="H14579" t="str">
            <v>Yesagyo</v>
          </cell>
        </row>
        <row r="14580">
          <cell r="H14580" t="str">
            <v>Yesagyo</v>
          </cell>
        </row>
        <row r="14581">
          <cell r="H14581" t="str">
            <v>Yesagyo</v>
          </cell>
        </row>
        <row r="14582">
          <cell r="H14582" t="str">
            <v>Yesagyo</v>
          </cell>
        </row>
        <row r="14583">
          <cell r="H14583" t="str">
            <v>Yesagyo</v>
          </cell>
        </row>
        <row r="14584">
          <cell r="H14584" t="str">
            <v>Yesagyo</v>
          </cell>
        </row>
        <row r="14585">
          <cell r="H14585" t="str">
            <v>Yesagyo</v>
          </cell>
        </row>
        <row r="14586">
          <cell r="H14586" t="str">
            <v>Yesagyo</v>
          </cell>
        </row>
        <row r="14587">
          <cell r="H14587" t="str">
            <v>Yesagyo</v>
          </cell>
        </row>
        <row r="14588">
          <cell r="H14588" t="str">
            <v>Yesagyo</v>
          </cell>
        </row>
        <row r="14589">
          <cell r="H14589" t="str">
            <v>Yesagyo</v>
          </cell>
        </row>
        <row r="14590">
          <cell r="H14590" t="str">
            <v>Yesagyo</v>
          </cell>
        </row>
        <row r="14591">
          <cell r="H14591" t="str">
            <v>Yesagyo</v>
          </cell>
        </row>
        <row r="14592">
          <cell r="H14592" t="str">
            <v>Yesagyo</v>
          </cell>
        </row>
        <row r="14593">
          <cell r="H14593" t="str">
            <v>Yesagyo</v>
          </cell>
        </row>
        <row r="14594">
          <cell r="H14594" t="str">
            <v>Yesagyo</v>
          </cell>
        </row>
        <row r="14595">
          <cell r="H14595" t="str">
            <v>Ye-U</v>
          </cell>
        </row>
        <row r="14596">
          <cell r="H14596" t="str">
            <v>Ye-U</v>
          </cell>
        </row>
        <row r="14597">
          <cell r="H14597" t="str">
            <v>Ye-U</v>
          </cell>
        </row>
        <row r="14598">
          <cell r="H14598" t="str">
            <v>Ye-U</v>
          </cell>
        </row>
        <row r="14599">
          <cell r="H14599" t="str">
            <v>Ye-U</v>
          </cell>
        </row>
        <row r="14600">
          <cell r="H14600" t="str">
            <v>Ye-U</v>
          </cell>
        </row>
        <row r="14601">
          <cell r="H14601" t="str">
            <v>Ye-U</v>
          </cell>
        </row>
        <row r="14602">
          <cell r="H14602" t="str">
            <v>Ye-U</v>
          </cell>
        </row>
        <row r="14603">
          <cell r="H14603" t="str">
            <v>Ye-U</v>
          </cell>
        </row>
        <row r="14604">
          <cell r="H14604" t="str">
            <v>Ye-U</v>
          </cell>
        </row>
        <row r="14605">
          <cell r="H14605" t="str">
            <v>Ye-U</v>
          </cell>
        </row>
        <row r="14606">
          <cell r="H14606" t="str">
            <v>Ye-U</v>
          </cell>
        </row>
        <row r="14607">
          <cell r="H14607" t="str">
            <v>Ye-U</v>
          </cell>
        </row>
        <row r="14608">
          <cell r="H14608" t="str">
            <v>Ye-U</v>
          </cell>
        </row>
        <row r="14609">
          <cell r="H14609" t="str">
            <v>Ye-U</v>
          </cell>
        </row>
        <row r="14610">
          <cell r="H14610" t="str">
            <v>Ye-U</v>
          </cell>
        </row>
        <row r="14611">
          <cell r="H14611" t="str">
            <v>Ye-U</v>
          </cell>
        </row>
        <row r="14612">
          <cell r="H14612" t="str">
            <v>Ye-U</v>
          </cell>
        </row>
        <row r="14613">
          <cell r="H14613" t="str">
            <v>Ye-U</v>
          </cell>
        </row>
        <row r="14614">
          <cell r="H14614" t="str">
            <v>Ye-U</v>
          </cell>
        </row>
        <row r="14615">
          <cell r="H14615" t="str">
            <v>Ye-U</v>
          </cell>
        </row>
        <row r="14616">
          <cell r="H14616" t="str">
            <v>Ye-U</v>
          </cell>
        </row>
        <row r="14617">
          <cell r="H14617" t="str">
            <v>Ye-U</v>
          </cell>
        </row>
        <row r="14618">
          <cell r="H14618" t="str">
            <v>Ye-U</v>
          </cell>
        </row>
        <row r="14619">
          <cell r="H14619" t="str">
            <v>Ye-U</v>
          </cell>
        </row>
        <row r="14620">
          <cell r="H14620" t="str">
            <v>Ye-U</v>
          </cell>
        </row>
        <row r="14621">
          <cell r="H14621" t="str">
            <v>Ye-U</v>
          </cell>
        </row>
        <row r="14622">
          <cell r="H14622" t="str">
            <v>Ye-U</v>
          </cell>
        </row>
        <row r="14623">
          <cell r="H14623" t="str">
            <v>Ye-U</v>
          </cell>
        </row>
        <row r="14624">
          <cell r="H14624" t="str">
            <v>Ye-U</v>
          </cell>
        </row>
        <row r="14625">
          <cell r="H14625" t="str">
            <v>Ye-U</v>
          </cell>
        </row>
        <row r="14626">
          <cell r="H14626" t="str">
            <v>Ye-U</v>
          </cell>
        </row>
        <row r="14627">
          <cell r="H14627" t="str">
            <v>Ye-U</v>
          </cell>
        </row>
        <row r="14628">
          <cell r="H14628" t="str">
            <v>Ye-U</v>
          </cell>
        </row>
        <row r="14629">
          <cell r="H14629" t="str">
            <v>Ye-U</v>
          </cell>
        </row>
        <row r="14630">
          <cell r="H14630" t="str">
            <v>Ye-U</v>
          </cell>
        </row>
        <row r="14631">
          <cell r="H14631" t="str">
            <v>Ye-U</v>
          </cell>
        </row>
        <row r="14632">
          <cell r="H14632" t="str">
            <v>Ye-U</v>
          </cell>
        </row>
        <row r="14633">
          <cell r="H14633" t="str">
            <v>Ye-U</v>
          </cell>
        </row>
        <row r="14634">
          <cell r="H14634" t="str">
            <v>Ye-U</v>
          </cell>
        </row>
        <row r="14635">
          <cell r="H14635" t="str">
            <v>Ye-U</v>
          </cell>
        </row>
        <row r="14636">
          <cell r="H14636" t="str">
            <v>Ye-U</v>
          </cell>
        </row>
        <row r="14637">
          <cell r="H14637" t="str">
            <v>Ye-U</v>
          </cell>
        </row>
        <row r="14638">
          <cell r="H14638" t="str">
            <v>Ye-U</v>
          </cell>
        </row>
        <row r="14639">
          <cell r="H14639" t="str">
            <v>Ye-U</v>
          </cell>
        </row>
        <row r="14640">
          <cell r="H14640" t="str">
            <v>Ye-U</v>
          </cell>
        </row>
        <row r="14641">
          <cell r="H14641" t="str">
            <v>Ye-U</v>
          </cell>
        </row>
        <row r="14642">
          <cell r="H14642" t="str">
            <v>Ye-U</v>
          </cell>
        </row>
        <row r="14643">
          <cell r="H14643" t="str">
            <v>Ye-U</v>
          </cell>
        </row>
        <row r="14644">
          <cell r="H14644" t="str">
            <v>Ye-U</v>
          </cell>
        </row>
        <row r="14645">
          <cell r="H14645" t="str">
            <v>Ye-U</v>
          </cell>
        </row>
        <row r="14646">
          <cell r="H14646" t="str">
            <v>Ye-U</v>
          </cell>
        </row>
        <row r="14647">
          <cell r="H14647" t="str">
            <v>Ye-U</v>
          </cell>
        </row>
        <row r="14648">
          <cell r="H14648" t="str">
            <v>Ye-U</v>
          </cell>
        </row>
        <row r="14649">
          <cell r="H14649" t="str">
            <v>Ye-U</v>
          </cell>
        </row>
        <row r="14650">
          <cell r="H14650" t="str">
            <v>Ye-U</v>
          </cell>
        </row>
        <row r="14651">
          <cell r="H14651" t="str">
            <v>Ye-U</v>
          </cell>
        </row>
        <row r="14652">
          <cell r="H14652" t="str">
            <v>Ye-U</v>
          </cell>
        </row>
        <row r="14653">
          <cell r="H14653" t="str">
            <v>Ye-U</v>
          </cell>
        </row>
        <row r="14654">
          <cell r="H14654" t="str">
            <v>Ye-U</v>
          </cell>
        </row>
        <row r="14655">
          <cell r="H14655" t="str">
            <v>Ye-U</v>
          </cell>
        </row>
        <row r="14656">
          <cell r="H14656" t="str">
            <v>Ye-U</v>
          </cell>
        </row>
        <row r="14657">
          <cell r="H14657" t="str">
            <v>Ye-U</v>
          </cell>
        </row>
        <row r="14658">
          <cell r="H14658" t="str">
            <v>Ye-U</v>
          </cell>
        </row>
        <row r="14659">
          <cell r="H14659" t="str">
            <v>Yin Pang</v>
          </cell>
        </row>
        <row r="14660">
          <cell r="H14660" t="str">
            <v>Yin Pang</v>
          </cell>
        </row>
        <row r="14661">
          <cell r="H14661" t="str">
            <v>Yin Pang</v>
          </cell>
        </row>
        <row r="14662">
          <cell r="H14662" t="str">
            <v>Yin Pang</v>
          </cell>
        </row>
        <row r="14663">
          <cell r="H14663" t="str">
            <v>Yin Pang</v>
          </cell>
        </row>
        <row r="14664">
          <cell r="H14664" t="str">
            <v xml:space="preserve">Yin Pang </v>
          </cell>
        </row>
        <row r="14665">
          <cell r="H14665" t="str">
            <v xml:space="preserve">Yin Pang </v>
          </cell>
        </row>
        <row r="14666">
          <cell r="H14666" t="str">
            <v xml:space="preserve">Yin Pang </v>
          </cell>
        </row>
        <row r="14667">
          <cell r="H14667" t="str">
            <v xml:space="preserve">Yin Pang </v>
          </cell>
        </row>
        <row r="14668">
          <cell r="H14668" t="str">
            <v xml:space="preserve">Yin Pang </v>
          </cell>
        </row>
        <row r="14669">
          <cell r="H14669" t="str">
            <v>Yinmarbin</v>
          </cell>
        </row>
        <row r="14670">
          <cell r="H14670" t="str">
            <v>Yinmarbin</v>
          </cell>
        </row>
        <row r="14671">
          <cell r="H14671" t="str">
            <v>Yinmarbin</v>
          </cell>
        </row>
        <row r="14672">
          <cell r="H14672" t="str">
            <v>Yinmarbin</v>
          </cell>
        </row>
        <row r="14673">
          <cell r="H14673" t="str">
            <v>Yinmarbin</v>
          </cell>
        </row>
        <row r="14674">
          <cell r="H14674" t="str">
            <v>Yinmarbin</v>
          </cell>
        </row>
        <row r="14675">
          <cell r="H14675" t="str">
            <v>Yinmarbin</v>
          </cell>
        </row>
        <row r="14676">
          <cell r="H14676" t="str">
            <v>Yinmarbin</v>
          </cell>
        </row>
        <row r="14677">
          <cell r="H14677" t="str">
            <v>Yinmarbin</v>
          </cell>
        </row>
        <row r="14678">
          <cell r="H14678" t="str">
            <v>Yinmarbin</v>
          </cell>
        </row>
        <row r="14679">
          <cell r="H14679" t="str">
            <v>Yinmarbin</v>
          </cell>
        </row>
        <row r="14680">
          <cell r="H14680" t="str">
            <v>Yinmarbin</v>
          </cell>
        </row>
        <row r="14681">
          <cell r="H14681" t="str">
            <v>Yinmarbin</v>
          </cell>
        </row>
        <row r="14682">
          <cell r="H14682" t="str">
            <v>Yinmarbin</v>
          </cell>
        </row>
        <row r="14683">
          <cell r="H14683" t="str">
            <v>Yinmarbin</v>
          </cell>
        </row>
        <row r="14684">
          <cell r="H14684" t="str">
            <v>Yinmarbin</v>
          </cell>
        </row>
        <row r="14685">
          <cell r="H14685" t="str">
            <v>Yinmarbin</v>
          </cell>
        </row>
        <row r="14686">
          <cell r="H14686" t="str">
            <v>Yinmarbin</v>
          </cell>
        </row>
        <row r="14687">
          <cell r="H14687" t="str">
            <v>Yinmarbin</v>
          </cell>
        </row>
        <row r="14688">
          <cell r="H14688" t="str">
            <v>Yinmarbin</v>
          </cell>
        </row>
        <row r="14689">
          <cell r="H14689" t="str">
            <v>Yinmarbin</v>
          </cell>
        </row>
        <row r="14690">
          <cell r="H14690" t="str">
            <v>Yinmarbin</v>
          </cell>
        </row>
        <row r="14691">
          <cell r="H14691" t="str">
            <v>Yinmarbin</v>
          </cell>
        </row>
        <row r="14692">
          <cell r="H14692" t="str">
            <v>Yinmarbin</v>
          </cell>
        </row>
        <row r="14693">
          <cell r="H14693" t="str">
            <v>Yinmarbin</v>
          </cell>
        </row>
        <row r="14694">
          <cell r="H14694" t="str">
            <v>Yinmarbin</v>
          </cell>
        </row>
        <row r="14695">
          <cell r="H14695" t="str">
            <v>Yinmarbin</v>
          </cell>
        </row>
        <row r="14696">
          <cell r="H14696" t="str">
            <v>Yinmarbin</v>
          </cell>
        </row>
        <row r="14697">
          <cell r="H14697" t="str">
            <v>Yinmarbin</v>
          </cell>
        </row>
        <row r="14698">
          <cell r="H14698" t="str">
            <v>Yinmarbin</v>
          </cell>
        </row>
        <row r="14699">
          <cell r="H14699" t="str">
            <v>Yinmarbin</v>
          </cell>
        </row>
        <row r="14700">
          <cell r="H14700" t="str">
            <v>Yinmarbin</v>
          </cell>
        </row>
        <row r="14701">
          <cell r="H14701" t="str">
            <v>Yinmarbin</v>
          </cell>
        </row>
        <row r="14702">
          <cell r="H14702" t="str">
            <v>Yinmarbin</v>
          </cell>
        </row>
        <row r="14703">
          <cell r="H14703" t="str">
            <v>Yinmarbin</v>
          </cell>
        </row>
        <row r="14704">
          <cell r="H14704" t="str">
            <v>Yinmarbin</v>
          </cell>
        </row>
        <row r="14705">
          <cell r="H14705" t="str">
            <v>Yinmarbin</v>
          </cell>
        </row>
        <row r="14706">
          <cell r="H14706" t="str">
            <v>Yinmarbin</v>
          </cell>
        </row>
        <row r="14707">
          <cell r="H14707" t="str">
            <v>Yinmarbin</v>
          </cell>
        </row>
        <row r="14708">
          <cell r="H14708" t="str">
            <v>Yinmarbin</v>
          </cell>
        </row>
        <row r="14709">
          <cell r="H14709" t="str">
            <v>Yinmarbin</v>
          </cell>
        </row>
        <row r="14710">
          <cell r="H14710" t="str">
            <v>Yinmarbin</v>
          </cell>
        </row>
        <row r="14711">
          <cell r="H14711" t="str">
            <v>Yinmarbin</v>
          </cell>
        </row>
        <row r="14712">
          <cell r="H14712" t="str">
            <v>Yinmarbin</v>
          </cell>
        </row>
        <row r="14713">
          <cell r="H14713" t="str">
            <v>Ywangan</v>
          </cell>
        </row>
        <row r="14714">
          <cell r="H14714" t="str">
            <v>Ywangan</v>
          </cell>
        </row>
        <row r="14715">
          <cell r="H14715" t="str">
            <v>Ywangan</v>
          </cell>
        </row>
        <row r="14716">
          <cell r="H14716" t="str">
            <v>Ywangan</v>
          </cell>
        </row>
        <row r="14717">
          <cell r="H14717" t="str">
            <v>Ywangan</v>
          </cell>
        </row>
        <row r="14718">
          <cell r="H14718" t="str">
            <v>Ywangan</v>
          </cell>
        </row>
        <row r="14719">
          <cell r="H14719" t="str">
            <v>Ywangan</v>
          </cell>
        </row>
        <row r="14720">
          <cell r="H14720" t="str">
            <v>Ywangan</v>
          </cell>
        </row>
        <row r="14721">
          <cell r="H14721" t="str">
            <v>Ywangan</v>
          </cell>
        </row>
        <row r="14722">
          <cell r="H14722" t="str">
            <v>Ywangan</v>
          </cell>
        </row>
        <row r="14723">
          <cell r="H14723" t="str">
            <v>Ywangan</v>
          </cell>
        </row>
        <row r="14724">
          <cell r="H14724" t="str">
            <v>Ywangan</v>
          </cell>
        </row>
        <row r="14725">
          <cell r="H14725" t="str">
            <v>Ywangan</v>
          </cell>
        </row>
        <row r="14726">
          <cell r="H14726" t="str">
            <v>Ywangan</v>
          </cell>
        </row>
        <row r="14727">
          <cell r="H14727" t="str">
            <v>Ywangan</v>
          </cell>
        </row>
        <row r="14728">
          <cell r="H14728" t="str">
            <v>Ywangan</v>
          </cell>
        </row>
        <row r="14729">
          <cell r="H14729" t="str">
            <v>Ywangan</v>
          </cell>
        </row>
        <row r="14730">
          <cell r="H14730" t="str">
            <v>Ywangan</v>
          </cell>
        </row>
        <row r="14731">
          <cell r="H14731" t="str">
            <v>Ywangan</v>
          </cell>
        </row>
        <row r="14732">
          <cell r="H14732" t="str">
            <v>Ywangan</v>
          </cell>
        </row>
        <row r="14733">
          <cell r="H14733" t="str">
            <v>Ywangan</v>
          </cell>
        </row>
        <row r="14734">
          <cell r="H14734" t="str">
            <v>Ywangan</v>
          </cell>
        </row>
        <row r="14735">
          <cell r="H14735" t="str">
            <v>Ywangan</v>
          </cell>
        </row>
        <row r="14736">
          <cell r="H14736" t="str">
            <v>Ywangan</v>
          </cell>
        </row>
        <row r="14737">
          <cell r="H14737" t="str">
            <v>Ywangan</v>
          </cell>
        </row>
        <row r="14738">
          <cell r="H14738" t="str">
            <v>Ywangan</v>
          </cell>
        </row>
        <row r="14739">
          <cell r="H14739" t="str">
            <v>Ywangan</v>
          </cell>
        </row>
        <row r="14740">
          <cell r="H14740" t="str">
            <v>Ywangan</v>
          </cell>
        </row>
        <row r="14741">
          <cell r="H14741" t="str">
            <v>Ywangan</v>
          </cell>
        </row>
        <row r="14742">
          <cell r="H14742" t="str">
            <v>Ywangan</v>
          </cell>
        </row>
        <row r="14743">
          <cell r="H14743" t="str">
            <v>Ywangan</v>
          </cell>
        </row>
        <row r="14744">
          <cell r="H14744" t="str">
            <v>Za Bu Thi Ri</v>
          </cell>
        </row>
        <row r="14745">
          <cell r="H14745" t="str">
            <v>Za Bu Thi Ri</v>
          </cell>
        </row>
        <row r="14746">
          <cell r="H14746" t="str">
            <v>Za Bu Thi Ri</v>
          </cell>
        </row>
        <row r="14747">
          <cell r="H14747" t="str">
            <v>Za Bu Thi Ri</v>
          </cell>
        </row>
        <row r="14748">
          <cell r="H14748" t="str">
            <v>Za Bu Thi Ri</v>
          </cell>
        </row>
        <row r="14749">
          <cell r="H14749" t="str">
            <v>Zalun</v>
          </cell>
        </row>
        <row r="14750">
          <cell r="H14750" t="str">
            <v>Zalun</v>
          </cell>
        </row>
        <row r="14751">
          <cell r="H14751" t="str">
            <v>Zalun</v>
          </cell>
        </row>
        <row r="14752">
          <cell r="H14752" t="str">
            <v>Zalun</v>
          </cell>
        </row>
        <row r="14753">
          <cell r="H14753" t="str">
            <v>Zalun</v>
          </cell>
        </row>
        <row r="14754">
          <cell r="H14754" t="str">
            <v>Zalun</v>
          </cell>
        </row>
        <row r="14755">
          <cell r="H14755" t="str">
            <v>Zalun</v>
          </cell>
        </row>
        <row r="14756">
          <cell r="H14756" t="str">
            <v>Zalun</v>
          </cell>
        </row>
        <row r="14757">
          <cell r="H14757" t="str">
            <v>Zalun</v>
          </cell>
        </row>
        <row r="14758">
          <cell r="H14758" t="str">
            <v>Zalun</v>
          </cell>
        </row>
        <row r="14759">
          <cell r="H14759" t="str">
            <v>Zalun</v>
          </cell>
        </row>
        <row r="14760">
          <cell r="H14760" t="str">
            <v>Zalun</v>
          </cell>
        </row>
        <row r="14761">
          <cell r="H14761" t="str">
            <v>Zalun</v>
          </cell>
        </row>
        <row r="14762">
          <cell r="H14762" t="str">
            <v>Zalun</v>
          </cell>
        </row>
        <row r="14763">
          <cell r="H14763" t="str">
            <v>Zalun</v>
          </cell>
        </row>
        <row r="14764">
          <cell r="H14764" t="str">
            <v>Zalun</v>
          </cell>
        </row>
        <row r="14765">
          <cell r="H14765" t="str">
            <v>Zalun</v>
          </cell>
        </row>
        <row r="14766">
          <cell r="H14766" t="str">
            <v>Zalun</v>
          </cell>
        </row>
        <row r="14767">
          <cell r="H14767" t="str">
            <v>Zalun</v>
          </cell>
        </row>
        <row r="14768">
          <cell r="H14768" t="str">
            <v>Zalun</v>
          </cell>
        </row>
        <row r="14769">
          <cell r="H14769" t="str">
            <v>Zalun</v>
          </cell>
        </row>
        <row r="14770">
          <cell r="H14770" t="str">
            <v>Zalun</v>
          </cell>
        </row>
        <row r="14771">
          <cell r="H14771" t="str">
            <v>Zalun</v>
          </cell>
        </row>
        <row r="14772">
          <cell r="H14772" t="str">
            <v>Zalun</v>
          </cell>
        </row>
        <row r="14773">
          <cell r="H14773" t="str">
            <v>Zalun</v>
          </cell>
        </row>
        <row r="14774">
          <cell r="H14774" t="str">
            <v>Zalun</v>
          </cell>
        </row>
        <row r="14775">
          <cell r="H14775" t="str">
            <v>Zalun</v>
          </cell>
        </row>
        <row r="14776">
          <cell r="H14776" t="str">
            <v>Zalun</v>
          </cell>
        </row>
        <row r="14777">
          <cell r="H14777" t="str">
            <v>Zalun</v>
          </cell>
        </row>
        <row r="14778">
          <cell r="H14778" t="str">
            <v>Zalun</v>
          </cell>
        </row>
        <row r="14779">
          <cell r="H14779" t="str">
            <v>Zalun</v>
          </cell>
        </row>
        <row r="14780">
          <cell r="H14780" t="str">
            <v>Zalun</v>
          </cell>
        </row>
        <row r="14781">
          <cell r="H14781" t="str">
            <v>Zalun</v>
          </cell>
        </row>
        <row r="14782">
          <cell r="H14782" t="str">
            <v>Zalun</v>
          </cell>
        </row>
        <row r="14783">
          <cell r="H14783" t="str">
            <v>Zalun</v>
          </cell>
        </row>
        <row r="14784">
          <cell r="H14784" t="str">
            <v>Zalun</v>
          </cell>
        </row>
        <row r="14785">
          <cell r="H14785" t="str">
            <v>Zalun</v>
          </cell>
        </row>
        <row r="14786">
          <cell r="H14786" t="str">
            <v>Zalun</v>
          </cell>
        </row>
        <row r="14787">
          <cell r="H14787" t="str">
            <v>Zalun</v>
          </cell>
        </row>
        <row r="14788">
          <cell r="H14788" t="str">
            <v>Zalun</v>
          </cell>
        </row>
        <row r="14789">
          <cell r="H14789" t="str">
            <v>Zalun</v>
          </cell>
        </row>
        <row r="14790">
          <cell r="H14790" t="str">
            <v>Zalun</v>
          </cell>
        </row>
        <row r="14791">
          <cell r="H14791" t="str">
            <v>Zalun</v>
          </cell>
        </row>
        <row r="14792">
          <cell r="H14792" t="str">
            <v>Zalun</v>
          </cell>
        </row>
        <row r="14793">
          <cell r="H14793" t="str">
            <v>Zalun</v>
          </cell>
        </row>
        <row r="14794">
          <cell r="H14794" t="str">
            <v>Zalun</v>
          </cell>
        </row>
        <row r="14795">
          <cell r="H14795" t="str">
            <v>Zalun</v>
          </cell>
        </row>
        <row r="14796">
          <cell r="H14796" t="str">
            <v>Zalun</v>
          </cell>
        </row>
        <row r="14797">
          <cell r="H14797" t="str">
            <v>Zalun</v>
          </cell>
        </row>
        <row r="14798">
          <cell r="H14798" t="str">
            <v>Zalun</v>
          </cell>
        </row>
        <row r="14799">
          <cell r="H14799" t="str">
            <v>Zalun</v>
          </cell>
        </row>
        <row r="14800">
          <cell r="H14800" t="str">
            <v>Zalun</v>
          </cell>
        </row>
        <row r="14801">
          <cell r="H14801" t="str">
            <v>Zalun</v>
          </cell>
        </row>
        <row r="14802">
          <cell r="H14802" t="str">
            <v>Zalun</v>
          </cell>
        </row>
        <row r="14803">
          <cell r="H14803" t="str">
            <v>Zalun</v>
          </cell>
        </row>
        <row r="14804">
          <cell r="H14804" t="str">
            <v>Zalun</v>
          </cell>
        </row>
        <row r="14805">
          <cell r="H14805" t="str">
            <v>Zalun</v>
          </cell>
        </row>
        <row r="14806">
          <cell r="H14806" t="str">
            <v>Zalun</v>
          </cell>
        </row>
        <row r="14807">
          <cell r="H14807" t="str">
            <v>Zalun</v>
          </cell>
        </row>
        <row r="14808">
          <cell r="H14808" t="str">
            <v>Zalun</v>
          </cell>
        </row>
        <row r="14809">
          <cell r="H14809" t="str">
            <v>Zalun</v>
          </cell>
        </row>
        <row r="14810">
          <cell r="H14810" t="str">
            <v>Zalun</v>
          </cell>
        </row>
        <row r="14811">
          <cell r="H14811" t="str">
            <v>Zalun</v>
          </cell>
        </row>
        <row r="14812">
          <cell r="H14812" t="str">
            <v>Zalun</v>
          </cell>
        </row>
        <row r="14813">
          <cell r="H14813" t="str">
            <v>Zalun</v>
          </cell>
        </row>
        <row r="14814">
          <cell r="H14814" t="str">
            <v>Zalun</v>
          </cell>
        </row>
        <row r="14815">
          <cell r="H14815" t="str">
            <v>Zalun</v>
          </cell>
        </row>
        <row r="14816">
          <cell r="H14816" t="str">
            <v>Zalun</v>
          </cell>
        </row>
        <row r="14817">
          <cell r="H14817" t="str">
            <v>Zay Yar Thi Ri</v>
          </cell>
        </row>
        <row r="14818">
          <cell r="H14818" t="str">
            <v>Zay Yar Thi Ri</v>
          </cell>
        </row>
        <row r="14819">
          <cell r="H14819" t="str">
            <v>Zay Yar Thi Ri</v>
          </cell>
        </row>
        <row r="14820">
          <cell r="H14820" t="str">
            <v>Zay Yar Thi Ri</v>
          </cell>
        </row>
        <row r="14821">
          <cell r="H14821" t="str">
            <v>Zay Yar Thi Ri</v>
          </cell>
        </row>
        <row r="14822">
          <cell r="H14822" t="str">
            <v>Zay Yar Thi Ri</v>
          </cell>
        </row>
        <row r="14823">
          <cell r="H14823" t="str">
            <v>Zay Yar Thi Ri</v>
          </cell>
        </row>
        <row r="14824">
          <cell r="H14824" t="str">
            <v>Zay Yar Thi Ri</v>
          </cell>
        </row>
        <row r="14825">
          <cell r="H14825" t="str">
            <v>Zay Yar Thi Ri</v>
          </cell>
        </row>
        <row r="14826">
          <cell r="H14826" t="str">
            <v>Zay Yar Thi Ri</v>
          </cell>
        </row>
        <row r="14827">
          <cell r="H14827" t="str">
            <v>Zay Yar Thi Ri</v>
          </cell>
        </row>
        <row r="14828">
          <cell r="H14828" t="str">
            <v>Zay Yar Thi Ri</v>
          </cell>
        </row>
        <row r="14829">
          <cell r="H14829" t="str">
            <v>Zay Yar Thi Ri</v>
          </cell>
        </row>
        <row r="14830">
          <cell r="H14830" t="str">
            <v>Zay Yar Thi Ri</v>
          </cell>
        </row>
        <row r="14831">
          <cell r="H14831" t="str">
            <v>Zay Yar Thi Ri</v>
          </cell>
        </row>
        <row r="14832">
          <cell r="H14832" t="str">
            <v>Zay Yar Thi Ri</v>
          </cell>
        </row>
        <row r="14833">
          <cell r="H14833" t="str">
            <v>Zigon</v>
          </cell>
        </row>
        <row r="14834">
          <cell r="H14834" t="str">
            <v>Zigon</v>
          </cell>
        </row>
        <row r="14835">
          <cell r="H14835" t="str">
            <v>Zigon</v>
          </cell>
        </row>
        <row r="14836">
          <cell r="H14836" t="str">
            <v>Zigon</v>
          </cell>
        </row>
        <row r="14837">
          <cell r="H14837" t="str">
            <v>Zigon</v>
          </cell>
        </row>
        <row r="14838">
          <cell r="H14838" t="str">
            <v>Zigon</v>
          </cell>
        </row>
        <row r="14839">
          <cell r="H14839" t="str">
            <v>Zigon</v>
          </cell>
        </row>
        <row r="14840">
          <cell r="H14840" t="str">
            <v>Zigon</v>
          </cell>
        </row>
        <row r="14841">
          <cell r="H14841" t="str">
            <v>Zigon</v>
          </cell>
        </row>
        <row r="14842">
          <cell r="H14842" t="str">
            <v>Zigon</v>
          </cell>
        </row>
        <row r="14843">
          <cell r="H14843" t="str">
            <v>Zigon</v>
          </cell>
        </row>
        <row r="14844">
          <cell r="H14844" t="str">
            <v>Zigon</v>
          </cell>
        </row>
        <row r="14845">
          <cell r="H14845" t="str">
            <v>Zigon</v>
          </cell>
        </row>
        <row r="14846">
          <cell r="H14846" t="str">
            <v>Zigon</v>
          </cell>
        </row>
        <row r="14847">
          <cell r="H14847" t="str">
            <v>Zigon</v>
          </cell>
        </row>
        <row r="14848">
          <cell r="H14848" t="str">
            <v>Zigon</v>
          </cell>
        </row>
        <row r="14849">
          <cell r="H14849" t="str">
            <v>Zigon</v>
          </cell>
        </row>
        <row r="14850">
          <cell r="H14850" t="str">
            <v>Zigon</v>
          </cell>
        </row>
        <row r="14851">
          <cell r="H14851" t="str">
            <v>Zigon</v>
          </cell>
        </row>
        <row r="14852">
          <cell r="H14852" t="str">
            <v>Zigon</v>
          </cell>
        </row>
        <row r="14853">
          <cell r="H14853" t="str">
            <v>Zigon</v>
          </cell>
        </row>
        <row r="14854">
          <cell r="H14854" t="str">
            <v>Zigon</v>
          </cell>
        </row>
        <row r="14855">
          <cell r="H14855" t="str">
            <v>Zigon</v>
          </cell>
        </row>
        <row r="14856">
          <cell r="H14856" t="str">
            <v>Zigon</v>
          </cell>
        </row>
        <row r="14857">
          <cell r="H14857" t="str">
            <v>Zigon</v>
          </cell>
        </row>
        <row r="14858">
          <cell r="H14858" t="str">
            <v>Zigon</v>
          </cell>
        </row>
        <row r="14859">
          <cell r="H14859" t="str">
            <v>Zigon</v>
          </cell>
        </row>
        <row r="14860">
          <cell r="H14860" t="str">
            <v>Zigon</v>
          </cell>
        </row>
        <row r="14861">
          <cell r="H14861" t="str">
            <v>Zigon</v>
          </cell>
        </row>
        <row r="14862">
          <cell r="H14862" t="str">
            <v>Zigon</v>
          </cell>
        </row>
        <row r="14863">
          <cell r="H14863" t="str">
            <v>Zigon</v>
          </cell>
        </row>
        <row r="14864">
          <cell r="H14864" t="str">
            <v>Hlaingtharya (East)</v>
          </cell>
        </row>
        <row r="14865">
          <cell r="H14865" t="str">
            <v>Hlaingtharya (East)</v>
          </cell>
        </row>
        <row r="14866">
          <cell r="H14866" t="str">
            <v>Hlaingtharya (East)</v>
          </cell>
        </row>
        <row r="14867">
          <cell r="H14867" t="str">
            <v>Hlaingtharya (East)</v>
          </cell>
        </row>
        <row r="14868">
          <cell r="H14868" t="str">
            <v>Hlaingtharya (East)</v>
          </cell>
        </row>
        <row r="14869">
          <cell r="H14869" t="str">
            <v>Hlaingtharya (West)</v>
          </cell>
        </row>
        <row r="14870">
          <cell r="H14870" t="str">
            <v>Hlaingtharya (West)</v>
          </cell>
        </row>
        <row r="14871">
          <cell r="H14871" t="str">
            <v>Hlaingtharya (West)</v>
          </cell>
        </row>
        <row r="14872">
          <cell r="H14872" t="str">
            <v>Hlaingtharya (West)</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M1" t="str">
            <v>State_list</v>
          </cell>
        </row>
      </sheetData>
      <sheetData sheetId="17" refreshError="1"/>
      <sheetData sheetId="18" refreshError="1"/>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Pivot"/>
      <sheetName val="4W"/>
      <sheetName val="partner mapping"/>
      <sheetName val="WHO"/>
      <sheetName val="WHAT"/>
      <sheetName val="Where"/>
      <sheetName val="Rakhinevillages"/>
      <sheetName val="Sites"/>
      <sheetName val="Activities"/>
      <sheetName val="activities mapping"/>
      <sheetName val="VT_Partners"/>
      <sheetName val="VT_act_part"/>
      <sheetName val="VT_act"/>
      <sheetName val="camps"/>
      <sheetName val="Myanmar Nutrition sector 4W tem"/>
    </sheetNames>
    <sheetDataSet>
      <sheetData sheetId="0"/>
      <sheetData sheetId="1"/>
      <sheetData sheetId="2"/>
      <sheetData sheetId="3"/>
      <sheetData sheetId="4">
        <row r="1">
          <cell r="D1" t="str">
            <v>Organization Name</v>
          </cell>
          <cell r="E1" t="str">
            <v>Org. Code</v>
          </cell>
        </row>
        <row r="2">
          <cell r="D2" t="str">
            <v>A Lin (Nightoi)</v>
          </cell>
          <cell r="E2" t="str">
            <v>Nightoi</v>
          </cell>
        </row>
        <row r="3">
          <cell r="D3" t="str">
            <v>ACTED</v>
          </cell>
          <cell r="E3" t="str">
            <v>ACTED</v>
          </cell>
        </row>
        <row r="4">
          <cell r="D4" t="str">
            <v>Action Aid Myanmar</v>
          </cell>
          <cell r="E4" t="str">
            <v>AAM</v>
          </cell>
        </row>
        <row r="5">
          <cell r="D5" t="str">
            <v>Action Based Community Development</v>
          </cell>
          <cell r="E5" t="str">
            <v>ABCD</v>
          </cell>
        </row>
        <row r="6">
          <cell r="D6" t="str">
            <v>Action Contre la Faim</v>
          </cell>
          <cell r="E6" t="str">
            <v>ACF</v>
          </cell>
        </row>
        <row r="7">
          <cell r="D7" t="str">
            <v>Action for Green Earth</v>
          </cell>
          <cell r="E7" t="str">
            <v>AGE</v>
          </cell>
        </row>
        <row r="8">
          <cell r="D8" t="str">
            <v>Action for Public</v>
          </cell>
          <cell r="E8" t="str">
            <v>AFP</v>
          </cell>
        </row>
        <row r="9">
          <cell r="D9" t="str">
            <v>Action for Social Aid (Pyapon)</v>
          </cell>
          <cell r="E9" t="str">
            <v>ASA</v>
          </cell>
        </row>
        <row r="10">
          <cell r="D10" t="str">
            <v>AD 2030 VISION</v>
          </cell>
          <cell r="E10" t="str">
            <v>AD2030</v>
          </cell>
        </row>
        <row r="11">
          <cell r="D11" t="str">
            <v>Advancing Life And Regenerating Motherland</v>
          </cell>
          <cell r="E11" t="str">
            <v>ALARM</v>
          </cell>
        </row>
        <row r="12">
          <cell r="D12" t="str">
            <v>Advans MFI Myanmar</v>
          </cell>
          <cell r="E12" t="str">
            <v>MFI</v>
          </cell>
        </row>
        <row r="13">
          <cell r="D13" t="str">
            <v>Adventist Development and Relief Agency</v>
          </cell>
          <cell r="E13" t="str">
            <v>ADRA</v>
          </cell>
        </row>
        <row r="14">
          <cell r="D14" t="str">
            <v>Africa Asia Development Relief Foundation</v>
          </cell>
          <cell r="E14" t="str">
            <v>ADRF</v>
          </cell>
        </row>
        <row r="15">
          <cell r="D15" t="str">
            <v>Agape Child Care Center</v>
          </cell>
          <cell r="E15" t="str">
            <v>ACCC</v>
          </cell>
        </row>
        <row r="16">
          <cell r="D16" t="str">
            <v>Agape Community Service</v>
          </cell>
          <cell r="E16" t="str">
            <v>ACS</v>
          </cell>
        </row>
        <row r="17">
          <cell r="D17" t="str">
            <v>Agency for Basic Community Development</v>
          </cell>
          <cell r="E17" t="str">
            <v>ABC</v>
          </cell>
        </row>
        <row r="18">
          <cell r="D18" t="str">
            <v>Agency for Education of the Poor Rural Youth</v>
          </cell>
          <cell r="E18" t="str">
            <v>AEPRY</v>
          </cell>
        </row>
        <row r="19">
          <cell r="D19" t="str">
            <v>Agricultural Workers and Farmers Federation of Myanmar</v>
          </cell>
          <cell r="E19" t="str">
            <v>AFFM</v>
          </cell>
        </row>
        <row r="20">
          <cell r="D20" t="str">
            <v>Ahnineme' Pann Thnkhin</v>
          </cell>
          <cell r="E20" t="str">
            <v>APT</v>
          </cell>
        </row>
        <row r="21">
          <cell r="D21" t="str">
            <v>AIDS Healthcare Foundation</v>
          </cell>
          <cell r="E21" t="str">
            <v>AHF</v>
          </cell>
        </row>
        <row r="22">
          <cell r="D22" t="str">
            <v>Akhaya Women</v>
          </cell>
          <cell r="E22" t="str">
            <v>Akhaya Women</v>
          </cell>
        </row>
        <row r="23">
          <cell r="D23" t="str">
            <v>Alin Thit Social Development Group</v>
          </cell>
          <cell r="E23" t="str">
            <v>ALT</v>
          </cell>
        </row>
        <row r="24">
          <cell r="D24" t="str">
            <v>AlinDanLay Myar</v>
          </cell>
          <cell r="E24" t="str">
            <v>ALDLM</v>
          </cell>
        </row>
        <row r="25">
          <cell r="D25" t="str">
            <v>Alinntaw (The Light)</v>
          </cell>
          <cell r="E25" t="str">
            <v>The Light</v>
          </cell>
        </row>
        <row r="26">
          <cell r="D26" t="str">
            <v>All Country Agency for Rual Development</v>
          </cell>
          <cell r="E26" t="str">
            <v>ACRD</v>
          </cell>
        </row>
        <row r="27">
          <cell r="D27" t="str">
            <v>All-Myanmar Tamil Hindu Foundation</v>
          </cell>
          <cell r="E27" t="str">
            <v>AMTHF</v>
          </cell>
        </row>
        <row r="28">
          <cell r="D28" t="str">
            <v>Alliance Myanmar</v>
          </cell>
          <cell r="E28" t="str">
            <v>Alliance Myanmar</v>
          </cell>
        </row>
        <row r="29">
          <cell r="D29" t="str">
            <v>Amara Foundation</v>
          </cell>
          <cell r="E29" t="str">
            <v>Amara</v>
          </cell>
        </row>
        <row r="30">
          <cell r="D30" t="str">
            <v>American Red Cross</v>
          </cell>
          <cell r="E30" t="str">
            <v>USRC</v>
          </cell>
        </row>
        <row r="31">
          <cell r="D31" t="str">
            <v>American Refugee Commiee</v>
          </cell>
          <cell r="E31" t="str">
            <v>ARC</v>
          </cell>
        </row>
        <row r="32">
          <cell r="D32" t="str">
            <v>AmeriCares</v>
          </cell>
          <cell r="E32" t="str">
            <v>AmeriCares</v>
          </cell>
        </row>
        <row r="33">
          <cell r="D33" t="str">
            <v>Anauk Lay Aein Village Community Group</v>
          </cell>
          <cell r="E33" t="str">
            <v>ALAVC</v>
          </cell>
        </row>
        <row r="34">
          <cell r="D34" t="str">
            <v>Another Development</v>
          </cell>
          <cell r="E34" t="str">
            <v>AD</v>
          </cell>
        </row>
        <row r="35">
          <cell r="D35" t="str">
            <v>Anti-Persoonsmijnen Ontmijnende Product Ontwikkeling: "Anti-Personnel Landmines Detection Product Development</v>
          </cell>
          <cell r="E35" t="str">
            <v>APOPO</v>
          </cell>
        </row>
        <row r="36">
          <cell r="D36" t="str">
            <v>Anti-Trafficking Task Force (MPF)</v>
          </cell>
          <cell r="E36" t="str">
            <v>MPF</v>
          </cell>
        </row>
        <row r="37">
          <cell r="D37" t="str">
            <v>Ar Yone Oo Social Development Association</v>
          </cell>
          <cell r="E37" t="str">
            <v>AYO</v>
          </cell>
        </row>
        <row r="38">
          <cell r="D38" t="str">
            <v>Ar Yone Thit Myanmar Social Worker Association</v>
          </cell>
          <cell r="E38" t="str">
            <v>AYTMSWA</v>
          </cell>
        </row>
        <row r="39">
          <cell r="D39" t="str">
            <v>ARBRO River Basins Research Organization (Yangon)</v>
          </cell>
          <cell r="E39" t="str">
            <v>ARBRO</v>
          </cell>
        </row>
        <row r="40">
          <cell r="D40" t="str">
            <v>arche noVa - Initiative for People in Need</v>
          </cell>
          <cell r="E40" t="str">
            <v>AN</v>
          </cell>
        </row>
        <row r="41">
          <cell r="D41" t="str">
            <v>Arr Man Thit</v>
          </cell>
          <cell r="E41" t="str">
            <v>AMT</v>
          </cell>
        </row>
        <row r="42">
          <cell r="D42" t="str">
            <v>Arr Man Thit (Pathein)</v>
          </cell>
          <cell r="E42" t="str">
            <v>AMTP</v>
          </cell>
        </row>
        <row r="43">
          <cell r="D43" t="str">
            <v>ARTICLE 19</v>
          </cell>
          <cell r="E43" t="str">
            <v>A19</v>
          </cell>
        </row>
        <row r="44">
          <cell r="D44" t="str">
            <v>Ashoka Social Develoment Association</v>
          </cell>
          <cell r="E44" t="str">
            <v>ASDA</v>
          </cell>
        </row>
        <row r="45">
          <cell r="D45" t="str">
            <v>Asia Justice and Rights</v>
          </cell>
          <cell r="E45" t="str">
            <v>AJAR</v>
          </cell>
        </row>
        <row r="46">
          <cell r="D46" t="str">
            <v>Asia Light</v>
          </cell>
          <cell r="E46" t="str">
            <v>AL</v>
          </cell>
        </row>
        <row r="47">
          <cell r="D47" t="str">
            <v>Asia Light Foundation</v>
          </cell>
          <cell r="E47" t="str">
            <v>Asia Light</v>
          </cell>
        </row>
        <row r="48">
          <cell r="D48" t="str">
            <v>Asian Development Bank</v>
          </cell>
          <cell r="E48" t="str">
            <v>ADB</v>
          </cell>
        </row>
        <row r="49">
          <cell r="D49" t="str">
            <v>Asian Disaster Preparedness Center</v>
          </cell>
          <cell r="E49" t="str">
            <v>ADPC</v>
          </cell>
        </row>
        <row r="50">
          <cell r="D50" t="str">
            <v>Asian Harm Reduction Network</v>
          </cell>
          <cell r="E50" t="str">
            <v>AHRN</v>
          </cell>
        </row>
        <row r="51">
          <cell r="D51" t="str">
            <v>Asian Network for Free Elections</v>
          </cell>
          <cell r="E51" t="str">
            <v>ANFREL</v>
          </cell>
        </row>
        <row r="52">
          <cell r="D52" t="str">
            <v>Assemblies of God</v>
          </cell>
          <cell r="E52" t="str">
            <v>AG</v>
          </cell>
        </row>
        <row r="53">
          <cell r="D53" t="str">
            <v>Association for Aid and Relief, Japan</v>
          </cell>
          <cell r="E53" t="str">
            <v>AAR</v>
          </cell>
        </row>
        <row r="54">
          <cell r="D54" t="str">
            <v>Association François-Xavier Bagnoud</v>
          </cell>
          <cell r="E54" t="str">
            <v>AFXB</v>
          </cell>
        </row>
        <row r="55">
          <cell r="D55" t="str">
            <v>Association of Medical Doctors of Asia</v>
          </cell>
          <cell r="E55" t="str">
            <v>AMDA</v>
          </cell>
        </row>
        <row r="56">
          <cell r="D56" t="str">
            <v>Association of Myanmar Disabled Women Affairs</v>
          </cell>
          <cell r="E56" t="str">
            <v>AMDWA</v>
          </cell>
        </row>
        <row r="57">
          <cell r="D57" t="str">
            <v>Aung Myay Thukha Monastic School</v>
          </cell>
          <cell r="E57" t="str">
            <v>AMTMS</v>
          </cell>
        </row>
        <row r="58">
          <cell r="D58" t="str">
            <v>Aungzambu Youth Vocational Training School</v>
          </cell>
          <cell r="E58" t="str">
            <v>Aungzambu</v>
          </cell>
        </row>
        <row r="59">
          <cell r="D59" t="str">
            <v>Australian Centre for International Agricultural Research</v>
          </cell>
          <cell r="E59" t="str">
            <v>ACIAR</v>
          </cell>
        </row>
        <row r="60">
          <cell r="D60" t="str">
            <v>Australian Red Cross</v>
          </cell>
          <cell r="E60" t="str">
            <v>AuRC</v>
          </cell>
        </row>
        <row r="61">
          <cell r="D61" t="str">
            <v>AVI</v>
          </cell>
          <cell r="E61" t="str">
            <v>AVI</v>
          </cell>
        </row>
        <row r="62">
          <cell r="D62" t="str">
            <v>AVSI Foundation</v>
          </cell>
          <cell r="E62" t="str">
            <v>AVSI</v>
          </cell>
        </row>
        <row r="63">
          <cell r="D63" t="str">
            <v>Aye Mya Myitta</v>
          </cell>
          <cell r="E63" t="str">
            <v>AMMT</v>
          </cell>
        </row>
        <row r="64">
          <cell r="D64" t="str">
            <v>Aye Nyein Myitta</v>
          </cell>
          <cell r="E64" t="str">
            <v>ANM</v>
          </cell>
        </row>
        <row r="65">
          <cell r="D65" t="str">
            <v>Ayeyawady Homeland</v>
          </cell>
          <cell r="E65" t="str">
            <v>AH</v>
          </cell>
        </row>
        <row r="66">
          <cell r="D66" t="str">
            <v>B.K.KEE FOUNDATION</v>
          </cell>
          <cell r="E66" t="str">
            <v>B.K.KEE</v>
          </cell>
        </row>
        <row r="67">
          <cell r="D67" t="str">
            <v>Back Pack Health Worker Team</v>
          </cell>
          <cell r="E67" t="str">
            <v>BPHWT</v>
          </cell>
        </row>
        <row r="68">
          <cell r="D68" t="str">
            <v>Badei Dha Moe - Civil Society Organization</v>
          </cell>
          <cell r="E68" t="str">
            <v>BDM</v>
          </cell>
        </row>
        <row r="69">
          <cell r="D69" t="str">
            <v>Bamaw May</v>
          </cell>
          <cell r="E69" t="str">
            <v>BMM</v>
          </cell>
        </row>
        <row r="70">
          <cell r="D70" t="str">
            <v>Baptist Association Loikaw</v>
          </cell>
          <cell r="E70" t="str">
            <v>KBA</v>
          </cell>
        </row>
        <row r="71">
          <cell r="D71" t="str">
            <v>Basic Human Needs for Telecom</v>
          </cell>
          <cell r="E71" t="str">
            <v>BHN</v>
          </cell>
        </row>
        <row r="72">
          <cell r="D72" t="str">
            <v>BawaThit ShaetThot</v>
          </cell>
          <cell r="E72" t="str">
            <v>BWTST</v>
          </cell>
        </row>
        <row r="73">
          <cell r="D73" t="str">
            <v>Bay Thitsar Dana</v>
          </cell>
          <cell r="E73" t="str">
            <v>BTD</v>
          </cell>
        </row>
        <row r="74">
          <cell r="D74" t="str">
            <v>BBC Media Action</v>
          </cell>
          <cell r="E74" t="str">
            <v>BBC-MA</v>
          </cell>
        </row>
        <row r="75">
          <cell r="D75" t="str">
            <v>BDD Myanmar</v>
          </cell>
          <cell r="E75" t="str">
            <v>BDD</v>
          </cell>
        </row>
        <row r="76">
          <cell r="D76" t="str">
            <v>Belin Network</v>
          </cell>
          <cell r="E76" t="str">
            <v>Belin Network</v>
          </cell>
        </row>
        <row r="77">
          <cell r="D77" t="str">
            <v>Beneficial Panter Group</v>
          </cell>
          <cell r="E77" t="str">
            <v>BPG</v>
          </cell>
        </row>
        <row r="78">
          <cell r="D78" t="str">
            <v>Better and Undisruptive Delivery Support</v>
          </cell>
          <cell r="E78" t="str">
            <v>BUD</v>
          </cell>
        </row>
        <row r="79">
          <cell r="D79" t="str">
            <v>Better Burmese Health Care</v>
          </cell>
          <cell r="E79" t="str">
            <v>BBHC</v>
          </cell>
        </row>
        <row r="80">
          <cell r="D80" t="str">
            <v>Better Life Organization</v>
          </cell>
          <cell r="E80" t="str">
            <v>BLO</v>
          </cell>
        </row>
        <row r="81">
          <cell r="D81" t="str">
            <v>BHN Association Myanmar</v>
          </cell>
          <cell r="E81" t="str">
            <v>BHNAM</v>
          </cell>
        </row>
        <row r="82">
          <cell r="D82" t="str">
            <v>Biodiversity And Nature Conservation Association</v>
          </cell>
          <cell r="E82" t="str">
            <v>BANCA</v>
          </cell>
        </row>
        <row r="83">
          <cell r="D83" t="str">
            <v>Body Guard Foundation</v>
          </cell>
          <cell r="E83" t="str">
            <v>BDF</v>
          </cell>
        </row>
        <row r="84">
          <cell r="D84" t="str">
            <v>Bommazeya Community Development Association</v>
          </cell>
          <cell r="E84" t="str">
            <v>BZY</v>
          </cell>
        </row>
        <row r="85">
          <cell r="D85" t="str">
            <v>Border Areas Development Association</v>
          </cell>
          <cell r="E85" t="str">
            <v>BDA</v>
          </cell>
        </row>
        <row r="86">
          <cell r="D86" t="str">
            <v>BRAC Myanmar</v>
          </cell>
          <cell r="E86" t="str">
            <v>BRAC</v>
          </cell>
        </row>
        <row r="87">
          <cell r="D87" t="str">
            <v>Braveheart Foundation</v>
          </cell>
          <cell r="E87" t="str">
            <v>BH</v>
          </cell>
        </row>
        <row r="88">
          <cell r="D88" t="str">
            <v>Bremen Overseas Research and Development Association</v>
          </cell>
          <cell r="E88" t="str">
            <v>BORDA</v>
          </cell>
        </row>
        <row r="89">
          <cell r="D89" t="str">
            <v>Bridge Asia Japan</v>
          </cell>
          <cell r="E89" t="str">
            <v>BAJ</v>
          </cell>
        </row>
        <row r="90">
          <cell r="D90" t="str">
            <v>British Council</v>
          </cell>
          <cell r="E90" t="str">
            <v>BC</v>
          </cell>
        </row>
        <row r="91">
          <cell r="D91" t="str">
            <v>Building Markets</v>
          </cell>
          <cell r="E91" t="str">
            <v>BuildingMarkets</v>
          </cell>
        </row>
        <row r="92">
          <cell r="D92" t="str">
            <v>Burma Medical Association</v>
          </cell>
          <cell r="E92" t="str">
            <v>BMA</v>
          </cell>
        </row>
        <row r="93">
          <cell r="D93" t="str">
            <v>Burma News International</v>
          </cell>
          <cell r="E93" t="str">
            <v>BNI</v>
          </cell>
        </row>
        <row r="94">
          <cell r="D94" t="str">
            <v>Burma Relief Centre</v>
          </cell>
          <cell r="E94" t="str">
            <v>BRC</v>
          </cell>
        </row>
        <row r="95">
          <cell r="D95" t="str">
            <v>Burmese Migrant Teachers' Association (Hsa Mu Htaw)</v>
          </cell>
          <cell r="E95" t="str">
            <v>BMTA</v>
          </cell>
        </row>
        <row r="96">
          <cell r="D96" t="str">
            <v>Burmese Women's Union</v>
          </cell>
          <cell r="E96" t="str">
            <v>BWU</v>
          </cell>
        </row>
        <row r="97">
          <cell r="D97" t="str">
            <v>Burnet Institute Myanmar</v>
          </cell>
          <cell r="E97" t="str">
            <v>BIMM</v>
          </cell>
        </row>
        <row r="98">
          <cell r="D98" t="str">
            <v>CAFOD (Member of Caritas International)</v>
          </cell>
          <cell r="E98" t="str">
            <v>CAFOD</v>
          </cell>
        </row>
        <row r="99">
          <cell r="D99" t="str">
            <v>Canadian Red Cross</v>
          </cell>
          <cell r="E99" t="str">
            <v>CanRC</v>
          </cell>
        </row>
        <row r="100">
          <cell r="D100" t="str">
            <v>CARE International in Myanmar</v>
          </cell>
          <cell r="E100" t="str">
            <v>CARE</v>
          </cell>
        </row>
        <row r="101">
          <cell r="D101" t="str">
            <v>Caritas Switzerland</v>
          </cell>
          <cell r="E101" t="str">
            <v>CACH</v>
          </cell>
        </row>
        <row r="102">
          <cell r="D102" t="str">
            <v>Caritas Thailand</v>
          </cell>
          <cell r="E102" t="str">
            <v>CARITAS-Thai</v>
          </cell>
        </row>
        <row r="103">
          <cell r="D103" t="str">
            <v>Catholic Bishops’ Conference of Myanmar</v>
          </cell>
          <cell r="E103" t="str">
            <v>CBCM</v>
          </cell>
        </row>
        <row r="104">
          <cell r="D104" t="str">
            <v>Catholic Karuna</v>
          </cell>
          <cell r="E104" t="str">
            <v>CK</v>
          </cell>
        </row>
        <row r="105">
          <cell r="D105" t="str">
            <v>Catholic Karuna Loikaw</v>
          </cell>
          <cell r="E105" t="str">
            <v>CKL</v>
          </cell>
        </row>
        <row r="106">
          <cell r="D106" t="str">
            <v>Catholic Relief Services</v>
          </cell>
          <cell r="E106" t="str">
            <v>CRS</v>
          </cell>
        </row>
        <row r="107">
          <cell r="D107" t="str">
            <v>CDSC</v>
          </cell>
          <cell r="E107" t="str">
            <v>CDSC</v>
          </cell>
        </row>
        <row r="108">
          <cell r="D108" t="str">
            <v>Center for Diversity and National Harmony</v>
          </cell>
          <cell r="E108" t="str">
            <v>CDNH</v>
          </cell>
        </row>
        <row r="109">
          <cell r="D109" t="str">
            <v>Center for Vocational Training</v>
          </cell>
          <cell r="E109" t="str">
            <v>CVT</v>
          </cell>
        </row>
        <row r="110">
          <cell r="D110" t="str">
            <v>Central Epidemiology Unit</v>
          </cell>
          <cell r="E110" t="str">
            <v>CEU</v>
          </cell>
        </row>
        <row r="111">
          <cell r="D111" t="str">
            <v>Central Health Education Bureau</v>
          </cell>
          <cell r="E111" t="str">
            <v>CHEB</v>
          </cell>
        </row>
        <row r="112">
          <cell r="D112" t="str">
            <v>Central Statistics Organizations</v>
          </cell>
          <cell r="E112" t="str">
            <v>CSO</v>
          </cell>
        </row>
        <row r="113">
          <cell r="D113" t="str">
            <v>Centre for Humanitarian Dialogue</v>
          </cell>
          <cell r="E113" t="str">
            <v>HDC</v>
          </cell>
        </row>
        <row r="114">
          <cell r="D114" t="str">
            <v>CESVI Foundation</v>
          </cell>
          <cell r="E114" t="str">
            <v>CESVI</v>
          </cell>
        </row>
        <row r="115">
          <cell r="D115" t="str">
            <v>Cetana Educational Foundation Myanmar</v>
          </cell>
          <cell r="E115" t="str">
            <v>CEFM</v>
          </cell>
        </row>
        <row r="116">
          <cell r="D116" t="str">
            <v>Chan Myae Metta</v>
          </cell>
          <cell r="E116" t="str">
            <v>CMM</v>
          </cell>
        </row>
        <row r="117">
          <cell r="D117" t="str">
            <v>Chan Myae Myittar Development Association</v>
          </cell>
          <cell r="E117" t="str">
            <v>CMMDA</v>
          </cell>
        </row>
        <row r="118">
          <cell r="D118" t="str">
            <v>Charity-Oriented Myanmar</v>
          </cell>
          <cell r="E118" t="str">
            <v>COM</v>
          </cell>
        </row>
        <row r="119">
          <cell r="D119" t="str">
            <v>CHF International</v>
          </cell>
          <cell r="E119" t="str">
            <v>CHFI</v>
          </cell>
        </row>
        <row r="120">
          <cell r="D120" t="str">
            <v>Child Care Foundation</v>
          </cell>
          <cell r="E120" t="str">
            <v>CCF-Asia</v>
          </cell>
        </row>
        <row r="121">
          <cell r="D121" t="str">
            <v>Child Focused Network</v>
          </cell>
          <cell r="E121" t="str">
            <v>CFN</v>
          </cell>
        </row>
        <row r="122">
          <cell r="D122" t="str">
            <v>ChildFund Myanmar</v>
          </cell>
          <cell r="E122" t="str">
            <v>CFM</v>
          </cell>
        </row>
        <row r="123">
          <cell r="D123" t="str">
            <v>Chin Human Rights Organization</v>
          </cell>
          <cell r="E123" t="str">
            <v>CHRO</v>
          </cell>
        </row>
        <row r="124">
          <cell r="D124" t="str">
            <v>Chin Institute of Social Science</v>
          </cell>
          <cell r="E124" t="str">
            <v>CISS</v>
          </cell>
        </row>
        <row r="125">
          <cell r="D125" t="str">
            <v>Chin Mautaam Relief Committee</v>
          </cell>
          <cell r="E125" t="str">
            <v>CMRC</v>
          </cell>
        </row>
        <row r="126">
          <cell r="D126" t="str">
            <v>Chin Twin Than Zin</v>
          </cell>
          <cell r="E126" t="str">
            <v>CTTZ</v>
          </cell>
        </row>
        <row r="127">
          <cell r="D127" t="str">
            <v>CHINA FOUNDATION FOR POVERTY ALLEVIATION(CFPA)</v>
          </cell>
          <cell r="E127" t="str">
            <v>CFPA</v>
          </cell>
        </row>
        <row r="128">
          <cell r="D128" t="str">
            <v>Chinland Natural Resources Watch Group</v>
          </cell>
          <cell r="E128" t="str">
            <v>CNRWG</v>
          </cell>
        </row>
        <row r="129">
          <cell r="D129" t="str">
            <v>Chokhlei Organziation for Rural and Agriculture Development</v>
          </cell>
          <cell r="E129" t="str">
            <v>CORAD</v>
          </cell>
        </row>
        <row r="130">
          <cell r="D130" t="str">
            <v>Cholia Muslim Religious Fund Trust</v>
          </cell>
          <cell r="E130" t="str">
            <v>CMRFT</v>
          </cell>
        </row>
        <row r="131">
          <cell r="D131" t="str">
            <v>Christian AID</v>
          </cell>
          <cell r="E131" t="str">
            <v>CA</v>
          </cell>
        </row>
        <row r="132">
          <cell r="D132" t="str">
            <v>Christian Association for Rural Development</v>
          </cell>
          <cell r="E132" t="str">
            <v>ChARD</v>
          </cell>
        </row>
        <row r="133">
          <cell r="D133" t="str">
            <v>Christian Blind Mission International</v>
          </cell>
          <cell r="E133" t="str">
            <v>CBM</v>
          </cell>
        </row>
        <row r="134">
          <cell r="D134" t="str">
            <v>Christian Freedom International</v>
          </cell>
          <cell r="E134" t="str">
            <v>CFI</v>
          </cell>
        </row>
        <row r="135">
          <cell r="D135" t="str">
            <v>Christian Social Services and Development Department</v>
          </cell>
          <cell r="E135" t="str">
            <v>CSSDD</v>
          </cell>
        </row>
        <row r="136">
          <cell r="D136" t="str">
            <v>Church of Christ</v>
          </cell>
          <cell r="E136" t="str">
            <v>COC</v>
          </cell>
        </row>
        <row r="137">
          <cell r="D137" t="str">
            <v>Church World Service</v>
          </cell>
          <cell r="E137" t="str">
            <v>CWS</v>
          </cell>
        </row>
        <row r="138">
          <cell r="D138" t="str">
            <v>Clinton Health Access Initiative</v>
          </cell>
          <cell r="E138" t="str">
            <v>CHAI</v>
          </cell>
        </row>
        <row r="139">
          <cell r="D139" t="str">
            <v>Colorful Girls</v>
          </cell>
          <cell r="E139" t="str">
            <v>CG</v>
          </cell>
        </row>
        <row r="140">
          <cell r="D140" t="str">
            <v>Colors Rainbow</v>
          </cell>
          <cell r="E140" t="str">
            <v>CRB</v>
          </cell>
        </row>
        <row r="141">
          <cell r="D141" t="str">
            <v>Committee for Internally Displaced Karen People</v>
          </cell>
          <cell r="E141" t="str">
            <v>CIDKP</v>
          </cell>
        </row>
        <row r="142">
          <cell r="D142" t="str">
            <v>Community Agency for rural development</v>
          </cell>
          <cell r="E142" t="str">
            <v>CAD</v>
          </cell>
        </row>
        <row r="143">
          <cell r="D143" t="str">
            <v>Community and Family Services International</v>
          </cell>
          <cell r="E143" t="str">
            <v>CFSI</v>
          </cell>
        </row>
        <row r="144">
          <cell r="D144" t="str">
            <v>Community Empowerment and Resilience Association</v>
          </cell>
          <cell r="E144" t="str">
            <v>CERA</v>
          </cell>
        </row>
        <row r="145">
          <cell r="D145" t="str">
            <v>Community Association for Rural Development</v>
          </cell>
          <cell r="E145" t="str">
            <v>CARD</v>
          </cell>
        </row>
        <row r="146">
          <cell r="D146" t="str">
            <v>Community Development Association</v>
          </cell>
          <cell r="E146" t="str">
            <v>CDA</v>
          </cell>
        </row>
        <row r="147">
          <cell r="D147" t="str">
            <v>Community Development Training Centre</v>
          </cell>
          <cell r="E147" t="str">
            <v>CDTC</v>
          </cell>
        </row>
        <row r="148">
          <cell r="D148" t="str">
            <v>Community Health And Development</v>
          </cell>
          <cell r="E148" t="str">
            <v>CHAD</v>
          </cell>
        </row>
        <row r="149">
          <cell r="D149" t="str">
            <v>Community Partners International</v>
          </cell>
          <cell r="E149" t="str">
            <v>CPI</v>
          </cell>
        </row>
        <row r="150">
          <cell r="D150" t="str">
            <v>Community Reference Group</v>
          </cell>
          <cell r="E150" t="str">
            <v>CRG</v>
          </cell>
        </row>
        <row r="151">
          <cell r="D151" t="str">
            <v>COMPASS Community Development</v>
          </cell>
          <cell r="E151" t="str">
            <v>COMPASS</v>
          </cell>
        </row>
        <row r="152">
          <cell r="D152" t="str">
            <v>Comprehensive Development Education Centre</v>
          </cell>
          <cell r="E152" t="str">
            <v>CDEC</v>
          </cell>
        </row>
        <row r="153">
          <cell r="D153" t="str">
            <v>Comprehensive Education Sector Review</v>
          </cell>
          <cell r="E153" t="str">
            <v>CESR</v>
          </cell>
        </row>
        <row r="154">
          <cell r="D154" t="str">
            <v>Consortium Dutch NGO's</v>
          </cell>
          <cell r="E154" t="str">
            <v>CDN</v>
          </cell>
        </row>
        <row r="155">
          <cell r="D155" t="str">
            <v>Consortium of Danish and Austrian Red Cross</v>
          </cell>
          <cell r="E155" t="str">
            <v>Cons. of DRK and AutRC</v>
          </cell>
        </row>
        <row r="156">
          <cell r="D156" t="str">
            <v>Consortium of Danish Red Cross, British Red Cross, Norwegian Red Cross and Swedish Red Cross</v>
          </cell>
          <cell r="E156" t="str">
            <v>Con-DRK-BRC-NorCross-SRC</v>
          </cell>
        </row>
        <row r="157">
          <cell r="D157" t="str">
            <v>Cord</v>
          </cell>
          <cell r="E157" t="str">
            <v>Cord</v>
          </cell>
        </row>
        <row r="158">
          <cell r="D158" t="str">
            <v>Cuso International</v>
          </cell>
          <cell r="E158" t="str">
            <v>Cuso</v>
          </cell>
        </row>
        <row r="159">
          <cell r="D159" t="str">
            <v>Dagon International</v>
          </cell>
          <cell r="E159" t="str">
            <v>Dagon</v>
          </cell>
        </row>
        <row r="160">
          <cell r="D160" t="str">
            <v>Daish Rel (vor)</v>
          </cell>
          <cell r="E160" t="str">
            <v>Daish</v>
          </cell>
        </row>
        <row r="161">
          <cell r="D161" t="str">
            <v>Dan Church Aid-Chiang Mai</v>
          </cell>
          <cell r="E161" t="str">
            <v>DCA-CM</v>
          </cell>
        </row>
        <row r="162">
          <cell r="D162" t="str">
            <v>DanChurchAid and Norwegian Church Aid, Myanmar</v>
          </cell>
          <cell r="E162" t="str">
            <v>DCA-NCA</v>
          </cell>
        </row>
        <row r="163">
          <cell r="D163" t="str">
            <v>Danish Church Aid</v>
          </cell>
          <cell r="E163" t="str">
            <v>DCA</v>
          </cell>
        </row>
        <row r="164">
          <cell r="D164" t="str">
            <v>Danish Institute for Parties and Democracy</v>
          </cell>
          <cell r="E164" t="str">
            <v>DIPD</v>
          </cell>
        </row>
        <row r="165">
          <cell r="D165" t="str">
            <v>Danish International Development Agency</v>
          </cell>
          <cell r="E165" t="str">
            <v>DIDA</v>
          </cell>
        </row>
        <row r="166">
          <cell r="D166" t="str">
            <v>Danish Red Cross</v>
          </cell>
          <cell r="E166" t="str">
            <v>DRK</v>
          </cell>
        </row>
        <row r="167">
          <cell r="D167" t="str">
            <v>Danish Refugee Council</v>
          </cell>
          <cell r="E167" t="str">
            <v>DRC</v>
          </cell>
        </row>
        <row r="168">
          <cell r="D168" t="str">
            <v>Danmission</v>
          </cell>
          <cell r="E168" t="str">
            <v>Danmission</v>
          </cell>
        </row>
        <row r="169">
          <cell r="D169" t="str">
            <v>Danu Literature, Culture and Development Association</v>
          </cell>
          <cell r="E169" t="str">
            <v>DLCDA</v>
          </cell>
        </row>
        <row r="170">
          <cell r="D170" t="str">
            <v>Danu Social &amp; Development</v>
          </cell>
          <cell r="E170" t="str">
            <v>DSD</v>
          </cell>
        </row>
        <row r="171">
          <cell r="D171" t="str">
            <v>Dawei Development Association</v>
          </cell>
          <cell r="E171" t="str">
            <v>DDA</v>
          </cell>
        </row>
        <row r="172">
          <cell r="D172" t="str">
            <v>Dawna Myitta Ah Lin Aein</v>
          </cell>
          <cell r="E172" t="str">
            <v>DMALA</v>
          </cell>
        </row>
        <row r="173">
          <cell r="D173" t="str">
            <v>Dawna Myitta Yaungchi Than</v>
          </cell>
          <cell r="E173" t="str">
            <v>DMYT</v>
          </cell>
        </row>
        <row r="174">
          <cell r="D174" t="str">
            <v>DEAR Myanmar</v>
          </cell>
          <cell r="E174" t="str">
            <v>DM</v>
          </cell>
        </row>
        <row r="175">
          <cell r="D175" t="str">
            <v>DFID</v>
          </cell>
          <cell r="E175" t="e">
            <v>#N/A</v>
          </cell>
        </row>
        <row r="176">
          <cell r="D176" t="str">
            <v>Department for International Development</v>
          </cell>
          <cell r="E176" t="str">
            <v>DFID</v>
          </cell>
        </row>
        <row r="177">
          <cell r="D177" t="str">
            <v>Department of Agriculture</v>
          </cell>
          <cell r="E177" t="str">
            <v>DoA</v>
          </cell>
        </row>
        <row r="178">
          <cell r="D178" t="str">
            <v>Department of Development Affairs</v>
          </cell>
          <cell r="E178" t="str">
            <v>DoDA</v>
          </cell>
        </row>
        <row r="179">
          <cell r="D179" t="str">
            <v>Department of Education Planning and Training</v>
          </cell>
          <cell r="E179" t="str">
            <v>DoEPT</v>
          </cell>
        </row>
        <row r="180">
          <cell r="D180" t="str">
            <v>Department of Fisheries</v>
          </cell>
          <cell r="E180" t="str">
            <v>DoFisheries</v>
          </cell>
        </row>
        <row r="181">
          <cell r="D181" t="str">
            <v>Department of Forestry</v>
          </cell>
          <cell r="E181" t="str">
            <v>DoForestry</v>
          </cell>
        </row>
        <row r="182">
          <cell r="D182" t="str">
            <v>Department of Health</v>
          </cell>
          <cell r="E182" t="str">
            <v>DoH</v>
          </cell>
        </row>
        <row r="183">
          <cell r="D183" t="str">
            <v>Department of Health (Women and Child Health Development Section)</v>
          </cell>
          <cell r="E183" t="str">
            <v>WCHD</v>
          </cell>
        </row>
        <row r="184">
          <cell r="D184" t="str">
            <v>Department of Health Planning</v>
          </cell>
          <cell r="E184" t="str">
            <v>DoHP</v>
          </cell>
        </row>
        <row r="185">
          <cell r="D185" t="str">
            <v>Department of Irrigation</v>
          </cell>
          <cell r="E185" t="str">
            <v>DoI</v>
          </cell>
        </row>
        <row r="186">
          <cell r="D186" t="str">
            <v>Department of Medical Research</v>
          </cell>
          <cell r="E186" t="str">
            <v>DoMR</v>
          </cell>
        </row>
        <row r="187">
          <cell r="D187" t="str">
            <v>Department of Medical Science</v>
          </cell>
          <cell r="E187" t="str">
            <v>DoMS</v>
          </cell>
        </row>
        <row r="188">
          <cell r="D188" t="str">
            <v>Department of Population</v>
          </cell>
          <cell r="E188" t="str">
            <v>DoP</v>
          </cell>
        </row>
        <row r="189">
          <cell r="D189" t="str">
            <v>Department of Rural Development</v>
          </cell>
          <cell r="E189" t="str">
            <v>DoRD</v>
          </cell>
        </row>
        <row r="190">
          <cell r="D190" t="str">
            <v>Department of Social Welfare</v>
          </cell>
          <cell r="E190" t="str">
            <v>DoSW</v>
          </cell>
        </row>
        <row r="191">
          <cell r="D191" t="str">
            <v>Deutsche Gesellschaft fuer Internationale Zusammenarbeit (GIZ) GmbH</v>
          </cell>
          <cell r="E191" t="str">
            <v>GIZ Myanmar</v>
          </cell>
        </row>
        <row r="192">
          <cell r="D192" t="str">
            <v>Dhamaythaka Parahita Nunnery School</v>
          </cell>
          <cell r="E192" t="str">
            <v>DPNS</v>
          </cell>
        </row>
        <row r="193">
          <cell r="D193" t="str">
            <v>DhammaTheikdhi Monastic Education School</v>
          </cell>
          <cell r="E193" t="str">
            <v>DTMES</v>
          </cell>
        </row>
        <row r="194">
          <cell r="D194" t="str">
            <v>Diakonia</v>
          </cell>
          <cell r="E194" t="str">
            <v>Diakonia</v>
          </cell>
        </row>
        <row r="195">
          <cell r="D195" t="str">
            <v>Disabled People's Development Organization/ Myanmar Independent Living Initiative (Organization of Disabled Persons)</v>
          </cell>
          <cell r="E195" t="str">
            <v>DPDO</v>
          </cell>
        </row>
        <row r="196">
          <cell r="D196" t="str">
            <v>Duke Global Health Institute Myanmar</v>
          </cell>
          <cell r="E196" t="str">
            <v>DGHI</v>
          </cell>
        </row>
        <row r="197">
          <cell r="D197" t="str">
            <v>East Life</v>
          </cell>
          <cell r="E197" t="str">
            <v>EL</v>
          </cell>
        </row>
        <row r="198">
          <cell r="D198" t="str">
            <v>East Meets West</v>
          </cell>
          <cell r="E198" t="str">
            <v>EMW</v>
          </cell>
        </row>
        <row r="199">
          <cell r="D199" t="str">
            <v>Ecologically Progressive Economic Development</v>
          </cell>
          <cell r="E199" t="str">
            <v>EcoDev</v>
          </cell>
        </row>
        <row r="200">
          <cell r="D200" t="str">
            <v>Ecologically Progressive Economic Development/ Advancing Life And Regenerating Motherland</v>
          </cell>
          <cell r="E200" t="str">
            <v>EcoDev/ALARM</v>
          </cell>
        </row>
        <row r="201">
          <cell r="D201" t="str">
            <v>Ecosystem Conservation and Community Development Initiative</v>
          </cell>
          <cell r="E201" t="str">
            <v>ECCDI</v>
          </cell>
        </row>
        <row r="202">
          <cell r="D202" t="str">
            <v>Eden Centre for Disabled children</v>
          </cell>
          <cell r="E202" t="str">
            <v>ECDC</v>
          </cell>
        </row>
        <row r="203">
          <cell r="D203" t="str">
            <v>Eden Myanmar</v>
          </cell>
          <cell r="E203" t="str">
            <v>EM</v>
          </cell>
        </row>
        <row r="204">
          <cell r="D204" t="str">
            <v>Egress Myanmar</v>
          </cell>
          <cell r="E204" t="str">
            <v>Egress</v>
          </cell>
        </row>
        <row r="205">
          <cell r="D205" t="str">
            <v>Embassy of Japan</v>
          </cell>
          <cell r="E205" t="str">
            <v>Embassy of Japan</v>
          </cell>
        </row>
        <row r="206">
          <cell r="D206" t="str">
            <v>Enfants du Monde Droits De L'Homme</v>
          </cell>
          <cell r="E206" t="str">
            <v>EMDH</v>
          </cell>
        </row>
        <row r="207">
          <cell r="D207" t="str">
            <v>Enlightened Myanmar Research Foundation</v>
          </cell>
          <cell r="E207" t="str">
            <v>EMRef</v>
          </cell>
        </row>
        <row r="208">
          <cell r="D208" t="str">
            <v>Entrepreneurs du Monde</v>
          </cell>
          <cell r="E208" t="str">
            <v>EDM</v>
          </cell>
        </row>
        <row r="209">
          <cell r="D209" t="str">
            <v>Entrepreneurship Development Network Asia - Myanmar</v>
          </cell>
          <cell r="E209" t="str">
            <v>EDNA</v>
          </cell>
        </row>
        <row r="210">
          <cell r="D210" t="str">
            <v>Envir-Klean Technologists' Associates</v>
          </cell>
          <cell r="E210" t="str">
            <v>EKTA</v>
          </cell>
        </row>
        <row r="211">
          <cell r="D211" t="str">
            <v>Environmental Conservation and Livelihood Outreach Foundation</v>
          </cell>
          <cell r="E211" t="str">
            <v>ECLOF</v>
          </cell>
        </row>
        <row r="212">
          <cell r="D212" t="str">
            <v>Equal Access International</v>
          </cell>
          <cell r="E212" t="str">
            <v>EA</v>
          </cell>
        </row>
        <row r="213">
          <cell r="D213" t="str">
            <v>Equality Myanmar (formerly HREIB)</v>
          </cell>
          <cell r="E213" t="str">
            <v>EQMM</v>
          </cell>
        </row>
        <row r="214">
          <cell r="D214" t="str">
            <v>European Commission Humanitarian Aid and Civil Protection</v>
          </cell>
          <cell r="E214">
            <v>0</v>
          </cell>
        </row>
        <row r="215">
          <cell r="D215" t="str">
            <v>European Union</v>
          </cell>
          <cell r="E215" t="str">
            <v>EU</v>
          </cell>
        </row>
        <row r="216">
          <cell r="D216" t="str">
            <v>Ever Green Group</v>
          </cell>
          <cell r="E216" t="str">
            <v>EGG</v>
          </cell>
        </row>
        <row r="217">
          <cell r="D217" t="str">
            <v>Expanded Programme of Immunization</v>
          </cell>
          <cell r="E217" t="str">
            <v>EPI</v>
          </cell>
        </row>
        <row r="218">
          <cell r="D218" t="str">
            <v>Fair Wear Foundation</v>
          </cell>
          <cell r="E218" t="str">
            <v>FWF</v>
          </cell>
        </row>
        <row r="219">
          <cell r="D219" t="str">
            <v>Farm Business Development Technical Group</v>
          </cell>
          <cell r="E219" t="str">
            <v>FBDTG</v>
          </cell>
        </row>
        <row r="220">
          <cell r="D220" t="str">
            <v>Farmer Community Organization</v>
          </cell>
          <cell r="E220" t="str">
            <v>FCO</v>
          </cell>
        </row>
        <row r="221">
          <cell r="D221" t="str">
            <v>Fauna &amp; Flora International</v>
          </cell>
          <cell r="E221" t="str">
            <v>FFI</v>
          </cell>
        </row>
        <row r="222">
          <cell r="D222" t="str">
            <v>FHI 360 (Family Health International)</v>
          </cell>
          <cell r="E222" t="str">
            <v>FHI 360</v>
          </cell>
        </row>
        <row r="223">
          <cell r="D223" t="str">
            <v>Finn Church Aid</v>
          </cell>
          <cell r="E223" t="str">
            <v>FCA</v>
          </cell>
        </row>
        <row r="224">
          <cell r="D224" t="str">
            <v>Finnish Refugee Council</v>
          </cell>
          <cell r="E224" t="str">
            <v>FRC - SPA</v>
          </cell>
        </row>
        <row r="225">
          <cell r="D225" t="str">
            <v>Fondation Suisse de Déminage @ Swiss Foundation for Mine Action</v>
          </cell>
          <cell r="E225" t="str">
            <v>FSD</v>
          </cell>
        </row>
        <row r="226">
          <cell r="D226" t="str">
            <v>Fondazione L' Albero della Vita Onlus</v>
          </cell>
          <cell r="E226" t="str">
            <v>FADV</v>
          </cell>
        </row>
        <row r="227">
          <cell r="D227" t="str">
            <v>Food &amp; Agriculture Organization</v>
          </cell>
          <cell r="E227" t="str">
            <v>FAO</v>
          </cell>
        </row>
        <row r="228">
          <cell r="D228" t="str">
            <v>Food Security Working Group</v>
          </cell>
          <cell r="E228" t="str">
            <v>FSWG</v>
          </cell>
        </row>
        <row r="229">
          <cell r="D229" t="str">
            <v>Forest Resource Environment Development and Conservation Association</v>
          </cell>
          <cell r="E229" t="str">
            <v>FREDA</v>
          </cell>
        </row>
        <row r="230">
          <cell r="D230" t="str">
            <v>Forever (Humanitarian &amp; Develoment Projects)</v>
          </cell>
          <cell r="E230" t="str">
            <v>Forever</v>
          </cell>
        </row>
        <row r="231">
          <cell r="D231" t="str">
            <v>Foster Education Foundation</v>
          </cell>
          <cell r="E231" t="str">
            <v>FEF</v>
          </cell>
        </row>
        <row r="232">
          <cell r="D232" t="str">
            <v>Foster Family Association</v>
          </cell>
          <cell r="E232" t="str">
            <v>FFA</v>
          </cell>
        </row>
        <row r="233">
          <cell r="D233" t="str">
            <v>Foundation for Local Development</v>
          </cell>
          <cell r="E233" t="str">
            <v>FLD</v>
          </cell>
        </row>
        <row r="234">
          <cell r="D234" t="str">
            <v>Free Burma Rangers</v>
          </cell>
          <cell r="E234" t="str">
            <v>FBR</v>
          </cell>
        </row>
        <row r="235">
          <cell r="D235" t="str">
            <v>Free Funeral Services Society</v>
          </cell>
          <cell r="E235" t="str">
            <v>FFSS</v>
          </cell>
        </row>
        <row r="236">
          <cell r="D236" t="str">
            <v>Free Way Company Limited</v>
          </cell>
          <cell r="E236" t="str">
            <v>FreeWay</v>
          </cell>
        </row>
        <row r="237">
          <cell r="D237" t="str">
            <v>French Development Agency</v>
          </cell>
          <cell r="E237" t="str">
            <v>AFD</v>
          </cell>
        </row>
        <row r="238">
          <cell r="D238" t="str">
            <v>French Red Cross</v>
          </cell>
          <cell r="E238" t="str">
            <v>FRC</v>
          </cell>
        </row>
        <row r="239">
          <cell r="D239" t="str">
            <v>French Red Cross and Canadian Red Cross</v>
          </cell>
          <cell r="E239" t="str">
            <v>FRC &amp; CanRC</v>
          </cell>
        </row>
        <row r="240">
          <cell r="D240" t="str">
            <v>Friedrich-Ebert-Stiftung</v>
          </cell>
          <cell r="E240" t="str">
            <v>FES</v>
          </cell>
        </row>
        <row r="241">
          <cell r="D241" t="str">
            <v xml:space="preserve">Friedrich-Naumann-Stiftung für die Freiheit </v>
          </cell>
          <cell r="E241" t="str">
            <v>FNF</v>
          </cell>
        </row>
        <row r="242">
          <cell r="D242" t="str">
            <v>Friends for Health (Yangon branch of Community Partners International)</v>
          </cell>
          <cell r="E242" t="str">
            <v>FFH</v>
          </cell>
        </row>
        <row r="243">
          <cell r="D243" t="str">
            <v>Friends of Rainforests in Myanmar</v>
          </cell>
          <cell r="E243" t="str">
            <v>FORM</v>
          </cell>
        </row>
        <row r="244">
          <cell r="D244" t="str">
            <v>Friends of Wildlife</v>
          </cell>
          <cell r="E244" t="str">
            <v>FOW</v>
          </cell>
        </row>
        <row r="245">
          <cell r="D245" t="str">
            <v>Future Light</v>
          </cell>
          <cell r="E245" t="str">
            <v>FL</v>
          </cell>
        </row>
        <row r="246">
          <cell r="D246" t="str">
            <v>Gaia Sustainable Management Institute</v>
          </cell>
          <cell r="E246" t="str">
            <v>GSMI</v>
          </cell>
        </row>
        <row r="247">
          <cell r="D247" t="str">
            <v>Gender and Development Institute</v>
          </cell>
          <cell r="E247" t="str">
            <v>GDI</v>
          </cell>
        </row>
        <row r="248">
          <cell r="D248" t="str">
            <v>Generosity Youths Group</v>
          </cell>
          <cell r="E248" t="str">
            <v>GYG</v>
          </cell>
        </row>
        <row r="249">
          <cell r="D249" t="str">
            <v>Gesellschaft für Internationale Zusammenarbeit</v>
          </cell>
          <cell r="E249" t="str">
            <v>GIZ</v>
          </cell>
        </row>
        <row r="250">
          <cell r="D250" t="str">
            <v>Gitameit/Foundation for People of Burma</v>
          </cell>
          <cell r="E250" t="str">
            <v>Gitameit</v>
          </cell>
        </row>
        <row r="251">
          <cell r="D251" t="str">
            <v>GIZ (German Development Cooperation)</v>
          </cell>
          <cell r="E251" t="str">
            <v>GIZ</v>
          </cell>
        </row>
        <row r="252">
          <cell r="D252" t="str">
            <v>Global Affairs Canada</v>
          </cell>
          <cell r="E252" t="str">
            <v>GAC</v>
          </cell>
        </row>
        <row r="253">
          <cell r="D253" t="str">
            <v>Global Civic Sharing</v>
          </cell>
          <cell r="E253" t="str">
            <v>GCS</v>
          </cell>
        </row>
        <row r="254">
          <cell r="D254" t="str">
            <v>Global Environmental Insitute</v>
          </cell>
          <cell r="E254" t="str">
            <v>GEI</v>
          </cell>
        </row>
        <row r="255">
          <cell r="D255" t="str">
            <v>Global Green Group</v>
          </cell>
          <cell r="E255" t="str">
            <v>3G</v>
          </cell>
        </row>
        <row r="256">
          <cell r="D256" t="str">
            <v>GlobalMedic</v>
          </cell>
          <cell r="E256" t="str">
            <v>Gmedic</v>
          </cell>
        </row>
        <row r="257">
          <cell r="D257" t="str">
            <v>GOLD Myanmar</v>
          </cell>
          <cell r="E257" t="str">
            <v>GOLD</v>
          </cell>
        </row>
        <row r="258">
          <cell r="D258" t="str">
            <v>Golden Eagle Action for Rural Development</v>
          </cell>
          <cell r="E258" t="str">
            <v>GEAR</v>
          </cell>
        </row>
        <row r="259">
          <cell r="D259" t="str">
            <v>Golden Plain Agricultural Products Co-op Ltd</v>
          </cell>
          <cell r="E259" t="str">
            <v>GPAP</v>
          </cell>
        </row>
        <row r="260">
          <cell r="D260" t="str">
            <v>Golden Plain Livelihood Development Services Co-op Ltd</v>
          </cell>
          <cell r="E260" t="str">
            <v>GP</v>
          </cell>
        </row>
        <row r="261">
          <cell r="D261" t="str">
            <v>Goldenland Development Agency</v>
          </cell>
          <cell r="E261" t="str">
            <v>GDA</v>
          </cell>
        </row>
        <row r="262">
          <cell r="D262" t="str">
            <v>Good Hands</v>
          </cell>
          <cell r="E262" t="str">
            <v>GH</v>
          </cell>
        </row>
        <row r="263">
          <cell r="D263" t="str">
            <v>Good Hope</v>
          </cell>
          <cell r="E263" t="str">
            <v>Good Hope</v>
          </cell>
        </row>
        <row r="264">
          <cell r="D264" t="str">
            <v>Good Neighbors International</v>
          </cell>
          <cell r="E264" t="str">
            <v>GNI</v>
          </cell>
        </row>
        <row r="265">
          <cell r="D265" t="str">
            <v>Good Sleep</v>
          </cell>
          <cell r="E265" t="str">
            <v>GS</v>
          </cell>
        </row>
        <row r="266">
          <cell r="D266" t="str">
            <v>Government</v>
          </cell>
          <cell r="E266" t="str">
            <v>Govt.</v>
          </cell>
        </row>
        <row r="267">
          <cell r="D267" t="str">
            <v>Government of France</v>
          </cell>
          <cell r="E267" t="str">
            <v>GoF</v>
          </cell>
        </row>
        <row r="268">
          <cell r="D268" t="str">
            <v>Government of Luxembourg</v>
          </cell>
          <cell r="E268" t="str">
            <v>GoL</v>
          </cell>
        </row>
        <row r="269">
          <cell r="D269" t="str">
            <v>Grace Children Edu Centre</v>
          </cell>
          <cell r="E269" t="str">
            <v>GCEC</v>
          </cell>
        </row>
        <row r="270">
          <cell r="D270" t="str">
            <v>Grace Home</v>
          </cell>
          <cell r="E270" t="str">
            <v>GraceHome</v>
          </cell>
        </row>
        <row r="271">
          <cell r="D271" t="str">
            <v>Grace Works Myanmar</v>
          </cell>
          <cell r="E271" t="str">
            <v>GWM</v>
          </cell>
        </row>
        <row r="272">
          <cell r="D272" t="str">
            <v>Grassroots Empowerment and Ecosystem Nurturing</v>
          </cell>
          <cell r="E272" t="str">
            <v>GREEN</v>
          </cell>
        </row>
        <row r="273">
          <cell r="D273" t="str">
            <v>Green Gold Cooperative</v>
          </cell>
          <cell r="E273" t="str">
            <v>Green Gold</v>
          </cell>
        </row>
        <row r="274">
          <cell r="D274" t="str">
            <v>Green Lotus</v>
          </cell>
          <cell r="E274" t="str">
            <v>GL</v>
          </cell>
        </row>
        <row r="275">
          <cell r="D275" t="str">
            <v>Green Nature Group</v>
          </cell>
          <cell r="E275" t="str">
            <v>GNG</v>
          </cell>
        </row>
        <row r="276">
          <cell r="D276" t="str">
            <v>Groupe de Recherche et d'Echanges Technologiques</v>
          </cell>
          <cell r="E276" t="str">
            <v>GRET</v>
          </cell>
        </row>
        <row r="277">
          <cell r="D277" t="str">
            <v>Groupe Energies Renouvelables, Environnement et Solidarités</v>
          </cell>
          <cell r="E277" t="str">
            <v>GERES</v>
          </cell>
        </row>
        <row r="278">
          <cell r="D278" t="str">
            <v>Guru Nanak Free Dispensary and Eye Hospital</v>
          </cell>
          <cell r="E278" t="str">
            <v>GNFDEH</v>
          </cell>
        </row>
        <row r="279">
          <cell r="D279" t="str">
            <v>Halcyon</v>
          </cell>
          <cell r="E279" t="str">
            <v>Halcyon</v>
          </cell>
        </row>
        <row r="280">
          <cell r="D280" t="str">
            <v>Hanns Seidel Foundation</v>
          </cell>
          <cell r="E280" t="str">
            <v>HSF</v>
          </cell>
        </row>
        <row r="281">
          <cell r="D281" t="str">
            <v>Health Poverty Action</v>
          </cell>
          <cell r="E281" t="str">
            <v>HPA</v>
          </cell>
        </row>
        <row r="282">
          <cell r="D282" t="str">
            <v>Heart Health Care Association</v>
          </cell>
          <cell r="E282" t="str">
            <v>Heart</v>
          </cell>
        </row>
        <row r="283">
          <cell r="D283" t="str">
            <v>Heinrich Boell Stiftung</v>
          </cell>
          <cell r="E283" t="str">
            <v>HBS</v>
          </cell>
        </row>
        <row r="284">
          <cell r="D284" t="str">
            <v>Helen Keller International</v>
          </cell>
          <cell r="E284" t="str">
            <v>HKI</v>
          </cell>
        </row>
        <row r="285">
          <cell r="D285" t="str">
            <v>HelpAge International</v>
          </cell>
          <cell r="E285" t="str">
            <v>HAI</v>
          </cell>
        </row>
        <row r="286">
          <cell r="D286" t="str">
            <v>Helping Hands</v>
          </cell>
          <cell r="E286" t="str">
            <v>HH</v>
          </cell>
        </row>
        <row r="287">
          <cell r="D287" t="str">
            <v>Helping The Burmese Delta</v>
          </cell>
          <cell r="E287" t="str">
            <v>HTBD</v>
          </cell>
        </row>
        <row r="288">
          <cell r="D288" t="str">
            <v>HELVETAS Myanmar</v>
          </cell>
          <cell r="E288" t="str">
            <v>HELVETAS</v>
          </cell>
        </row>
        <row r="289">
          <cell r="D289" t="str">
            <v>Hku Pho Ka Paw</v>
          </cell>
          <cell r="E289" t="str">
            <v>HPKP</v>
          </cell>
        </row>
        <row r="290">
          <cell r="D290" t="str">
            <v>Hman Kinn Monastic Education School</v>
          </cell>
          <cell r="E290" t="str">
            <v>HKMES</v>
          </cell>
        </row>
        <row r="291">
          <cell r="D291" t="str">
            <v>Hope for Shining Stars</v>
          </cell>
          <cell r="E291" t="str">
            <v>H4SS</v>
          </cell>
        </row>
        <row r="292">
          <cell r="D292" t="str">
            <v>HOPE International Development Agency</v>
          </cell>
          <cell r="E292" t="str">
            <v>HOPE</v>
          </cell>
        </row>
        <row r="293">
          <cell r="D293" t="str">
            <v>Hornbill Organisation</v>
          </cell>
          <cell r="E293" t="str">
            <v>HBO</v>
          </cell>
        </row>
        <row r="294">
          <cell r="D294" t="str">
            <v>Human Dignity Media Organisation</v>
          </cell>
          <cell r="E294" t="str">
            <v>HDMO</v>
          </cell>
        </row>
        <row r="295">
          <cell r="D295" t="str">
            <v>Human for Peace</v>
          </cell>
          <cell r="E295" t="str">
            <v>HP</v>
          </cell>
        </row>
        <row r="296">
          <cell r="D296" t="str">
            <v>Human Rights Foundation of Mon Land</v>
          </cell>
          <cell r="E296" t="str">
            <v>HURFOM</v>
          </cell>
        </row>
        <row r="297">
          <cell r="D297" t="str">
            <v>Humanitarian Care Group</v>
          </cell>
          <cell r="E297" t="str">
            <v>HCG</v>
          </cell>
        </row>
        <row r="298">
          <cell r="D298" t="str">
            <v>Humanity &amp; Inclusion (formerly Handicap International)</v>
          </cell>
          <cell r="E298" t="str">
            <v>HI</v>
          </cell>
        </row>
        <row r="299">
          <cell r="D299" t="str">
            <v>Humanitarian Assistance and Resilience Programme</v>
          </cell>
          <cell r="E299" t="str">
            <v>HARP</v>
          </cell>
        </row>
        <row r="300">
          <cell r="D300" t="str">
            <v>Huu Pho Kapaw</v>
          </cell>
          <cell r="E300" t="str">
            <v>HPK</v>
          </cell>
        </row>
        <row r="301">
          <cell r="D301" t="str">
            <v>iACT Community Centre</v>
          </cell>
          <cell r="E301" t="str">
            <v>iACT</v>
          </cell>
        </row>
        <row r="302">
          <cell r="D302" t="str">
            <v>ICAP at Columbia University</v>
          </cell>
          <cell r="E302" t="str">
            <v>ICAP</v>
          </cell>
        </row>
        <row r="303">
          <cell r="D303" t="str">
            <v>ICCO Cooperation</v>
          </cell>
          <cell r="E303" t="str">
            <v>ICCO</v>
          </cell>
        </row>
        <row r="304">
          <cell r="D304" t="str">
            <v>IDE/Proximity Designs</v>
          </cell>
          <cell r="E304" t="str">
            <v>IDE-Proximity</v>
          </cell>
        </row>
        <row r="305">
          <cell r="D305" t="str">
            <v>Inlay Drinking Water Supply Organization</v>
          </cell>
          <cell r="E305" t="str">
            <v>IDWSO</v>
          </cell>
        </row>
        <row r="306">
          <cell r="D306" t="str">
            <v>Innovations for Poverty Action</v>
          </cell>
          <cell r="E306" t="str">
            <v>IPA</v>
          </cell>
        </row>
        <row r="307">
          <cell r="D307" t="str">
            <v>Inntha Literature Culture and Regional Development Association</v>
          </cell>
          <cell r="E307" t="str">
            <v>ILCRDA</v>
          </cell>
        </row>
        <row r="308">
          <cell r="D308" t="str">
            <v>Institute for Political and Civic Engagement</v>
          </cell>
          <cell r="E308" t="str">
            <v>iPACE</v>
          </cell>
        </row>
        <row r="309">
          <cell r="D309" t="str">
            <v>Integrated Development Executive Association</v>
          </cell>
          <cell r="E309" t="str">
            <v>IDEA</v>
          </cell>
        </row>
        <row r="310">
          <cell r="D310" t="str">
            <v>Interfaith Youth Coalition on HIV/AIDS (IYCA-Myanmar)</v>
          </cell>
          <cell r="E310" t="str">
            <v>IYCA</v>
          </cell>
        </row>
        <row r="311">
          <cell r="D311" t="str">
            <v>International Alert</v>
          </cell>
          <cell r="E311" t="str">
            <v>IA</v>
          </cell>
        </row>
        <row r="312">
          <cell r="D312" t="str">
            <v>International Commission of Jurists</v>
          </cell>
          <cell r="E312" t="str">
            <v>ICJ</v>
          </cell>
        </row>
        <row r="313">
          <cell r="D313" t="str">
            <v>International Committee of the Red Cross</v>
          </cell>
          <cell r="E313" t="str">
            <v>ICRC</v>
          </cell>
        </row>
        <row r="314">
          <cell r="D314" t="str">
            <v>International Crops Research institute for the Semi Arid Tropics</v>
          </cell>
          <cell r="E314" t="str">
            <v>ICRISAT</v>
          </cell>
        </row>
        <row r="315">
          <cell r="D315" t="str">
            <v>International Development Law Organization</v>
          </cell>
          <cell r="E315" t="str">
            <v>IDLO</v>
          </cell>
        </row>
        <row r="316">
          <cell r="D316" t="str">
            <v>International Fertilizer Development Center</v>
          </cell>
          <cell r="E316" t="str">
            <v>IFDC</v>
          </cell>
        </row>
        <row r="317">
          <cell r="D317" t="str">
            <v>International Foundation for Electoral Systems</v>
          </cell>
          <cell r="E317" t="str">
            <v>IFES</v>
          </cell>
        </row>
        <row r="318">
          <cell r="D318" t="str">
            <v>International HIV/AIDS Alliance</v>
          </cell>
          <cell r="E318" t="str">
            <v>IHA</v>
          </cell>
        </row>
        <row r="319">
          <cell r="D319" t="str">
            <v>International Institue for Democracy and Electoral Assistance</v>
          </cell>
          <cell r="E319" t="str">
            <v>International IDEA</v>
          </cell>
        </row>
        <row r="320">
          <cell r="D320" t="str">
            <v>INTERNATIONAL INSTITUTE OF RURAL RECONSTRUCTION</v>
          </cell>
          <cell r="E320" t="str">
            <v>IIRR</v>
          </cell>
        </row>
        <row r="321">
          <cell r="D321" t="str">
            <v>International Labour Organization</v>
          </cell>
          <cell r="E321" t="str">
            <v>ILO</v>
          </cell>
        </row>
        <row r="322">
          <cell r="D322" t="str">
            <v>International Management Group</v>
          </cell>
          <cell r="E322" t="str">
            <v>IMG</v>
          </cell>
        </row>
        <row r="323">
          <cell r="D323" t="str">
            <v>International Media Support</v>
          </cell>
          <cell r="E323" t="str">
            <v>IMS</v>
          </cell>
        </row>
        <row r="324">
          <cell r="D324" t="str">
            <v>International Medical Corps</v>
          </cell>
          <cell r="E324" t="str">
            <v>IMC</v>
          </cell>
        </row>
        <row r="325">
          <cell r="D325" t="str">
            <v>International Monetary Fund</v>
          </cell>
          <cell r="E325" t="str">
            <v>IMF</v>
          </cell>
        </row>
        <row r="326">
          <cell r="D326" t="str">
            <v>International Organization for Migration</v>
          </cell>
          <cell r="E326" t="str">
            <v>IOM</v>
          </cell>
        </row>
        <row r="327">
          <cell r="D327" t="str">
            <v>International Republican Instutute</v>
          </cell>
          <cell r="E327" t="str">
            <v>IRI</v>
          </cell>
        </row>
        <row r="328">
          <cell r="D328" t="str">
            <v>International Rescue Committee</v>
          </cell>
          <cell r="E328" t="str">
            <v>IRC</v>
          </cell>
        </row>
        <row r="329">
          <cell r="D329" t="str">
            <v>International Rice Research Institute</v>
          </cell>
          <cell r="E329" t="str">
            <v>IRRI</v>
          </cell>
        </row>
        <row r="330">
          <cell r="D330" t="str">
            <v>International Trade Centre</v>
          </cell>
          <cell r="E330" t="str">
            <v>ITC</v>
          </cell>
        </row>
        <row r="331">
          <cell r="D331" t="str">
            <v>International Union Against Tuberculosis and Lung Disease/The Union</v>
          </cell>
          <cell r="E331" t="str">
            <v>UNION</v>
          </cell>
        </row>
        <row r="332">
          <cell r="D332" t="str">
            <v>International Union for Conservation of Nature</v>
          </cell>
          <cell r="E332" t="str">
            <v>IUCN</v>
          </cell>
        </row>
        <row r="333">
          <cell r="D333" t="str">
            <v>Internews</v>
          </cell>
          <cell r="E333" t="str">
            <v>IN</v>
          </cell>
        </row>
        <row r="334">
          <cell r="D334" t="str">
            <v>Inter-Parliamentary Union</v>
          </cell>
          <cell r="E334" t="str">
            <v>IPU</v>
          </cell>
        </row>
        <row r="335">
          <cell r="D335" t="str">
            <v>Intersos</v>
          </cell>
          <cell r="E335" t="str">
            <v>INTERSOS</v>
          </cell>
        </row>
        <row r="336">
          <cell r="D336" t="str">
            <v>Intl Federation of Red Cross &amp; Red Crescent Societies</v>
          </cell>
          <cell r="E336" t="str">
            <v>IFRC</v>
          </cell>
        </row>
        <row r="337">
          <cell r="D337" t="str">
            <v>Ipas</v>
          </cell>
          <cell r="E337" t="str">
            <v>Ipas</v>
          </cell>
        </row>
        <row r="338">
          <cell r="D338" t="str">
            <v>IPE Global Evidence &amp; Learning component SPACE  Program</v>
          </cell>
          <cell r="E338" t="str">
            <v>IPE</v>
          </cell>
        </row>
        <row r="339">
          <cell r="D339" t="str">
            <v>Israeli Red Cross</v>
          </cell>
          <cell r="E339" t="str">
            <v>Israeli-RC</v>
          </cell>
        </row>
        <row r="340">
          <cell r="D340" t="str">
            <v>Istituto Cooperazione Economica Internazionale</v>
          </cell>
          <cell r="E340" t="str">
            <v>ICEI</v>
          </cell>
        </row>
        <row r="341">
          <cell r="D341" t="str">
            <v>Istituto Oikos</v>
          </cell>
          <cell r="E341" t="str">
            <v>Oikos</v>
          </cell>
        </row>
        <row r="342">
          <cell r="D342" t="str">
            <v>Japan</v>
          </cell>
          <cell r="E342" t="str">
            <v>Japan</v>
          </cell>
        </row>
        <row r="343">
          <cell r="D343" t="str">
            <v>Japan Anti-Tuberculosis Association</v>
          </cell>
          <cell r="E343" t="str">
            <v>JATA</v>
          </cell>
        </row>
        <row r="344">
          <cell r="D344" t="str">
            <v>Japan Heart</v>
          </cell>
          <cell r="E344" t="str">
            <v>JH</v>
          </cell>
        </row>
        <row r="345">
          <cell r="D345" t="str">
            <v>Japan International Cooperation Agency</v>
          </cell>
          <cell r="E345" t="str">
            <v>JICA</v>
          </cell>
        </row>
        <row r="346">
          <cell r="D346" t="str">
            <v>Japan Platform</v>
          </cell>
          <cell r="E346" t="str">
            <v>JP</v>
          </cell>
        </row>
        <row r="347">
          <cell r="D347" t="str">
            <v>Japanese Org for Intl Cooperation in Family Planning</v>
          </cell>
          <cell r="E347" t="str">
            <v>JOICFP</v>
          </cell>
        </row>
        <row r="348">
          <cell r="D348" t="str">
            <v>Japanese Red Cross</v>
          </cell>
          <cell r="E348" t="str">
            <v>JRC</v>
          </cell>
        </row>
        <row r="349">
          <cell r="D349" t="str">
            <v>JEN</v>
          </cell>
          <cell r="E349" t="str">
            <v>JEN</v>
          </cell>
        </row>
        <row r="350">
          <cell r="D350" t="str">
            <v>Jhpiego - an affiliate of Johns Hopkins University</v>
          </cell>
          <cell r="E350" t="str">
            <v>Jhpiego</v>
          </cell>
        </row>
        <row r="351">
          <cell r="D351" t="str">
            <v>Jivitadana Sangha Hospital</v>
          </cell>
          <cell r="E351" t="str">
            <v>JSH</v>
          </cell>
        </row>
        <row r="352">
          <cell r="D352" t="str">
            <v>Johanniter International Assistance</v>
          </cell>
          <cell r="E352" t="str">
            <v>JIA</v>
          </cell>
        </row>
        <row r="353">
          <cell r="D353" t="str">
            <v>John Snow Inc. (JSI Research &amp; Training Institute)</v>
          </cell>
          <cell r="E353" t="str">
            <v>JSI</v>
          </cell>
        </row>
        <row r="354">
          <cell r="D354" t="str">
            <v>Joy Children's Home</v>
          </cell>
          <cell r="E354" t="str">
            <v>JCH</v>
          </cell>
        </row>
        <row r="355">
          <cell r="D355" t="str">
            <v>Ju Foundation</v>
          </cell>
          <cell r="E355" t="str">
            <v>JF</v>
          </cell>
        </row>
        <row r="356">
          <cell r="D356" t="str">
            <v>Justina</v>
          </cell>
          <cell r="E356" t="str">
            <v>JUS</v>
          </cell>
        </row>
        <row r="357">
          <cell r="D357" t="str">
            <v>Kachin Baptist Convention</v>
          </cell>
          <cell r="E357" t="str">
            <v>KBC (Kachin)</v>
          </cell>
        </row>
        <row r="358">
          <cell r="D358" t="str">
            <v>Kachin Women Association</v>
          </cell>
          <cell r="E358" t="str">
            <v>KWA</v>
          </cell>
        </row>
        <row r="359">
          <cell r="D359" t="str">
            <v>Kachin Women Peace Network</v>
          </cell>
          <cell r="E359" t="str">
            <v>KWPN</v>
          </cell>
        </row>
        <row r="360">
          <cell r="D360" t="str">
            <v>Kainayar Rural Social Development Organization</v>
          </cell>
          <cell r="E360" t="str">
            <v>KRSDO</v>
          </cell>
        </row>
        <row r="361">
          <cell r="D361" t="str">
            <v>Kalyana Mitta Foundation</v>
          </cell>
          <cell r="E361" t="str">
            <v>KMF</v>
          </cell>
        </row>
        <row r="362">
          <cell r="D362" t="str">
            <v>Kan Baw Za Youth Library</v>
          </cell>
          <cell r="E362" t="str">
            <v>KBZYL</v>
          </cell>
        </row>
        <row r="363">
          <cell r="D363" t="str">
            <v>Karen Department of Health and Welfare</v>
          </cell>
          <cell r="E363" t="str">
            <v>KDHW</v>
          </cell>
        </row>
        <row r="364">
          <cell r="D364" t="str">
            <v>Karen Development Network</v>
          </cell>
          <cell r="E364" t="str">
            <v>KDN</v>
          </cell>
        </row>
        <row r="365">
          <cell r="D365" t="str">
            <v>Karen Education Department</v>
          </cell>
          <cell r="E365" t="str">
            <v>KED</v>
          </cell>
        </row>
        <row r="366">
          <cell r="D366" t="str">
            <v>Karen Environmental and Social Action Network</v>
          </cell>
          <cell r="E366" t="str">
            <v>KESAN</v>
          </cell>
        </row>
        <row r="367">
          <cell r="D367" t="str">
            <v>Karen Human Rights Group</v>
          </cell>
          <cell r="E367" t="str">
            <v>KHRG</v>
          </cell>
        </row>
        <row r="368">
          <cell r="D368" t="str">
            <v>Karen Office of Relief and Development</v>
          </cell>
          <cell r="E368" t="str">
            <v>KORD</v>
          </cell>
        </row>
        <row r="369">
          <cell r="D369" t="str">
            <v>Karen Teacher Working Group</v>
          </cell>
          <cell r="E369" t="str">
            <v>KTWG</v>
          </cell>
        </row>
        <row r="370">
          <cell r="D370" t="str">
            <v>Karen Women Action Group</v>
          </cell>
          <cell r="E370" t="str">
            <v>KWAG</v>
          </cell>
        </row>
        <row r="371">
          <cell r="D371" t="str">
            <v>Karen Women Empowerment Group</v>
          </cell>
          <cell r="E371" t="str">
            <v>KWEG</v>
          </cell>
        </row>
        <row r="372">
          <cell r="D372" t="str">
            <v>Karen Women's Organization</v>
          </cell>
          <cell r="E372" t="str">
            <v>KWO (Karen)</v>
          </cell>
        </row>
        <row r="373">
          <cell r="D373" t="str">
            <v>Karenni Evergreen</v>
          </cell>
          <cell r="E373" t="str">
            <v>KnE</v>
          </cell>
        </row>
        <row r="374">
          <cell r="D374" t="str">
            <v>Karenni Health Committee</v>
          </cell>
          <cell r="E374" t="str">
            <v>KnHC</v>
          </cell>
        </row>
        <row r="375">
          <cell r="D375" t="str">
            <v>Karenni Legal and Human Rights Committee</v>
          </cell>
          <cell r="E375" t="str">
            <v>KLHRC</v>
          </cell>
        </row>
        <row r="376">
          <cell r="D376" t="str">
            <v>Karenni Mobile Health Committee</v>
          </cell>
          <cell r="E376" t="str">
            <v>KnMHC</v>
          </cell>
        </row>
        <row r="377">
          <cell r="D377" t="str">
            <v>Karenni National Health Worker Organization</v>
          </cell>
          <cell r="E377" t="str">
            <v>KNHWO</v>
          </cell>
        </row>
        <row r="378">
          <cell r="D378" t="str">
            <v>Karenni National Progressive Party</v>
          </cell>
          <cell r="E378" t="str">
            <v>KNPP</v>
          </cell>
        </row>
        <row r="379">
          <cell r="D379" t="str">
            <v>Karenni Social Welfare and Development Centre</v>
          </cell>
          <cell r="E379" t="str">
            <v>KnSWDC</v>
          </cell>
        </row>
        <row r="380">
          <cell r="D380" t="str">
            <v>Karenni Social Welfare and Development Committee</v>
          </cell>
          <cell r="E380" t="str">
            <v>KSWDC</v>
          </cell>
        </row>
        <row r="381">
          <cell r="D381" t="str">
            <v>Karenni Women's Organization</v>
          </cell>
          <cell r="E381" t="str">
            <v>KnWO</v>
          </cell>
        </row>
        <row r="382">
          <cell r="D382" t="str">
            <v>Karrini State Farmer Union</v>
          </cell>
          <cell r="E382" t="str">
            <v>KSFU</v>
          </cell>
        </row>
        <row r="383">
          <cell r="D383" t="str">
            <v>Karuna Mission Social Solidarity</v>
          </cell>
          <cell r="E383" t="str">
            <v>KMSS</v>
          </cell>
        </row>
        <row r="384">
          <cell r="D384" t="str">
            <v>Karuna Pathein Social Services Association</v>
          </cell>
          <cell r="E384" t="str">
            <v>KPSSA</v>
          </cell>
        </row>
        <row r="385">
          <cell r="D385" t="str">
            <v>Karuna Social Services Association</v>
          </cell>
          <cell r="E385" t="str">
            <v>KSSA</v>
          </cell>
        </row>
        <row r="386">
          <cell r="D386" t="str">
            <v>Kaung Rwai Social Justice and Development Organization</v>
          </cell>
          <cell r="E386" t="str">
            <v>Kaung Rwai</v>
          </cell>
        </row>
        <row r="387">
          <cell r="D387" t="str">
            <v>Kaw Lah Foundation</v>
          </cell>
          <cell r="E387" t="str">
            <v>KLF</v>
          </cell>
        </row>
        <row r="388">
          <cell r="D388" t="str">
            <v>Kawthoolei Land Committee</v>
          </cell>
          <cell r="E388" t="str">
            <v>KLC</v>
          </cell>
        </row>
        <row r="389">
          <cell r="D389" t="str">
            <v>Kay Htoo Boe Loikaw</v>
          </cell>
          <cell r="E389" t="str">
            <v>KHB</v>
          </cell>
        </row>
        <row r="390">
          <cell r="D390" t="str">
            <v>Kayah Baptist Association</v>
          </cell>
          <cell r="E390" t="str">
            <v>KBC (Kayah)</v>
          </cell>
        </row>
        <row r="391">
          <cell r="D391" t="str">
            <v>Kayah Phu Baptist Association Loikaw</v>
          </cell>
          <cell r="E391" t="str">
            <v>KPBA</v>
          </cell>
        </row>
        <row r="392">
          <cell r="D392" t="str">
            <v>Kayah State Youth Network</v>
          </cell>
          <cell r="E392" t="str">
            <v>KSYN</v>
          </cell>
        </row>
        <row r="393">
          <cell r="D393" t="str">
            <v>Kayan Farmer Development Association</v>
          </cell>
          <cell r="E393" t="str">
            <v>KFDA</v>
          </cell>
        </row>
        <row r="394">
          <cell r="D394" t="str">
            <v>Kayan New Generation Youth</v>
          </cell>
          <cell r="E394" t="str">
            <v>KNGY</v>
          </cell>
        </row>
        <row r="395">
          <cell r="D395" t="str">
            <v>Kayhtoeboe Social Development Association</v>
          </cell>
          <cell r="E395" t="str">
            <v>KSDA</v>
          </cell>
        </row>
        <row r="396">
          <cell r="D396" t="str">
            <v>Kayin Baptist Convention</v>
          </cell>
          <cell r="E396" t="str">
            <v>KBC (Kayin)</v>
          </cell>
        </row>
        <row r="397">
          <cell r="D397" t="str">
            <v>K'Cho Land  Development Association</v>
          </cell>
          <cell r="E397" t="str">
            <v>COLDA</v>
          </cell>
        </row>
        <row r="398">
          <cell r="D398" t="str">
            <v>KfW Entwicklungsbank</v>
          </cell>
          <cell r="E398" t="str">
            <v>KfW</v>
          </cell>
        </row>
        <row r="399">
          <cell r="D399" t="str">
            <v>Kham Ku Center</v>
          </cell>
          <cell r="E399" t="str">
            <v>KKCSD</v>
          </cell>
        </row>
        <row r="400">
          <cell r="D400" t="str">
            <v>Khien Hnin Si</v>
          </cell>
          <cell r="E400" t="str">
            <v>KHS</v>
          </cell>
        </row>
        <row r="401">
          <cell r="D401" t="str">
            <v>Khonumzung Rural Development Organization</v>
          </cell>
          <cell r="E401" t="str">
            <v>KRDO</v>
          </cell>
        </row>
        <row r="402">
          <cell r="D402" t="str">
            <v>KhuPoKaPaw</v>
          </cell>
          <cell r="E402" t="str">
            <v>KhuPoKaPaw</v>
          </cell>
        </row>
        <row r="403">
          <cell r="D403" t="str">
            <v>KnK Japan - Children Without Borders</v>
          </cell>
          <cell r="E403" t="str">
            <v>KnK</v>
          </cell>
        </row>
        <row r="404">
          <cell r="D404" t="str">
            <v>Knowledge and Dedication for Nation Building</v>
          </cell>
          <cell r="E404" t="str">
            <v>KDNB</v>
          </cell>
        </row>
        <row r="405">
          <cell r="D405" t="str">
            <v>Knowledge and Resources Initiative</v>
          </cell>
          <cell r="E405" t="str">
            <v>KRI</v>
          </cell>
        </row>
        <row r="406">
          <cell r="D406" t="str">
            <v>Kokkyo naki Kodomotachi (Children without Borders)</v>
          </cell>
          <cell r="E406" t="str">
            <v>KnK Japan</v>
          </cell>
        </row>
        <row r="407">
          <cell r="D407" t="str">
            <v>Korea EximBank</v>
          </cell>
          <cell r="E407" t="str">
            <v>KEB</v>
          </cell>
        </row>
        <row r="408">
          <cell r="D408" t="str">
            <v>Korea Forest Service (KFS)</v>
          </cell>
          <cell r="E408" t="str">
            <v>KFS</v>
          </cell>
        </row>
        <row r="409">
          <cell r="D409" t="str">
            <v>Korea International Cooperation Agency</v>
          </cell>
          <cell r="E409" t="str">
            <v>KOICA</v>
          </cell>
        </row>
        <row r="410">
          <cell r="D410" t="str">
            <v>Korea Rural Community Corporation (KRC)</v>
          </cell>
          <cell r="E410" t="str">
            <v>KRC</v>
          </cell>
        </row>
        <row r="411">
          <cell r="D411" t="str">
            <v>Kroeng Batoi Pilot Project Working Group</v>
          </cell>
          <cell r="E411" t="str">
            <v>KBPPWG</v>
          </cell>
        </row>
        <row r="412">
          <cell r="D412" t="str">
            <v>KT Care Foundation</v>
          </cell>
          <cell r="E412" t="str">
            <v>KTCare</v>
          </cell>
        </row>
        <row r="413">
          <cell r="D413" t="str">
            <v>Kweh Ka Baw Health Care Foundation</v>
          </cell>
          <cell r="E413" t="str">
            <v>KKB</v>
          </cell>
        </row>
        <row r="414">
          <cell r="D414" t="str">
            <v>Kwekalu</v>
          </cell>
          <cell r="E414" t="str">
            <v>Kwekalu</v>
          </cell>
        </row>
        <row r="415">
          <cell r="D415" t="str">
            <v>Kyae Zin Mae</v>
          </cell>
          <cell r="E415" t="str">
            <v>KZM</v>
          </cell>
        </row>
        <row r="416">
          <cell r="D416" t="str">
            <v>Kyaukpyu Association</v>
          </cell>
          <cell r="E416" t="str">
            <v>KA</v>
          </cell>
        </row>
        <row r="417">
          <cell r="D417" t="str">
            <v xml:space="preserve">Kyaw Zan and Myanmar Baptist Churches Union </v>
          </cell>
          <cell r="E417" t="str">
            <v>KyawZan</v>
          </cell>
        </row>
        <row r="418">
          <cell r="D418" t="str">
            <v>KyittaYar SweDawOo</v>
          </cell>
          <cell r="E418" t="str">
            <v>KTYSDO</v>
          </cell>
        </row>
        <row r="419">
          <cell r="D419" t="str">
            <v>Land Core Group</v>
          </cell>
          <cell r="E419" t="str">
            <v>LCG</v>
          </cell>
        </row>
        <row r="420">
          <cell r="D420" t="str">
            <v>Lanthit Foundation</v>
          </cell>
          <cell r="E420" t="str">
            <v>Lanthit</v>
          </cell>
        </row>
        <row r="421">
          <cell r="D421" t="str">
            <v>Latter-day Saint Charities</v>
          </cell>
          <cell r="E421" t="str">
            <v>LDSC</v>
          </cell>
        </row>
        <row r="422">
          <cell r="D422" t="str">
            <v>Layeinsu Buddhist Mingalar Association</v>
          </cell>
          <cell r="E422" t="str">
            <v>LBMA</v>
          </cell>
        </row>
        <row r="423">
          <cell r="D423" t="str">
            <v>Laywaddy Foundation</v>
          </cell>
          <cell r="E423" t="str">
            <v>Laywaddy</v>
          </cell>
        </row>
        <row r="424">
          <cell r="D424" t="str">
            <v>LeeSu Christan</v>
          </cell>
          <cell r="E424" t="str">
            <v>LSC</v>
          </cell>
        </row>
        <row r="425">
          <cell r="D425" t="str">
            <v>Level Up Academy</v>
          </cell>
          <cell r="E425" t="str">
            <v>Level Up</v>
          </cell>
        </row>
        <row r="426">
          <cell r="D426" t="str">
            <v>Lien AID Myanmar</v>
          </cell>
          <cell r="E426" t="str">
            <v>LienAID</v>
          </cell>
        </row>
        <row r="427">
          <cell r="D427" t="str">
            <v>Light</v>
          </cell>
          <cell r="E427" t="str">
            <v>Light</v>
          </cell>
        </row>
        <row r="428">
          <cell r="D428" t="str">
            <v>Light Lamp</v>
          </cell>
          <cell r="E428" t="str">
            <v>LightLamp</v>
          </cell>
        </row>
        <row r="429">
          <cell r="D429" t="str">
            <v>Liktui Development Society</v>
          </cell>
          <cell r="E429" t="str">
            <v>LDS</v>
          </cell>
        </row>
        <row r="430">
          <cell r="D430" t="str">
            <v>Lilypad Company Myanmar</v>
          </cell>
          <cell r="E430" t="str">
            <v>LCM</v>
          </cell>
        </row>
        <row r="431">
          <cell r="D431" t="str">
            <v>Lin Yaung Chi</v>
          </cell>
          <cell r="E431" t="str">
            <v>LYC</v>
          </cell>
        </row>
        <row r="432">
          <cell r="D432" t="str">
            <v>Link Emergency Aid And Development</v>
          </cell>
          <cell r="E432" t="str">
            <v>LEAD</v>
          </cell>
        </row>
        <row r="433">
          <cell r="D433" t="str">
            <v>Little Sisters of the Poor Home for the Aged Poor</v>
          </cell>
          <cell r="E433" t="str">
            <v>LSPHAP</v>
          </cell>
        </row>
        <row r="434">
          <cell r="D434" t="str">
            <v>Livestock, Breeding and Veterinary Department</v>
          </cell>
          <cell r="E434" t="str">
            <v>LBVD</v>
          </cell>
        </row>
        <row r="435">
          <cell r="D435" t="str">
            <v>Local Development Network</v>
          </cell>
          <cell r="E435" t="str">
            <v>LDN</v>
          </cell>
        </row>
        <row r="436">
          <cell r="D436" t="str">
            <v>Local NGO Resource Centre</v>
          </cell>
          <cell r="E436" t="str">
            <v>LNRC</v>
          </cell>
        </row>
        <row r="437">
          <cell r="D437" t="str">
            <v>Local Non-Governmental Organisation</v>
          </cell>
          <cell r="E437" t="str">
            <v>LNGO</v>
          </cell>
        </row>
        <row r="438">
          <cell r="D438" t="str">
            <v>Local Resource Centre</v>
          </cell>
          <cell r="E438" t="str">
            <v>LRC</v>
          </cell>
        </row>
        <row r="439">
          <cell r="D439" t="str">
            <v>Loka Ahlinn</v>
          </cell>
          <cell r="E439" t="str">
            <v>LA</v>
          </cell>
        </row>
        <row r="440">
          <cell r="D440" t="str">
            <v>Lokahta Criya Foundation</v>
          </cell>
          <cell r="E440" t="str">
            <v>LCF</v>
          </cell>
        </row>
        <row r="441">
          <cell r="D441" t="str">
            <v>Lotus</v>
          </cell>
          <cell r="E441" t="str">
            <v>Lotus</v>
          </cell>
        </row>
        <row r="442">
          <cell r="D442" t="str">
            <v>Love comquers all foundation</v>
          </cell>
          <cell r="E442" t="str">
            <v>LCA</v>
          </cell>
        </row>
        <row r="443">
          <cell r="D443" t="str">
            <v>Lutheran World Federation Myanmar</v>
          </cell>
          <cell r="E443" t="str">
            <v>LWF</v>
          </cell>
        </row>
        <row r="444">
          <cell r="D444" t="str">
            <v>Lux-Development</v>
          </cell>
          <cell r="E444" t="str">
            <v>Lux</v>
          </cell>
        </row>
        <row r="445">
          <cell r="D445" t="str">
            <v>Ma Dae Community Group</v>
          </cell>
          <cell r="E445" t="str">
            <v>MaDae</v>
          </cell>
        </row>
        <row r="446">
          <cell r="D446" t="str">
            <v>Madarsah Majidia Hifzul Quraan and Orphanage</v>
          </cell>
          <cell r="E446" t="str">
            <v>MMHQO</v>
          </cell>
        </row>
        <row r="447">
          <cell r="D447" t="str">
            <v>Mae Tao Clinic</v>
          </cell>
          <cell r="E447" t="str">
            <v>MTC</v>
          </cell>
        </row>
        <row r="448">
          <cell r="D448" t="str">
            <v>Maggin Development Consultancy Group</v>
          </cell>
          <cell r="E448" t="str">
            <v>MDCG</v>
          </cell>
        </row>
        <row r="449">
          <cell r="D449" t="str">
            <v>Magna Children at Risk</v>
          </cell>
          <cell r="E449" t="str">
            <v>MAGNA</v>
          </cell>
        </row>
        <row r="450">
          <cell r="D450" t="str">
            <v>Mahamate(Alliance Myanmar)</v>
          </cell>
          <cell r="E450" t="str">
            <v>AMM</v>
          </cell>
        </row>
        <row r="451">
          <cell r="D451" t="str">
            <v>MaHayThi</v>
          </cell>
          <cell r="E451" t="str">
            <v>MHT</v>
          </cell>
        </row>
        <row r="452">
          <cell r="D452" t="str">
            <v>Malaria Consortium</v>
          </cell>
          <cell r="E452" t="str">
            <v>MalariaCons</v>
          </cell>
        </row>
        <row r="453">
          <cell r="D453" t="str">
            <v>Malnutrition Matters Canada</v>
          </cell>
          <cell r="E453" t="str">
            <v>Malnutrition</v>
          </cell>
        </row>
        <row r="454">
          <cell r="D454" t="str">
            <v>Malteser International</v>
          </cell>
          <cell r="E454" t="str">
            <v>Malteser</v>
          </cell>
        </row>
        <row r="455">
          <cell r="D455" t="str">
            <v>Management Sciences for Health</v>
          </cell>
          <cell r="E455" t="str">
            <v>MSH</v>
          </cell>
        </row>
        <row r="456">
          <cell r="D456" t="str">
            <v>Mandalay City Development Committee</v>
          </cell>
          <cell r="E456" t="str">
            <v>MCDC</v>
          </cell>
        </row>
        <row r="457">
          <cell r="D457" t="str">
            <v>Mandalay Regional CSOs Network</v>
          </cell>
          <cell r="E457" t="str">
            <v>MRCN</v>
          </cell>
        </row>
        <row r="458">
          <cell r="D458" t="str">
            <v>Mangrove Services Network</v>
          </cell>
          <cell r="E458" t="str">
            <v>MSN</v>
          </cell>
        </row>
        <row r="459">
          <cell r="D459" t="str">
            <v>Marie Stopes International</v>
          </cell>
          <cell r="E459" t="str">
            <v>MSI</v>
          </cell>
        </row>
        <row r="460">
          <cell r="D460" t="str">
            <v>Marine Science Association Myanmar</v>
          </cell>
          <cell r="E460" t="str">
            <v>MSAM</v>
          </cell>
        </row>
        <row r="461">
          <cell r="D461" t="str">
            <v>Mary Chapman School for the Deaf</v>
          </cell>
          <cell r="E461" t="str">
            <v>MCSD</v>
          </cell>
        </row>
        <row r="462">
          <cell r="D462" t="str">
            <v>Maternal and Child Health Section</v>
          </cell>
          <cell r="E462" t="str">
            <v>MCH</v>
          </cell>
        </row>
        <row r="463">
          <cell r="D463" t="str">
            <v>Matupi Women's Organization</v>
          </cell>
          <cell r="E463" t="str">
            <v>MatupiWO</v>
          </cell>
        </row>
        <row r="464">
          <cell r="D464" t="str">
            <v>MA-UK Myanmar</v>
          </cell>
          <cell r="E464" t="str">
            <v>MAUK</v>
          </cell>
        </row>
        <row r="465">
          <cell r="D465" t="str">
            <v>Mawduklarmae Social Development Association</v>
          </cell>
          <cell r="E465" t="str">
            <v>MSDA</v>
          </cell>
        </row>
        <row r="466">
          <cell r="D466" t="str">
            <v>Mawlamyinegyun Township Association</v>
          </cell>
          <cell r="E466" t="str">
            <v>MTA</v>
          </cell>
        </row>
        <row r="467">
          <cell r="D467" t="str">
            <v>Medair</v>
          </cell>
          <cell r="E467" t="str">
            <v>Medair</v>
          </cell>
        </row>
        <row r="468">
          <cell r="D468" t="str">
            <v>Médecins Du Monde</v>
          </cell>
          <cell r="E468" t="str">
            <v>MDM</v>
          </cell>
        </row>
        <row r="469">
          <cell r="D469" t="str">
            <v>Médecins Sans Frontières - Holland</v>
          </cell>
          <cell r="E469" t="str">
            <v>MSF-H</v>
          </cell>
        </row>
        <row r="470">
          <cell r="D470" t="str">
            <v>Medecins Sans Frontieres - Switzerland</v>
          </cell>
          <cell r="E470" t="str">
            <v>MSF-CH</v>
          </cell>
        </row>
        <row r="471">
          <cell r="D471" t="str">
            <v>Medical Action Myanmar</v>
          </cell>
          <cell r="E471" t="str">
            <v>MAM</v>
          </cell>
        </row>
        <row r="472">
          <cell r="D472" t="str">
            <v>Mee Ein Shin Lay Myar</v>
          </cell>
          <cell r="E472" t="str">
            <v>MESLM</v>
          </cell>
        </row>
        <row r="473">
          <cell r="D473" t="str">
            <v>Meikswe Myanmar</v>
          </cell>
          <cell r="E473" t="str">
            <v>MSS</v>
          </cell>
        </row>
        <row r="474">
          <cell r="D474" t="str">
            <v>Mekong Economics</v>
          </cell>
          <cell r="E474" t="str">
            <v>MKE</v>
          </cell>
        </row>
        <row r="475">
          <cell r="D475" t="str">
            <v>Mennonite Economic Development Associates</v>
          </cell>
          <cell r="E475" t="str">
            <v>MEDA</v>
          </cell>
        </row>
        <row r="476">
          <cell r="D476" t="str">
            <v>Mercy Corps</v>
          </cell>
          <cell r="E476" t="str">
            <v>MC</v>
          </cell>
        </row>
        <row r="477">
          <cell r="D477" t="str">
            <v>Mercy Malaysia</v>
          </cell>
          <cell r="E477" t="str">
            <v>MERCY</v>
          </cell>
        </row>
        <row r="478">
          <cell r="D478" t="str">
            <v>MERLIN</v>
          </cell>
          <cell r="E478" t="str">
            <v>MERLIN</v>
          </cell>
        </row>
        <row r="479">
          <cell r="D479" t="str">
            <v>Methodist Committee on Nargis Relief and Rehabilitation</v>
          </cell>
          <cell r="E479" t="str">
            <v>MCNRP</v>
          </cell>
        </row>
        <row r="480">
          <cell r="D480" t="str">
            <v>Metta Aye Yeik</v>
          </cell>
          <cell r="E480" t="str">
            <v>MAY</v>
          </cell>
        </row>
        <row r="481">
          <cell r="D481" t="str">
            <v>Metta Development Foundation</v>
          </cell>
          <cell r="E481" t="str">
            <v>MDF</v>
          </cell>
        </row>
        <row r="482">
          <cell r="D482" t="str">
            <v>Metta Moe (Moegoke)</v>
          </cell>
          <cell r="E482" t="str">
            <v>MM-MG</v>
          </cell>
        </row>
        <row r="483">
          <cell r="D483" t="str">
            <v>Metta Yaysin Foundation</v>
          </cell>
          <cell r="E483" t="str">
            <v>MTYSF</v>
          </cell>
        </row>
        <row r="484">
          <cell r="D484" t="str">
            <v>Migrant Workers Rights Network</v>
          </cell>
          <cell r="E484" t="str">
            <v>MWRN</v>
          </cell>
        </row>
        <row r="485">
          <cell r="D485" t="str">
            <v>Mines Advisory Group</v>
          </cell>
          <cell r="E485" t="str">
            <v>MAG</v>
          </cell>
        </row>
        <row r="486">
          <cell r="D486" t="str">
            <v>Mingalar Byu-har Welfare Association</v>
          </cell>
          <cell r="E486" t="str">
            <v>MBWA</v>
          </cell>
        </row>
        <row r="487">
          <cell r="D487" t="str">
            <v>Mingalar Myanmar</v>
          </cell>
          <cell r="E487" t="str">
            <v>MM</v>
          </cell>
        </row>
        <row r="488">
          <cell r="D488" t="str">
            <v>Ministry of Agriculture and Irrigation</v>
          </cell>
          <cell r="E488" t="str">
            <v>MoAI</v>
          </cell>
        </row>
        <row r="489">
          <cell r="D489" t="str">
            <v>Ministry of Construction</v>
          </cell>
          <cell r="E489" t="str">
            <v>MoC</v>
          </cell>
        </row>
        <row r="490">
          <cell r="D490" t="str">
            <v>Ministry of Education</v>
          </cell>
          <cell r="E490" t="str">
            <v>MoE</v>
          </cell>
        </row>
        <row r="491">
          <cell r="D491" t="str">
            <v>Ministry of Electric Power</v>
          </cell>
          <cell r="E491" t="str">
            <v>MoEP</v>
          </cell>
        </row>
        <row r="492">
          <cell r="D492" t="str">
            <v>Ministry of Environmental Conservation and Forestry</v>
          </cell>
          <cell r="E492" t="str">
            <v>MoECF</v>
          </cell>
        </row>
        <row r="493">
          <cell r="D493" t="str">
            <v>Ministry of Finance</v>
          </cell>
          <cell r="E493" t="str">
            <v>MoF</v>
          </cell>
        </row>
        <row r="494">
          <cell r="D494" t="str">
            <v>Ministry of Forein Affairs</v>
          </cell>
          <cell r="E494" t="str">
            <v>MoFA</v>
          </cell>
        </row>
        <row r="495">
          <cell r="D495" t="str">
            <v>Ministry of Health and Sport</v>
          </cell>
          <cell r="E495" t="str">
            <v>MoHS</v>
          </cell>
        </row>
        <row r="496">
          <cell r="D496" t="str">
            <v>Ministry of Hotels and Tourism</v>
          </cell>
          <cell r="E496" t="str">
            <v>MoHT</v>
          </cell>
        </row>
        <row r="497">
          <cell r="D497" t="str">
            <v>Ministry of Information</v>
          </cell>
          <cell r="E497" t="str">
            <v>MoI</v>
          </cell>
        </row>
        <row r="498">
          <cell r="D498" t="str">
            <v>Ministry of Labour</v>
          </cell>
          <cell r="E498" t="str">
            <v>MoL</v>
          </cell>
        </row>
        <row r="499">
          <cell r="D499" t="str">
            <v>Ministry of Labour, Employment and Social Security</v>
          </cell>
          <cell r="E499" t="str">
            <v>MoLESS</v>
          </cell>
        </row>
        <row r="500">
          <cell r="D500" t="str">
            <v>Ministry of Livestock, Fisheries and Rural Development</v>
          </cell>
          <cell r="E500" t="str">
            <v>MoLF&amp;RD</v>
          </cell>
        </row>
        <row r="501">
          <cell r="D501" t="str">
            <v>Ministry of National Planning and Economic Development</v>
          </cell>
          <cell r="E501" t="str">
            <v>MoNPED</v>
          </cell>
        </row>
        <row r="502">
          <cell r="D502" t="str">
            <v>Ministry of Natural Resources and Environmental Conservation</v>
          </cell>
          <cell r="E502">
            <v>0</v>
          </cell>
        </row>
        <row r="503">
          <cell r="D503" t="str">
            <v>Ministry of Religious Affairs and Culture</v>
          </cell>
          <cell r="E503" t="str">
            <v>MoRAC</v>
          </cell>
        </row>
        <row r="504">
          <cell r="D504" t="str">
            <v>Ministry of Social Welfare, Relief and Resettlement</v>
          </cell>
          <cell r="E504" t="str">
            <v>MoSWRR</v>
          </cell>
        </row>
        <row r="505">
          <cell r="D505" t="str">
            <v>Ministry of Transport</v>
          </cell>
          <cell r="E505" t="str">
            <v>MoT</v>
          </cell>
        </row>
        <row r="506">
          <cell r="D506" t="str">
            <v>Mission Aviation Fellowship</v>
          </cell>
          <cell r="E506" t="str">
            <v>MAF</v>
          </cell>
        </row>
        <row r="507">
          <cell r="D507" t="str">
            <v>Mizzima Hnalonethar</v>
          </cell>
          <cell r="E507" t="str">
            <v>MZM</v>
          </cell>
        </row>
        <row r="508">
          <cell r="D508" t="str">
            <v>MNGO Contingency Plan Working Group</v>
          </cell>
          <cell r="E508" t="str">
            <v>CPWG</v>
          </cell>
        </row>
        <row r="509">
          <cell r="D509" t="str">
            <v>Moe Kant Kaw</v>
          </cell>
          <cell r="E509" t="str">
            <v>MKK</v>
          </cell>
        </row>
        <row r="510">
          <cell r="D510" t="str">
            <v>Moegoke Wipathana Social Service</v>
          </cell>
          <cell r="E510" t="str">
            <v>MWSS</v>
          </cell>
        </row>
        <row r="511">
          <cell r="D511" t="str">
            <v>Mon National Education Committee</v>
          </cell>
          <cell r="E511" t="str">
            <v>MNEC</v>
          </cell>
        </row>
        <row r="512">
          <cell r="D512" t="str">
            <v>Mon National Health Committee</v>
          </cell>
          <cell r="E512" t="str">
            <v>MNHC</v>
          </cell>
        </row>
        <row r="513">
          <cell r="D513" t="str">
            <v>Mon Population Census Committee</v>
          </cell>
          <cell r="E513" t="str">
            <v>MPCC</v>
          </cell>
        </row>
        <row r="514">
          <cell r="D514" t="str">
            <v>Mon Relief and Development Committee</v>
          </cell>
          <cell r="E514" t="str">
            <v>MRDC</v>
          </cell>
        </row>
        <row r="515">
          <cell r="D515" t="str">
            <v>Mon Women's Organization</v>
          </cell>
          <cell r="E515" t="str">
            <v>MWO</v>
          </cell>
        </row>
        <row r="516">
          <cell r="D516" t="str">
            <v>Monastic Education Development Group</v>
          </cell>
          <cell r="E516" t="str">
            <v>MEDG</v>
          </cell>
        </row>
        <row r="517">
          <cell r="D517" t="str">
            <v>Mon-region Social Development Network</v>
          </cell>
          <cell r="E517" t="str">
            <v>MSDN</v>
          </cell>
        </row>
        <row r="518">
          <cell r="D518" t="str">
            <v>Mote Oo Education</v>
          </cell>
          <cell r="E518" t="str">
            <v>MO</v>
          </cell>
        </row>
        <row r="519">
          <cell r="D519" t="str">
            <v>MRCS &amp; French Red Cross</v>
          </cell>
          <cell r="E519" t="str">
            <v>MRCS &amp; FRC</v>
          </cell>
        </row>
        <row r="520">
          <cell r="D520" t="str">
            <v>MRCS &amp; IFRC</v>
          </cell>
          <cell r="E520" t="str">
            <v>MRCS &amp; IFRC</v>
          </cell>
        </row>
        <row r="521">
          <cell r="D521" t="str">
            <v>Mrokhami Social Organization</v>
          </cell>
          <cell r="E521" t="str">
            <v>MSO</v>
          </cell>
        </row>
        <row r="522">
          <cell r="D522" t="str">
            <v>Muslim Central Fund Trust</v>
          </cell>
          <cell r="E522" t="str">
            <v>MCFT</v>
          </cell>
        </row>
        <row r="523">
          <cell r="D523" t="str">
            <v>Muslim Free Hosptial And Medical Relief Society</v>
          </cell>
          <cell r="E523" t="str">
            <v>MFHMRS</v>
          </cell>
        </row>
        <row r="524">
          <cell r="D524" t="str">
            <v>Myanma Agricultural Service</v>
          </cell>
          <cell r="E524" t="str">
            <v>MAS</v>
          </cell>
        </row>
        <row r="525">
          <cell r="D525" t="str">
            <v>Myanmar Agro Action</v>
          </cell>
          <cell r="E525" t="str">
            <v>MAA</v>
          </cell>
        </row>
        <row r="526">
          <cell r="D526" t="str">
            <v>Myanmar Alliance for Transparency and Accountability</v>
          </cell>
          <cell r="E526" t="str">
            <v>MATA</v>
          </cell>
        </row>
        <row r="527">
          <cell r="D527" t="str">
            <v>Myanmar Anti-Narcotics Association</v>
          </cell>
          <cell r="E527" t="str">
            <v>MANA</v>
          </cell>
        </row>
        <row r="528">
          <cell r="D528" t="str">
            <v>Myanmar Baptist Churches Union</v>
          </cell>
          <cell r="E528" t="str">
            <v>MBCU</v>
          </cell>
        </row>
        <row r="529">
          <cell r="D529" t="str">
            <v>Myanmar Baptist Convention</v>
          </cell>
          <cell r="E529" t="str">
            <v>MBC</v>
          </cell>
        </row>
        <row r="530">
          <cell r="D530" t="str">
            <v>Myanmar Bird and nature Society</v>
          </cell>
          <cell r="E530" t="str">
            <v>MBNS</v>
          </cell>
        </row>
        <row r="531">
          <cell r="D531" t="str">
            <v>Myanmar Business Coalition on AIDS</v>
          </cell>
          <cell r="E531" t="str">
            <v>MBCA</v>
          </cell>
        </row>
        <row r="532">
          <cell r="D532" t="str">
            <v>Myanmar Business Executives</v>
          </cell>
          <cell r="E532" t="str">
            <v>MBE</v>
          </cell>
        </row>
        <row r="533">
          <cell r="D533" t="str">
            <v>Myanmar Centre for Responsible Business</v>
          </cell>
          <cell r="E533" t="str">
            <v>MCRB</v>
          </cell>
        </row>
        <row r="534">
          <cell r="D534" t="str">
            <v>Myanmar Ceramics Society</v>
          </cell>
          <cell r="E534" t="str">
            <v>MCS</v>
          </cell>
        </row>
        <row r="535">
          <cell r="D535" t="str">
            <v>Myanmar Chef Association</v>
          </cell>
          <cell r="E535" t="str">
            <v>MCA</v>
          </cell>
        </row>
        <row r="536">
          <cell r="D536" t="str">
            <v>Myanmar Christian Coliation on Cyclone Relief</v>
          </cell>
          <cell r="E536" t="str">
            <v>MCCCR</v>
          </cell>
        </row>
        <row r="537">
          <cell r="D537" t="str">
            <v>Myanmar Christian Fellowship of the Blind</v>
          </cell>
          <cell r="E537" t="str">
            <v>MCFB</v>
          </cell>
        </row>
        <row r="538">
          <cell r="D538" t="str">
            <v>Myanmar Christian Health Workers' Services Association</v>
          </cell>
          <cell r="E538" t="str">
            <v>MCHWSA</v>
          </cell>
        </row>
        <row r="539">
          <cell r="D539" t="str">
            <v>Myanmar Christian Leprosy Mission</v>
          </cell>
          <cell r="E539" t="str">
            <v>MCLP</v>
          </cell>
        </row>
        <row r="540">
          <cell r="D540" t="str">
            <v>Myanmar Compassion Project</v>
          </cell>
          <cell r="E540" t="str">
            <v>MCP</v>
          </cell>
        </row>
        <row r="541">
          <cell r="D541" t="str">
            <v>Myanmar Consumers Union</v>
          </cell>
          <cell r="E541" t="str">
            <v>MCU</v>
          </cell>
        </row>
        <row r="542">
          <cell r="D542" t="str">
            <v>Myanmar Council of Churches</v>
          </cell>
          <cell r="E542" t="str">
            <v>MCC</v>
          </cell>
        </row>
        <row r="543">
          <cell r="D543" t="str">
            <v>Myanmar Development Resource Institute</v>
          </cell>
          <cell r="E543" t="str">
            <v>MDRi</v>
          </cell>
        </row>
        <row r="544">
          <cell r="D544" t="str">
            <v>Myanmar Education &amp; Research Bureau</v>
          </cell>
          <cell r="E544" t="str">
            <v>MERB</v>
          </cell>
        </row>
        <row r="545">
          <cell r="D545" t="str">
            <v>Myanmar Egress Office</v>
          </cell>
          <cell r="E545" t="str">
            <v>MEO</v>
          </cell>
        </row>
        <row r="546">
          <cell r="D546" t="str">
            <v>Myanmar Election Observer Network</v>
          </cell>
          <cell r="E546" t="str">
            <v>MEON</v>
          </cell>
        </row>
        <row r="547">
          <cell r="D547" t="str">
            <v>Myanmar Engineeing Society</v>
          </cell>
          <cell r="E547" t="str">
            <v>MES</v>
          </cell>
        </row>
        <row r="548">
          <cell r="D548" t="str">
            <v>Myanmar Enhancement to Empower Tribals</v>
          </cell>
          <cell r="E548" t="str">
            <v>MEET</v>
          </cell>
        </row>
        <row r="549">
          <cell r="D549" t="str">
            <v>Myanmar Environment Rehabilitation-conservation Network</v>
          </cell>
          <cell r="E549" t="str">
            <v>MERN</v>
          </cell>
        </row>
        <row r="550">
          <cell r="D550" t="str">
            <v>Myanmar Fisheries Federation</v>
          </cell>
          <cell r="E550" t="str">
            <v>MFiF</v>
          </cell>
        </row>
        <row r="551">
          <cell r="D551" t="str">
            <v>Myanmar Friendship Foundation</v>
          </cell>
          <cell r="E551" t="str">
            <v>MFrF</v>
          </cell>
        </row>
        <row r="552">
          <cell r="D552" t="str">
            <v>Myanmar Fruits Flowers Vegetables Producer and Exporter association</v>
          </cell>
          <cell r="E552" t="str">
            <v>MFFVPEA</v>
          </cell>
        </row>
        <row r="553">
          <cell r="D553" t="str">
            <v>Myanmar Health Assistant Association</v>
          </cell>
          <cell r="E553" t="str">
            <v>MHAA</v>
          </cell>
        </row>
        <row r="554">
          <cell r="D554" t="str">
            <v xml:space="preserve">Myanmar Heart Development Association </v>
          </cell>
          <cell r="E554" t="str">
            <v>MHDO</v>
          </cell>
        </row>
        <row r="555">
          <cell r="D555" t="str">
            <v>Myanmar Independent Living Initiative</v>
          </cell>
          <cell r="E555" t="str">
            <v>MILI</v>
          </cell>
        </row>
        <row r="556">
          <cell r="D556" t="str">
            <v>Myanmar Information Management Unit</v>
          </cell>
          <cell r="E556" t="str">
            <v>MIMU</v>
          </cell>
        </row>
        <row r="557">
          <cell r="D557" t="str">
            <v>Myanmar Institute for Integrated Development</v>
          </cell>
          <cell r="E557" t="str">
            <v>MIID</v>
          </cell>
        </row>
        <row r="558">
          <cell r="D558" t="str">
            <v>Myanmar Knowledge Society</v>
          </cell>
          <cell r="E558" t="str">
            <v>MKS</v>
          </cell>
        </row>
        <row r="559">
          <cell r="D559" t="str">
            <v>Myanmar Library Association</v>
          </cell>
          <cell r="E559" t="str">
            <v>MLA</v>
          </cell>
        </row>
        <row r="560">
          <cell r="D560" t="str">
            <v>Myanmar Literacy Resource Centre</v>
          </cell>
          <cell r="E560" t="str">
            <v>MLRC</v>
          </cell>
        </row>
        <row r="561">
          <cell r="D561" t="str">
            <v>Myanmar Livestock</v>
          </cell>
          <cell r="E561" t="str">
            <v>ML</v>
          </cell>
        </row>
        <row r="562">
          <cell r="D562" t="str">
            <v>Myanmar Maternal and Child Welfare Association</v>
          </cell>
          <cell r="E562" t="str">
            <v>MMCWA</v>
          </cell>
        </row>
        <row r="563">
          <cell r="D563" t="str">
            <v>Myanmar Medical Association</v>
          </cell>
          <cell r="E563" t="str">
            <v>MMA</v>
          </cell>
        </row>
        <row r="564">
          <cell r="D564" t="str">
            <v>Myanmar Mercy Foundation</v>
          </cell>
          <cell r="E564" t="str">
            <v>MMF</v>
          </cell>
        </row>
        <row r="565">
          <cell r="D565" t="str">
            <v>Myanmar Minerva Education Center</v>
          </cell>
          <cell r="E565" t="str">
            <v>MMEC</v>
          </cell>
        </row>
        <row r="566">
          <cell r="D566" t="str">
            <v>Myanmar Mobile Education Project</v>
          </cell>
          <cell r="E566" t="str">
            <v>myME Project</v>
          </cell>
        </row>
        <row r="567">
          <cell r="D567" t="str">
            <v>Myanmar MSM Network</v>
          </cell>
          <cell r="E567" t="str">
            <v>MMN</v>
          </cell>
        </row>
        <row r="568">
          <cell r="D568" t="str">
            <v>Myanmar National Association of the Blind</v>
          </cell>
          <cell r="E568" t="str">
            <v>MNAB</v>
          </cell>
        </row>
        <row r="569">
          <cell r="D569" t="str">
            <v>Myanmar Nurse and Midwife Association</v>
          </cell>
          <cell r="E569" t="str">
            <v>MNMA</v>
          </cell>
        </row>
        <row r="570">
          <cell r="D570" t="str">
            <v>Myanmar Partners in Policy and Research</v>
          </cell>
          <cell r="E570" t="str">
            <v>MPPR</v>
          </cell>
        </row>
        <row r="571">
          <cell r="D571" t="str">
            <v>Myanmar Physically Handicapped Association</v>
          </cell>
          <cell r="E571" t="str">
            <v>MPHA</v>
          </cell>
        </row>
        <row r="572">
          <cell r="D572" t="str">
            <v>Myanmar Positive Group</v>
          </cell>
          <cell r="E572" t="str">
            <v>MPG</v>
          </cell>
        </row>
        <row r="573">
          <cell r="D573" t="str">
            <v>Myanmar Professional Social Workers Association</v>
          </cell>
          <cell r="E573" t="str">
            <v>MPSWA</v>
          </cell>
        </row>
        <row r="574">
          <cell r="D574" t="str">
            <v>Myanmar Red Cross Society</v>
          </cell>
          <cell r="E574" t="str">
            <v>MRCS</v>
          </cell>
        </row>
        <row r="575">
          <cell r="D575" t="str">
            <v>Myanmar Resource Foundation</v>
          </cell>
          <cell r="E575" t="str">
            <v>MRF</v>
          </cell>
        </row>
        <row r="576">
          <cell r="D576" t="str">
            <v>Myanmar Responsible Tourism Institute</v>
          </cell>
          <cell r="E576" t="str">
            <v>MRTI</v>
          </cell>
        </row>
        <row r="577">
          <cell r="D577" t="str">
            <v>Myanmar science and technology</v>
          </cell>
          <cell r="E577" t="str">
            <v>S&amp;T</v>
          </cell>
        </row>
        <row r="578">
          <cell r="D578" t="str">
            <v>Myanmar Special Education Association</v>
          </cell>
          <cell r="E578" t="str">
            <v>MSEA</v>
          </cell>
        </row>
        <row r="579">
          <cell r="D579" t="str">
            <v>Myanmar women Entrepreneurs' Association</v>
          </cell>
          <cell r="E579" t="str">
            <v>MWEA</v>
          </cell>
        </row>
        <row r="580">
          <cell r="D580" t="str">
            <v>Myanmar Women Journalists Society</v>
          </cell>
          <cell r="E580" t="str">
            <v>MWJS</v>
          </cell>
        </row>
        <row r="581">
          <cell r="D581" t="str">
            <v>Myanmar Women's Affair Federation</v>
          </cell>
          <cell r="E581" t="str">
            <v>MWAF</v>
          </cell>
        </row>
        <row r="582">
          <cell r="D582" t="str">
            <v>Myanmar Women's Development Association</v>
          </cell>
          <cell r="E582" t="str">
            <v>MWDA</v>
          </cell>
        </row>
        <row r="583">
          <cell r="D583" t="str">
            <v>Myanmar Young Crusaders</v>
          </cell>
          <cell r="E583" t="str">
            <v>MYC</v>
          </cell>
        </row>
        <row r="584">
          <cell r="D584" t="str">
            <v>Myanmar/Burma Indigenous Network for Educaiton</v>
          </cell>
          <cell r="E584" t="str">
            <v>MINE</v>
          </cell>
        </row>
        <row r="585">
          <cell r="D585" t="str">
            <v>Myanmar's Heart Development Organization</v>
          </cell>
          <cell r="E585" t="str">
            <v>MHDO</v>
          </cell>
        </row>
        <row r="586">
          <cell r="D586" t="str">
            <v>Myin Thar Myo Oo Child Development Monastic Education School</v>
          </cell>
          <cell r="E586" t="str">
            <v>MTMO</v>
          </cell>
        </row>
        <row r="587">
          <cell r="D587" t="str">
            <v>Myint Myat Alin</v>
          </cell>
          <cell r="E587" t="str">
            <v>MMAL</v>
          </cell>
        </row>
        <row r="588">
          <cell r="D588" t="str">
            <v>Myitta Kyaemone</v>
          </cell>
          <cell r="E588" t="str">
            <v>MTKM</v>
          </cell>
        </row>
        <row r="589">
          <cell r="D589" t="str">
            <v>Myitta Mon</v>
          </cell>
          <cell r="E589" t="str">
            <v>MTM</v>
          </cell>
        </row>
        <row r="590">
          <cell r="D590" t="str">
            <v>Myitta Saetaman</v>
          </cell>
          <cell r="E590" t="str">
            <v>MTSTM</v>
          </cell>
        </row>
        <row r="591">
          <cell r="D591" t="str">
            <v>Myitta Sonesee</v>
          </cell>
          <cell r="E591" t="str">
            <v>MTSS</v>
          </cell>
        </row>
        <row r="592">
          <cell r="D592" t="str">
            <v>Myitta Wardhi Parahita Monastic Education School</v>
          </cell>
          <cell r="E592" t="str">
            <v>MWPMES</v>
          </cell>
        </row>
        <row r="593">
          <cell r="D593" t="str">
            <v>Myitta Young Sin</v>
          </cell>
          <cell r="E593" t="str">
            <v>MYS</v>
          </cell>
        </row>
        <row r="594">
          <cell r="D594" t="str">
            <v>Myittar Resource Foundation</v>
          </cell>
          <cell r="E594" t="str">
            <v>MyittarRF</v>
          </cell>
        </row>
        <row r="595">
          <cell r="D595" t="str">
            <v>Myittaryake</v>
          </cell>
          <cell r="E595" t="str">
            <v>MTY</v>
          </cell>
        </row>
        <row r="596">
          <cell r="D596" t="str">
            <v>Myo Oo Kat Kyaw Free Education</v>
          </cell>
          <cell r="E596" t="str">
            <v>MOKK</v>
          </cell>
        </row>
        <row r="597">
          <cell r="D597" t="str">
            <v>MYPOL</v>
          </cell>
          <cell r="E597" t="str">
            <v>MYPOL</v>
          </cell>
        </row>
        <row r="598">
          <cell r="D598" t="str">
            <v>Namati</v>
          </cell>
          <cell r="E598" t="str">
            <v>Namati</v>
          </cell>
        </row>
        <row r="599">
          <cell r="D599" t="str">
            <v>Nan Oo Education and Parahita School</v>
          </cell>
          <cell r="E599" t="str">
            <v>NanOo</v>
          </cell>
        </row>
        <row r="600">
          <cell r="D600" t="str">
            <v>Nargis Rehabilitation Group</v>
          </cell>
          <cell r="E600" t="str">
            <v>NRG</v>
          </cell>
        </row>
        <row r="601">
          <cell r="D601" t="str">
            <v>National Centre for English Language</v>
          </cell>
          <cell r="E601" t="str">
            <v>NCEL</v>
          </cell>
        </row>
        <row r="602">
          <cell r="D602" t="str">
            <v>National Council of Young Men's Christian Association</v>
          </cell>
          <cell r="E602" t="str">
            <v>NCYMCA</v>
          </cell>
        </row>
        <row r="603">
          <cell r="D603" t="str">
            <v>National Democratic Institute</v>
          </cell>
          <cell r="E603" t="str">
            <v>NDI</v>
          </cell>
        </row>
        <row r="604">
          <cell r="D604" t="str">
            <v>National Health and Education Committee</v>
          </cell>
          <cell r="E604" t="str">
            <v>NHEC</v>
          </cell>
        </row>
        <row r="605">
          <cell r="D605" t="str">
            <v>National HIV/AIDS Programme</v>
          </cell>
          <cell r="E605" t="str">
            <v>NAP</v>
          </cell>
        </row>
        <row r="606">
          <cell r="D606" t="str">
            <v>National Malaria Control Programme</v>
          </cell>
          <cell r="E606" t="str">
            <v>NMCP</v>
          </cell>
        </row>
        <row r="607">
          <cell r="D607" t="str">
            <v>National Nutrition Centre</v>
          </cell>
          <cell r="E607" t="str">
            <v>NNC</v>
          </cell>
        </row>
        <row r="608">
          <cell r="D608" t="str">
            <v>National TB Programme</v>
          </cell>
          <cell r="E608" t="str">
            <v>NTP</v>
          </cell>
        </row>
        <row r="609">
          <cell r="D609" t="str">
            <v>Natural Resource Governance Institute (Formerly Revenue Watch Institute)</v>
          </cell>
          <cell r="E609" t="str">
            <v>NRGI</v>
          </cell>
        </row>
        <row r="610">
          <cell r="D610" t="str">
            <v>Nay Wun Ni</v>
          </cell>
          <cell r="E610" t="str">
            <v>NWN</v>
          </cell>
        </row>
        <row r="611">
          <cell r="D611" t="str">
            <v>Network Activities Group</v>
          </cell>
          <cell r="E611" t="str">
            <v>NAG</v>
          </cell>
        </row>
        <row r="612">
          <cell r="D612" t="str">
            <v>New Generation Children's Home</v>
          </cell>
          <cell r="E612" t="str">
            <v>NGCH</v>
          </cell>
        </row>
        <row r="613">
          <cell r="D613" t="str">
            <v>New Generation Social Development Organisation</v>
          </cell>
          <cell r="E613" t="str">
            <v>NGDO</v>
          </cell>
        </row>
        <row r="614">
          <cell r="D614" t="str">
            <v>New Humanity - FOCSIV</v>
          </cell>
          <cell r="E614" t="str">
            <v>NHF</v>
          </cell>
        </row>
        <row r="615">
          <cell r="D615" t="str">
            <v>New light</v>
          </cell>
          <cell r="E615" t="str">
            <v>NL</v>
          </cell>
        </row>
        <row r="616">
          <cell r="D616" t="str">
            <v>New Mon State Party</v>
          </cell>
          <cell r="E616" t="str">
            <v>NMSP</v>
          </cell>
        </row>
        <row r="617">
          <cell r="D617" t="str">
            <v>New Myanmar Foundation</v>
          </cell>
          <cell r="E617" t="str">
            <v>NMF</v>
          </cell>
        </row>
        <row r="618">
          <cell r="D618" t="str">
            <v>New Way</v>
          </cell>
          <cell r="E618" t="str">
            <v>NW</v>
          </cell>
        </row>
        <row r="619">
          <cell r="D619" t="str">
            <v>New Zealand Aid Programme</v>
          </cell>
          <cell r="E619" t="str">
            <v>NZAP</v>
          </cell>
        </row>
        <row r="620">
          <cell r="D620" t="str">
            <v>Nga Pyaw Kyun Nunnery School</v>
          </cell>
          <cell r="E620" t="str">
            <v>NPKNS</v>
          </cell>
        </row>
        <row r="621">
          <cell r="D621" t="str">
            <v>NGO Gender Group</v>
          </cell>
          <cell r="E621" t="str">
            <v>NGOGG</v>
          </cell>
        </row>
        <row r="622">
          <cell r="D622" t="str">
            <v>Nippon Foundation</v>
          </cell>
          <cell r="E622" t="str">
            <v>Nippon</v>
          </cell>
        </row>
        <row r="623">
          <cell r="D623" t="str">
            <v>Nippon International Cooperation for Community Development</v>
          </cell>
          <cell r="E623" t="str">
            <v>NICCO</v>
          </cell>
        </row>
        <row r="624">
          <cell r="D624" t="str">
            <v>Nobel Compassionate Volunteers Group</v>
          </cell>
          <cell r="E624" t="str">
            <v>NCV</v>
          </cell>
        </row>
        <row r="625">
          <cell r="D625" t="str">
            <v>Nonviolent Peaceforce</v>
          </cell>
          <cell r="E625" t="str">
            <v>NP</v>
          </cell>
        </row>
        <row r="626">
          <cell r="D626" t="str">
            <v>Norwegian Church Aid</v>
          </cell>
          <cell r="E626" t="str">
            <v>NCA</v>
          </cell>
        </row>
        <row r="627">
          <cell r="D627" t="str">
            <v>Norwegian People's Aid</v>
          </cell>
          <cell r="E627" t="str">
            <v>NPA</v>
          </cell>
        </row>
        <row r="628">
          <cell r="D628" t="str">
            <v>Norwegian Red Cross</v>
          </cell>
          <cell r="E628" t="str">
            <v>NRC</v>
          </cell>
        </row>
        <row r="629">
          <cell r="D629" t="str">
            <v>Norwegian Refugee Council</v>
          </cell>
          <cell r="E629" t="str">
            <v>NRC</v>
          </cell>
        </row>
        <row r="630">
          <cell r="D630" t="str">
            <v>Nyein (Shalom) Foundation</v>
          </cell>
          <cell r="E630" t="str">
            <v>Nyein</v>
          </cell>
        </row>
        <row r="631">
          <cell r="D631" t="str">
            <v>Nyein Chan Metta (Religions for Peace-Myanmar)</v>
          </cell>
          <cell r="E631" t="str">
            <v>RfPM</v>
          </cell>
        </row>
        <row r="632">
          <cell r="D632" t="str">
            <v>One Acre Fund</v>
          </cell>
          <cell r="E632" t="str">
            <v>OAF</v>
          </cell>
        </row>
        <row r="633">
          <cell r="D633" t="str">
            <v>Organization for Educational Resources and Technological Training</v>
          </cell>
          <cell r="E633" t="str">
            <v>ORT</v>
          </cell>
        </row>
        <row r="634">
          <cell r="D634" t="str">
            <v>OXFAM GB</v>
          </cell>
          <cell r="E634" t="str">
            <v>OXFAM-GB</v>
          </cell>
        </row>
        <row r="635">
          <cell r="D635" t="str">
            <v>OXFAM International</v>
          </cell>
          <cell r="E635" t="str">
            <v>OXFAM</v>
          </cell>
        </row>
        <row r="636">
          <cell r="D636" t="str">
            <v>OXFAM/Solidarites International (Consortium)</v>
          </cell>
          <cell r="E636" t="str">
            <v>OXSI</v>
          </cell>
        </row>
        <row r="637">
          <cell r="D637" t="str">
            <v>Pact Global Microfinance Fund</v>
          </cell>
          <cell r="E637" t="str">
            <v>PGMF</v>
          </cell>
        </row>
        <row r="638">
          <cell r="D638" t="str">
            <v>PACT-Myanmar</v>
          </cell>
          <cell r="E638" t="str">
            <v>PACT</v>
          </cell>
        </row>
        <row r="639">
          <cell r="D639" t="str">
            <v>Paku Baptist Association</v>
          </cell>
          <cell r="E639" t="str">
            <v>PBA</v>
          </cell>
        </row>
        <row r="640">
          <cell r="D640" t="str">
            <v>Pandita Development Institute</v>
          </cell>
          <cell r="E640" t="str">
            <v>PDI</v>
          </cell>
        </row>
        <row r="641">
          <cell r="D641" t="str">
            <v>Pann Dine Thit</v>
          </cell>
          <cell r="E641" t="str">
            <v>PDT</v>
          </cell>
        </row>
        <row r="642">
          <cell r="D642" t="str">
            <v>Pao National Organization</v>
          </cell>
          <cell r="E642" t="str">
            <v>PNO</v>
          </cell>
        </row>
        <row r="643">
          <cell r="D643" t="str">
            <v>Partners Myanmar</v>
          </cell>
          <cell r="E643" t="str">
            <v>Partners</v>
          </cell>
        </row>
        <row r="644">
          <cell r="D644" t="str">
            <v>Partnership for Change</v>
          </cell>
          <cell r="E644" t="str">
            <v>PFC</v>
          </cell>
        </row>
        <row r="645">
          <cell r="D645" t="str">
            <v>Patauk Shwewar Monastic Primary School</v>
          </cell>
          <cell r="E645" t="str">
            <v>PSMPS</v>
          </cell>
        </row>
        <row r="646">
          <cell r="D646" t="str">
            <v>PATH</v>
          </cell>
          <cell r="E646" t="str">
            <v>PATH</v>
          </cell>
        </row>
        <row r="647">
          <cell r="D647" t="str">
            <v>Pathein Myaungmya Sgaw Kayin Baptist Association</v>
          </cell>
          <cell r="E647" t="str">
            <v>PMA</v>
          </cell>
        </row>
        <row r="648">
          <cell r="D648" t="str">
            <v>Paung Ku</v>
          </cell>
          <cell r="E648" t="str">
            <v>PK</v>
          </cell>
        </row>
        <row r="649">
          <cell r="D649" t="str">
            <v>Peace &amp; Justice Myanmar</v>
          </cell>
          <cell r="E649" t="str">
            <v>PJM</v>
          </cell>
        </row>
        <row r="650">
          <cell r="D650" t="str">
            <v>Peace Support Fund</v>
          </cell>
          <cell r="E650" t="str">
            <v>PSF</v>
          </cell>
        </row>
        <row r="651">
          <cell r="D651" t="str">
            <v>Peace Winds Japan</v>
          </cell>
          <cell r="E651" t="str">
            <v>PWJ</v>
          </cell>
        </row>
        <row r="652">
          <cell r="D652" t="str">
            <v>PeaceNexus Foundation</v>
          </cell>
          <cell r="E652" t="str">
            <v>PN</v>
          </cell>
        </row>
        <row r="653">
          <cell r="D653" t="str">
            <v>People for People</v>
          </cell>
          <cell r="E653" t="str">
            <v>PfP</v>
          </cell>
        </row>
        <row r="654">
          <cell r="D654" t="str">
            <v>People in Need</v>
          </cell>
          <cell r="E654" t="str">
            <v>PIN</v>
          </cell>
        </row>
        <row r="655">
          <cell r="D655" t="str">
            <v>People's Alliance For Credible Elections</v>
          </cell>
          <cell r="E655" t="str">
            <v>PACE</v>
          </cell>
        </row>
        <row r="656">
          <cell r="D656" t="str">
            <v>Pestalozzi Children's Foundation</v>
          </cell>
          <cell r="E656" t="str">
            <v>PCF</v>
          </cell>
        </row>
        <row r="657">
          <cell r="D657" t="str">
            <v>Phan Tee Eain (Creative Home)</v>
          </cell>
          <cell r="E657" t="str">
            <v>PTE</v>
          </cell>
        </row>
        <row r="658">
          <cell r="D658" t="str">
            <v>Phandeeyar</v>
          </cell>
          <cell r="E658" t="str">
            <v>Phandeeyar</v>
          </cell>
        </row>
        <row r="659">
          <cell r="D659" t="str">
            <v>Phaung Daw Oo Monastic Education High School</v>
          </cell>
          <cell r="E659" t="str">
            <v>PDO</v>
          </cell>
        </row>
        <row r="660">
          <cell r="D660" t="str">
            <v>Phaung Kwe Village Committee</v>
          </cell>
          <cell r="E660" t="str">
            <v>PKVC</v>
          </cell>
        </row>
        <row r="661">
          <cell r="D661" t="str">
            <v>Phileo Teaching Center</v>
          </cell>
          <cell r="E661" t="str">
            <v>PTC</v>
          </cell>
        </row>
        <row r="662">
          <cell r="D662" t="str">
            <v>Phoenix Association</v>
          </cell>
          <cell r="E662" t="str">
            <v>Phoenix</v>
          </cell>
        </row>
        <row r="663">
          <cell r="D663" t="str">
            <v>Phoo Pwint Wai</v>
          </cell>
          <cell r="E663" t="str">
            <v>PPW</v>
          </cell>
        </row>
        <row r="664">
          <cell r="D664" t="str">
            <v>Phyu Sin Saydanar Action Group</v>
          </cell>
          <cell r="E664" t="str">
            <v>PSSAG</v>
          </cell>
        </row>
        <row r="665">
          <cell r="D665" t="str">
            <v>Plan International</v>
          </cell>
          <cell r="E665" t="str">
            <v>PLAN</v>
          </cell>
        </row>
        <row r="666">
          <cell r="D666" t="str">
            <v>Poe Kayin Baptist Convention</v>
          </cell>
          <cell r="E666" t="str">
            <v>PKBC</v>
          </cell>
        </row>
        <row r="667">
          <cell r="D667" t="str">
            <v>Point B Design and Training</v>
          </cell>
          <cell r="E667" t="str">
            <v>Point B</v>
          </cell>
        </row>
        <row r="668">
          <cell r="D668" t="str">
            <v>Population Services International</v>
          </cell>
          <cell r="E668" t="str">
            <v>PSI</v>
          </cell>
        </row>
        <row r="669">
          <cell r="D669" t="str">
            <v>Position Action</v>
          </cell>
          <cell r="E669" t="str">
            <v>PA</v>
          </cell>
        </row>
        <row r="670">
          <cell r="D670" t="str">
            <v>Positive Planet</v>
          </cell>
          <cell r="E670" t="str">
            <v>PP</v>
          </cell>
        </row>
        <row r="671">
          <cell r="D671" t="str">
            <v>Precious Stones</v>
          </cell>
          <cell r="E671" t="str">
            <v>PS</v>
          </cell>
        </row>
        <row r="672">
          <cell r="D672" t="str">
            <v>Premiere Urgence Internationale</v>
          </cell>
          <cell r="E672" t="str">
            <v>PUI</v>
          </cell>
        </row>
        <row r="673">
          <cell r="D673" t="str">
            <v>Progetto Continenti Myanmar</v>
          </cell>
          <cell r="E673" t="str">
            <v>PCM</v>
          </cell>
        </row>
        <row r="674">
          <cell r="D674" t="str">
            <v>Promotion of Indigenous and Nature Together</v>
          </cell>
          <cell r="E674" t="str">
            <v>POINT</v>
          </cell>
        </row>
        <row r="675">
          <cell r="D675" t="str">
            <v>Proximity Designs</v>
          </cell>
          <cell r="E675" t="str">
            <v>Proximity</v>
          </cell>
        </row>
        <row r="676">
          <cell r="D676" t="str">
            <v>Pwo Kayin Baptist Conference</v>
          </cell>
          <cell r="E676" t="str">
            <v>PKC</v>
          </cell>
        </row>
        <row r="677">
          <cell r="D677" t="str">
            <v>Pyi Gyi Khin</v>
          </cell>
          <cell r="E677" t="str">
            <v>PGK</v>
          </cell>
        </row>
        <row r="678">
          <cell r="D678" t="str">
            <v>Pyi Nyein Thu Kha</v>
          </cell>
          <cell r="E678" t="str">
            <v>PNTK</v>
          </cell>
        </row>
        <row r="679">
          <cell r="D679" t="str">
            <v>Pyidaungsu Institute for Peace &amp; Dialogue</v>
          </cell>
          <cell r="E679" t="str">
            <v>PI</v>
          </cell>
        </row>
        <row r="680">
          <cell r="D680" t="str">
            <v>Pyin Nyaw Daya</v>
          </cell>
          <cell r="E680" t="str">
            <v>PND</v>
          </cell>
        </row>
        <row r="681">
          <cell r="D681" t="str">
            <v>Pyinnya Tazaung Association (Light of Education)</v>
          </cell>
          <cell r="E681" t="str">
            <v>PTA</v>
          </cell>
        </row>
        <row r="682">
          <cell r="D682" t="str">
            <v>Pyinnya Theik Pan Monastic Education School</v>
          </cell>
          <cell r="E682" t="str">
            <v>PTPMES</v>
          </cell>
        </row>
        <row r="683">
          <cell r="D683" t="str">
            <v>Pyoe Development Organization</v>
          </cell>
          <cell r="E683" t="str">
            <v>Pyoe</v>
          </cell>
        </row>
        <row r="684">
          <cell r="D684" t="str">
            <v>Qatar Red Cross</v>
          </cell>
          <cell r="E684" t="str">
            <v>QatarRC</v>
          </cell>
        </row>
        <row r="685">
          <cell r="D685" t="str">
            <v>Radanar Ayar Rural Development Association</v>
          </cell>
          <cell r="E685" t="str">
            <v>RDA</v>
          </cell>
        </row>
        <row r="686">
          <cell r="D686" t="str">
            <v>Rakhine Coastal Region Conservation Association</v>
          </cell>
          <cell r="E686" t="str">
            <v>RCA</v>
          </cell>
        </row>
        <row r="687">
          <cell r="D687" t="str">
            <v>Rakhine Thahaya Association</v>
          </cell>
          <cell r="E687" t="str">
            <v>RTA</v>
          </cell>
        </row>
        <row r="688">
          <cell r="D688" t="str">
            <v>Rakkhita Conservation and Community Development Association</v>
          </cell>
          <cell r="E688" t="str">
            <v>Rakkhita</v>
          </cell>
        </row>
        <row r="689">
          <cell r="D689" t="str">
            <v>RaksThai Foundation</v>
          </cell>
          <cell r="E689" t="str">
            <v>Raks Thai</v>
          </cell>
        </row>
        <row r="690">
          <cell r="D690" t="str">
            <v>Rambre Township Development Organisation</v>
          </cell>
          <cell r="E690" t="str">
            <v>RTDO</v>
          </cell>
        </row>
        <row r="691">
          <cell r="D691" t="str">
            <v>Ranmarwaddy Rural Development Services</v>
          </cell>
          <cell r="E691" t="str">
            <v>RRDS</v>
          </cell>
        </row>
        <row r="692">
          <cell r="D692" t="str">
            <v>Ratana Metta Organization</v>
          </cell>
          <cell r="E692" t="str">
            <v>RMO</v>
          </cell>
        </row>
        <row r="693">
          <cell r="D693" t="str">
            <v>Ratna Mahal Education Care Group</v>
          </cell>
          <cell r="E693" t="str">
            <v>RMECG</v>
          </cell>
        </row>
        <row r="694">
          <cell r="D694" t="str">
            <v>Regional Centre for Social Science and Sustainable Development</v>
          </cell>
          <cell r="E694" t="str">
            <v>RCSD</v>
          </cell>
        </row>
        <row r="695">
          <cell r="D695" t="str">
            <v>Relief and Resettlement Department</v>
          </cell>
          <cell r="E695" t="str">
            <v>RRD</v>
          </cell>
        </row>
        <row r="696">
          <cell r="D696" t="str">
            <v>Relief International</v>
          </cell>
          <cell r="E696" t="str">
            <v>RI</v>
          </cell>
        </row>
        <row r="697">
          <cell r="D697" t="str">
            <v>Renewable Energy Association Myanmar</v>
          </cell>
          <cell r="E697" t="str">
            <v>REAM</v>
          </cell>
        </row>
        <row r="698">
          <cell r="D698" t="str">
            <v>Reproductive and Child Health Alliance</v>
          </cell>
          <cell r="E698" t="str">
            <v>RACHA</v>
          </cell>
        </row>
        <row r="699">
          <cell r="D699" t="str">
            <v>Restoring Enabling and Sustaining Of Livelihood of Vulnerable Excluded Persons</v>
          </cell>
          <cell r="E699" t="str">
            <v>RESOLVE</v>
          </cell>
        </row>
        <row r="700">
          <cell r="D700" t="str">
            <v>RHD</v>
          </cell>
          <cell r="E700" t="str">
            <v>RHD</v>
          </cell>
        </row>
        <row r="701">
          <cell r="D701" t="str">
            <v>Rhododendron Integrated Development</v>
          </cell>
          <cell r="E701" t="str">
            <v>RID</v>
          </cell>
        </row>
        <row r="702">
          <cell r="D702" t="str">
            <v>Rotary International</v>
          </cell>
          <cell r="E702" t="str">
            <v>Rotary</v>
          </cell>
        </row>
        <row r="703">
          <cell r="D703" t="str">
            <v>Rural Development Agency</v>
          </cell>
          <cell r="E703" t="str">
            <v>RuDA</v>
          </cell>
        </row>
        <row r="704">
          <cell r="D704" t="str">
            <v>Rural Development Services</v>
          </cell>
          <cell r="E704" t="str">
            <v>RDS</v>
          </cell>
        </row>
        <row r="705">
          <cell r="D705" t="str">
            <v>Rural Indigenous sustainable education</v>
          </cell>
          <cell r="E705" t="str">
            <v>RISE</v>
          </cell>
        </row>
        <row r="706">
          <cell r="D706" t="str">
            <v>Sa Bei Phyu</v>
          </cell>
          <cell r="E706" t="str">
            <v>SBP</v>
          </cell>
        </row>
        <row r="707">
          <cell r="D707" t="str">
            <v>Saetanar</v>
          </cell>
          <cell r="E707" t="str">
            <v>SAETANAR</v>
          </cell>
        </row>
        <row r="708">
          <cell r="D708" t="str">
            <v>Saferworld</v>
          </cell>
          <cell r="E708" t="str">
            <v>SW</v>
          </cell>
        </row>
        <row r="709">
          <cell r="D709" t="str">
            <v>Sagawa Development Consultancy</v>
          </cell>
          <cell r="E709" t="str">
            <v>Sagawa</v>
          </cell>
        </row>
        <row r="710">
          <cell r="D710" t="str">
            <v>Samaritan's Care</v>
          </cell>
          <cell r="E710" t="str">
            <v>SmC</v>
          </cell>
        </row>
        <row r="711">
          <cell r="D711" t="str">
            <v>Samaritan's Purse</v>
          </cell>
          <cell r="E711" t="str">
            <v>SP</v>
          </cell>
        </row>
        <row r="712">
          <cell r="D712" t="str">
            <v xml:space="preserve">Sandhi Governance Institute </v>
          </cell>
          <cell r="E712" t="str">
            <v>Sandhi</v>
          </cell>
        </row>
        <row r="713">
          <cell r="D713" t="str">
            <v>Sandi Development Organization</v>
          </cell>
          <cell r="E713" t="str">
            <v>Sandi</v>
          </cell>
        </row>
        <row r="714">
          <cell r="D714" t="str">
            <v>Sar To Nga Nyo</v>
          </cell>
          <cell r="E714" t="str">
            <v>STNN</v>
          </cell>
        </row>
        <row r="715">
          <cell r="D715" t="str">
            <v>Sasana Yetkhita Buddhist Missionary Monastic Primary School</v>
          </cell>
          <cell r="E715" t="str">
            <v>SYBM</v>
          </cell>
        </row>
        <row r="716">
          <cell r="D716" t="str">
            <v>Save for the people</v>
          </cell>
          <cell r="E716" t="str">
            <v>SPA</v>
          </cell>
        </row>
        <row r="717">
          <cell r="D717" t="str">
            <v>Save the Children in Myanmar</v>
          </cell>
          <cell r="E717" t="str">
            <v>SCI</v>
          </cell>
        </row>
        <row r="718">
          <cell r="D718" t="str">
            <v>Save the Children in Myanmar/Foundation for Local Development</v>
          </cell>
          <cell r="E718" t="str">
            <v>SCI/FLD</v>
          </cell>
        </row>
        <row r="719">
          <cell r="D719" t="str">
            <v>Saytanar Mon</v>
          </cell>
          <cell r="E719" t="str">
            <v>STNM</v>
          </cell>
        </row>
        <row r="720">
          <cell r="D720" t="str">
            <v>Scholar Institute</v>
          </cell>
          <cell r="E720" t="str">
            <v>SchIns</v>
          </cell>
        </row>
        <row r="721">
          <cell r="D721" t="str">
            <v>Scholarships for Street Kids - Myanmar</v>
          </cell>
          <cell r="E721" t="str">
            <v>S4SK</v>
          </cell>
        </row>
        <row r="722">
          <cell r="D722" t="str">
            <v>Search for Common Ground</v>
          </cell>
          <cell r="E722" t="str">
            <v>SFCG</v>
          </cell>
        </row>
        <row r="723">
          <cell r="D723" t="str">
            <v>Searchers Myanmar</v>
          </cell>
          <cell r="E723" t="str">
            <v>S-M</v>
          </cell>
        </row>
        <row r="724">
          <cell r="D724" t="str">
            <v>SEEDS Asia Japan</v>
          </cell>
          <cell r="E724" t="str">
            <v>SEEDS-Asia</v>
          </cell>
        </row>
        <row r="725">
          <cell r="D725" t="str">
            <v>Seeds Asia/MES</v>
          </cell>
          <cell r="E725" t="str">
            <v>Seeds Asia/MES</v>
          </cell>
        </row>
        <row r="726">
          <cell r="D726" t="str">
            <v>Shan Health Committee</v>
          </cell>
          <cell r="E726" t="str">
            <v>SHC</v>
          </cell>
        </row>
        <row r="727">
          <cell r="D727" t="str">
            <v>Shan Literacy &amp; Culture</v>
          </cell>
          <cell r="E727" t="str">
            <v>SLC</v>
          </cell>
        </row>
        <row r="728">
          <cell r="D728" t="str">
            <v>Shan Nationalities League for Democracy</v>
          </cell>
          <cell r="E728" t="str">
            <v>SNLD</v>
          </cell>
        </row>
        <row r="729">
          <cell r="D729" t="str">
            <v>Shan Relief and Development Committee</v>
          </cell>
          <cell r="E729" t="str">
            <v>SRDC</v>
          </cell>
        </row>
        <row r="730">
          <cell r="D730" t="str">
            <v>Shan State Development Foundation</v>
          </cell>
          <cell r="E730" t="str">
            <v>SSDF</v>
          </cell>
        </row>
        <row r="731">
          <cell r="D731" t="str">
            <v>Shan State National Schools</v>
          </cell>
          <cell r="E731" t="str">
            <v>SSNS</v>
          </cell>
        </row>
        <row r="732">
          <cell r="D732" t="str">
            <v>Shan Women's Action Network</v>
          </cell>
          <cell r="E732" t="str">
            <v>SWAN</v>
          </cell>
        </row>
        <row r="733">
          <cell r="D733" t="str">
            <v>Shan Youth Network Group</v>
          </cell>
          <cell r="E733" t="str">
            <v>SYNG</v>
          </cell>
        </row>
        <row r="734">
          <cell r="D734" t="str">
            <v>Share MERCY</v>
          </cell>
          <cell r="E734" t="str">
            <v>SM</v>
          </cell>
        </row>
        <row r="735">
          <cell r="D735" t="str">
            <v>Shin Thar Ma Ne Dhamma Beikman Thar Tha Na Wun Saung Association</v>
          </cell>
          <cell r="E735" t="str">
            <v>STMN</v>
          </cell>
        </row>
        <row r="736">
          <cell r="D736" t="str">
            <v>Shtichting SPARK</v>
          </cell>
          <cell r="E736" t="str">
            <v>SPARK</v>
          </cell>
        </row>
        <row r="737">
          <cell r="D737" t="str">
            <v>Shwe Da Nu</v>
          </cell>
          <cell r="E737" t="str">
            <v>SDN</v>
          </cell>
        </row>
        <row r="738">
          <cell r="D738" t="str">
            <v>Shwe Hin Thar Social Network</v>
          </cell>
          <cell r="E738" t="str">
            <v>SHT</v>
          </cell>
        </row>
        <row r="739">
          <cell r="D739" t="str">
            <v>Shwe Inn Thu</v>
          </cell>
          <cell r="E739" t="str">
            <v>SIT</v>
          </cell>
        </row>
        <row r="740">
          <cell r="D740" t="str">
            <v>Shwe Kan Baw Za</v>
          </cell>
          <cell r="E740" t="str">
            <v>SKBZ</v>
          </cell>
        </row>
        <row r="741">
          <cell r="D741" t="str">
            <v>Shwe Minn Tha Foundation (Myanmar)</v>
          </cell>
          <cell r="E741" t="str">
            <v>SMTF</v>
          </cell>
        </row>
        <row r="742">
          <cell r="D742" t="str">
            <v>Shwe Nya Myay</v>
          </cell>
          <cell r="E742" t="str">
            <v>SNM</v>
          </cell>
        </row>
        <row r="743">
          <cell r="D743" t="str">
            <v>Shwe Pyi Hein Free Health Services Association</v>
          </cell>
          <cell r="E743" t="str">
            <v>SPHFHSA</v>
          </cell>
        </row>
        <row r="744">
          <cell r="D744" t="str">
            <v>Shwe Thanlwin Home for the Aged</v>
          </cell>
          <cell r="E744" t="str">
            <v>STHA</v>
          </cell>
        </row>
        <row r="745">
          <cell r="D745" t="str">
            <v>Shwechinthae Social Service Group</v>
          </cell>
          <cell r="E745" t="str">
            <v>SSSG</v>
          </cell>
        </row>
        <row r="746">
          <cell r="D746" t="str">
            <v>SKL International</v>
          </cell>
          <cell r="E746" t="str">
            <v>SKLI</v>
          </cell>
        </row>
        <row r="747">
          <cell r="D747" t="str">
            <v>SNV Netherlands Development Organisation</v>
          </cell>
          <cell r="E747" t="str">
            <v>SNV</v>
          </cell>
        </row>
        <row r="748">
          <cell r="D748" t="str">
            <v>Social Actors Forum</v>
          </cell>
          <cell r="E748" t="str">
            <v>SAF</v>
          </cell>
        </row>
        <row r="749">
          <cell r="D749" t="str">
            <v>Social Care Volunteer Group</v>
          </cell>
          <cell r="E749" t="str">
            <v>SCVG</v>
          </cell>
        </row>
        <row r="750">
          <cell r="D750" t="str">
            <v>Social Development Initiative</v>
          </cell>
          <cell r="E750" t="str">
            <v>SDI</v>
          </cell>
        </row>
        <row r="751">
          <cell r="D751" t="str">
            <v>Social Vision Services</v>
          </cell>
          <cell r="E751" t="str">
            <v>SVS</v>
          </cell>
        </row>
        <row r="752">
          <cell r="D752" t="str">
            <v>Socio-Lite Microfinance Foundation</v>
          </cell>
          <cell r="E752" t="str">
            <v>SLMF</v>
          </cell>
        </row>
        <row r="753">
          <cell r="D753" t="str">
            <v>Solidarites International</v>
          </cell>
          <cell r="E753" t="str">
            <v>SI</v>
          </cell>
        </row>
        <row r="754">
          <cell r="D754" t="str">
            <v>Solidarity Center</v>
          </cell>
          <cell r="E754" t="str">
            <v>SC</v>
          </cell>
        </row>
        <row r="755">
          <cell r="D755" t="str">
            <v>Sone Tu (Myanmar)</v>
          </cell>
          <cell r="E755" t="str">
            <v>STM</v>
          </cell>
        </row>
        <row r="756">
          <cell r="D756" t="str">
            <v>SONNE Social Organization</v>
          </cell>
          <cell r="E756" t="str">
            <v>SSO</v>
          </cell>
        </row>
        <row r="757">
          <cell r="D757" t="str">
            <v>Sopyay Myanmar Development Organization</v>
          </cell>
          <cell r="E757" t="str">
            <v>SMDO</v>
          </cell>
        </row>
        <row r="758">
          <cell r="D758" t="str">
            <v>Southen Shan Local Development Organization</v>
          </cell>
          <cell r="E758" t="str">
            <v>SSLDO</v>
          </cell>
        </row>
        <row r="759">
          <cell r="D759" t="str">
            <v>Southern Society Development Network</v>
          </cell>
          <cell r="E759" t="str">
            <v>SSDN</v>
          </cell>
        </row>
        <row r="760">
          <cell r="D760" t="str">
            <v>Spectrum (Sustainable Development Knowledge Network)</v>
          </cell>
          <cell r="E760" t="str">
            <v>Spectrum</v>
          </cell>
        </row>
        <row r="761">
          <cell r="D761" t="str">
            <v>Stay In School mm</v>
          </cell>
          <cell r="E761" t="str">
            <v>SIS</v>
          </cell>
        </row>
        <row r="762">
          <cell r="D762" t="str">
            <v>Stonestep Myanmar ASB</v>
          </cell>
          <cell r="E762" t="str">
            <v>Stonestep</v>
          </cell>
        </row>
        <row r="763">
          <cell r="D763" t="str">
            <v>Stromme Foundation</v>
          </cell>
          <cell r="E763" t="str">
            <v>SF</v>
          </cell>
        </row>
        <row r="764">
          <cell r="D764" t="str">
            <v>Sun Network</v>
          </cell>
          <cell r="E764" t="str">
            <v>Sun Network</v>
          </cell>
        </row>
        <row r="765">
          <cell r="D765" t="str">
            <v>Substance Abuse Research Association</v>
          </cell>
          <cell r="E765" t="str">
            <v>SARA</v>
          </cell>
        </row>
        <row r="766">
          <cell r="D766" t="str">
            <v>Sunday Empowerment Group</v>
          </cell>
          <cell r="E766" t="str">
            <v>SEG</v>
          </cell>
        </row>
        <row r="767">
          <cell r="D767" t="str">
            <v>Sunshine Youth Group</v>
          </cell>
          <cell r="E767" t="str">
            <v>SYG</v>
          </cell>
        </row>
        <row r="768">
          <cell r="D768" t="str">
            <v>Sustainable Action for Rural Advancement</v>
          </cell>
          <cell r="E768" t="str">
            <v>SARuAdv</v>
          </cell>
        </row>
        <row r="769">
          <cell r="D769" t="str">
            <v>Swang Saung Shin</v>
          </cell>
          <cell r="E769" t="str">
            <v>SSS</v>
          </cell>
        </row>
        <row r="770">
          <cell r="D770" t="str">
            <v>Swanyee Development Foundation</v>
          </cell>
          <cell r="E770" t="str">
            <v>Swanyee</v>
          </cell>
        </row>
        <row r="771">
          <cell r="D771" t="str">
            <v>Swanyee Shae Saung (Capacity Building Initiative)</v>
          </cell>
          <cell r="E771" t="str">
            <v>CBI</v>
          </cell>
        </row>
        <row r="772">
          <cell r="D772" t="str">
            <v>Swe Tha Har</v>
          </cell>
          <cell r="E772" t="str">
            <v>STH</v>
          </cell>
        </row>
        <row r="773">
          <cell r="D773" t="str">
            <v>Swedish Red Cross</v>
          </cell>
          <cell r="E773" t="str">
            <v>SRC</v>
          </cell>
        </row>
        <row r="774">
          <cell r="D774" t="str">
            <v>SWiM Network</v>
          </cell>
          <cell r="E774" t="str">
            <v>SWIM</v>
          </cell>
        </row>
        <row r="775">
          <cell r="D775" t="str">
            <v>Swiss Agency for Development and Cooperation</v>
          </cell>
          <cell r="E775" t="str">
            <v>SDC</v>
          </cell>
        </row>
        <row r="776">
          <cell r="D776" t="str">
            <v>Swiss Tropical and Public Health Institute</v>
          </cell>
          <cell r="E776" t="str">
            <v>Swiss TPH</v>
          </cell>
        </row>
        <row r="777">
          <cell r="D777" t="str">
            <v>SWISSAID</v>
          </cell>
          <cell r="E777" t="str">
            <v>SWISSAID</v>
          </cell>
        </row>
        <row r="778">
          <cell r="D778" t="str">
            <v>Swisscontact - Swiss Foundation for Technical Cooperation</v>
          </cell>
          <cell r="E778" t="str">
            <v>Swisscontact</v>
          </cell>
        </row>
        <row r="779">
          <cell r="D779" t="str">
            <v>Symphatatic Doctors Group</v>
          </cell>
          <cell r="E779" t="str">
            <v>SDG</v>
          </cell>
        </row>
        <row r="780">
          <cell r="D780" t="str">
            <v>Ta'ang Students and Youth Union</v>
          </cell>
          <cell r="E780" t="str">
            <v>TSYU</v>
          </cell>
        </row>
        <row r="781">
          <cell r="D781" t="str">
            <v>TAG International Development</v>
          </cell>
          <cell r="E781" t="str">
            <v>TAG</v>
          </cell>
        </row>
        <row r="782">
          <cell r="D782" t="str">
            <v>Tampadipa Institute</v>
          </cell>
          <cell r="E782" t="str">
            <v>Tampadipa</v>
          </cell>
        </row>
        <row r="783">
          <cell r="D783" t="str">
            <v>Tanintharyi Karen Peace Support Initiatives</v>
          </cell>
          <cell r="E783" t="str">
            <v>TKPSI</v>
          </cell>
        </row>
        <row r="784">
          <cell r="D784" t="str">
            <v>Taw Mae Bar Children Development Center</v>
          </cell>
          <cell r="E784" t="str">
            <v>TMBCDC</v>
          </cell>
        </row>
        <row r="785">
          <cell r="D785" t="str">
            <v>Tearfund</v>
          </cell>
          <cell r="E785" t="str">
            <v>TF-UK</v>
          </cell>
        </row>
        <row r="786">
          <cell r="D786" t="str">
            <v>Tedim Baptist Convention</v>
          </cell>
          <cell r="E786" t="str">
            <v>TedimBC</v>
          </cell>
        </row>
        <row r="787">
          <cell r="D787" t="str">
            <v>Tedim Speech Committee</v>
          </cell>
          <cell r="E787" t="str">
            <v>TSC</v>
          </cell>
        </row>
        <row r="788">
          <cell r="D788" t="str">
            <v>Tenassarim Rivers and Indigenous People Network</v>
          </cell>
          <cell r="E788" t="str">
            <v>TRIP NET</v>
          </cell>
        </row>
        <row r="789">
          <cell r="D789" t="str">
            <v>Terre des hommes - lausanne</v>
          </cell>
          <cell r="E789" t="str">
            <v>TDH Lausanne</v>
          </cell>
        </row>
        <row r="790">
          <cell r="D790" t="str">
            <v>Terre des Hommes Germany</v>
          </cell>
          <cell r="E790" t="str">
            <v>Tdh-Germany</v>
          </cell>
        </row>
        <row r="791">
          <cell r="D791" t="str">
            <v>Terre des hommes Italia</v>
          </cell>
          <cell r="E791" t="str">
            <v>TDH Italia</v>
          </cell>
        </row>
        <row r="792">
          <cell r="D792" t="str">
            <v>Terre des Hommes Netherlands</v>
          </cell>
          <cell r="E792" t="str">
            <v>TDH NL</v>
          </cell>
        </row>
        <row r="793">
          <cell r="D793" t="str">
            <v>terre des hommes-Germany</v>
          </cell>
          <cell r="E793" t="str">
            <v>tdh-G</v>
          </cell>
        </row>
        <row r="794">
          <cell r="D794" t="str">
            <v>Tetra Tech DPK</v>
          </cell>
          <cell r="E794" t="str">
            <v>TTDK</v>
          </cell>
        </row>
        <row r="795">
          <cell r="D795" t="str">
            <v>Thabyay Education Foundation</v>
          </cell>
          <cell r="E795" t="str">
            <v>TEF</v>
          </cell>
        </row>
        <row r="796">
          <cell r="D796" t="str">
            <v>Thangayarzar</v>
          </cell>
          <cell r="E796" t="str">
            <v>Thangayarzar</v>
          </cell>
        </row>
        <row r="797">
          <cell r="D797" t="str">
            <v>Thar Lay Swa</v>
          </cell>
          <cell r="E797" t="str">
            <v>TLS</v>
          </cell>
        </row>
        <row r="798">
          <cell r="D798" t="str">
            <v>Tharthi Myay Foundation</v>
          </cell>
          <cell r="E798" t="str">
            <v>TTMF</v>
          </cell>
        </row>
        <row r="799">
          <cell r="D799" t="str">
            <v>Thazin Community Development Initiaive</v>
          </cell>
          <cell r="E799" t="str">
            <v>TCDI</v>
          </cell>
        </row>
        <row r="800">
          <cell r="D800" t="str">
            <v>The Asia Foundation</v>
          </cell>
          <cell r="E800" t="str">
            <v>TAF</v>
          </cell>
        </row>
        <row r="801">
          <cell r="D801" t="str">
            <v>The Border Consortium</v>
          </cell>
          <cell r="E801" t="str">
            <v>TBC</v>
          </cell>
        </row>
        <row r="802">
          <cell r="D802" t="str">
            <v>The Carter Center</v>
          </cell>
          <cell r="E802" t="str">
            <v>TCC</v>
          </cell>
        </row>
        <row r="803">
          <cell r="D803" t="str">
            <v>The Dariu Foundation</v>
          </cell>
          <cell r="E803" t="str">
            <v>TDF</v>
          </cell>
        </row>
        <row r="804">
          <cell r="D804" t="str">
            <v>The Fred Hollows Foundation</v>
          </cell>
          <cell r="E804" t="str">
            <v>FHF</v>
          </cell>
        </row>
        <row r="805">
          <cell r="D805" t="str">
            <v>The HALO Trust</v>
          </cell>
          <cell r="E805" t="str">
            <v>HALO</v>
          </cell>
        </row>
        <row r="806">
          <cell r="D806" t="str">
            <v>The Help</v>
          </cell>
          <cell r="E806" t="str">
            <v>Help</v>
          </cell>
        </row>
        <row r="807">
          <cell r="D807" t="str">
            <v>The Institute for International Development</v>
          </cell>
          <cell r="E807" t="str">
            <v>IID</v>
          </cell>
        </row>
        <row r="808">
          <cell r="D808" t="str">
            <v>The International Legal Foundation</v>
          </cell>
          <cell r="E808" t="str">
            <v>The ILF</v>
          </cell>
        </row>
        <row r="809">
          <cell r="D809" t="str">
            <v>The Leprosy Mission Myanmar</v>
          </cell>
          <cell r="E809" t="str">
            <v>TLMM</v>
          </cell>
        </row>
        <row r="810">
          <cell r="D810" t="str">
            <v>The National Young Women's Christian Association of Myanmar</v>
          </cell>
          <cell r="E810" t="str">
            <v>NYWCA</v>
          </cell>
        </row>
        <row r="811">
          <cell r="D811" t="str">
            <v>The National Young Women-s Christian Association of Myanmar</v>
          </cell>
          <cell r="E811" t="str">
            <v>YWCA</v>
          </cell>
        </row>
        <row r="812">
          <cell r="D812" t="str">
            <v>The Organization for Industrial, Spiritual and Cultural Advancement International</v>
          </cell>
          <cell r="E812" t="str">
            <v>OISCA</v>
          </cell>
        </row>
        <row r="813">
          <cell r="D813" t="str">
            <v>The Promise</v>
          </cell>
          <cell r="E813" t="str">
            <v>Promise</v>
          </cell>
        </row>
        <row r="814">
          <cell r="D814" t="str">
            <v>The Regional Community Forestry Training Center for Asia and The Pacific</v>
          </cell>
          <cell r="E814" t="str">
            <v>RECOFTC</v>
          </cell>
        </row>
        <row r="815">
          <cell r="D815" t="str">
            <v>The Salvation Army - Myanmar Region</v>
          </cell>
          <cell r="E815" t="str">
            <v>TSAMR</v>
          </cell>
        </row>
        <row r="816">
          <cell r="D816" t="str">
            <v xml:space="preserve">The Salween Institute for Public Policy </v>
          </cell>
          <cell r="E816" t="str">
            <v>SIPP</v>
          </cell>
        </row>
        <row r="817">
          <cell r="D817" t="str">
            <v>The Shwegyin Karen Baptist Association</v>
          </cell>
          <cell r="E817" t="str">
            <v>S-KBA</v>
          </cell>
        </row>
        <row r="818">
          <cell r="D818" t="str">
            <v>The Toungoo Thandawn Bwe Moh Bwa Karen Baptist Association</v>
          </cell>
          <cell r="E818" t="str">
            <v>BMB-KBA</v>
          </cell>
        </row>
        <row r="819">
          <cell r="D819" t="str">
            <v>Thingaha Gender Organization</v>
          </cell>
          <cell r="E819" t="str">
            <v>Thingaha</v>
          </cell>
        </row>
        <row r="820">
          <cell r="D820" t="str">
            <v>Thiri May Women's Development Co-op Society Ltd</v>
          </cell>
          <cell r="E820" t="str">
            <v>TWDC</v>
          </cell>
        </row>
        <row r="821">
          <cell r="D821" t="str">
            <v>Thirst-Aid</v>
          </cell>
          <cell r="E821" t="str">
            <v>TA</v>
          </cell>
        </row>
        <row r="822">
          <cell r="D822" t="str">
            <v>Thone Htet Monastic Education School</v>
          </cell>
          <cell r="E822" t="str">
            <v>THMES</v>
          </cell>
        </row>
        <row r="823">
          <cell r="D823" t="str">
            <v>Treasure Land Development Association</v>
          </cell>
          <cell r="E823" t="str">
            <v>TLDA</v>
          </cell>
        </row>
        <row r="824">
          <cell r="D824" t="str">
            <v>Triangle Generation Humanitaire</v>
          </cell>
          <cell r="E824" t="str">
            <v>TGH</v>
          </cell>
        </row>
        <row r="825">
          <cell r="D825" t="str">
            <v>Trocaire</v>
          </cell>
          <cell r="E825" t="str">
            <v>Trocaire</v>
          </cell>
        </row>
        <row r="826">
          <cell r="D826" t="str">
            <v>Tropical Health and Education Trust</v>
          </cell>
          <cell r="E826" t="str">
            <v>THET</v>
          </cell>
        </row>
        <row r="827">
          <cell r="D827" t="str">
            <v>Turquoise Mountain Foundation</v>
          </cell>
          <cell r="E827" t="str">
            <v>TMF</v>
          </cell>
        </row>
        <row r="828">
          <cell r="D828" t="str">
            <v>TZU-Chi Foundation Taiwan</v>
          </cell>
          <cell r="E828" t="str">
            <v>TZU-Chi</v>
          </cell>
        </row>
        <row r="829">
          <cell r="D829" t="str">
            <v>U Hla Tun Hospice (Cancer) Foundation</v>
          </cell>
          <cell r="E829" t="str">
            <v>UHTHF</v>
          </cell>
        </row>
        <row r="830">
          <cell r="D830" t="str">
            <v>U.S. Agency for International Development</v>
          </cell>
          <cell r="E830" t="str">
            <v>USAID</v>
          </cell>
        </row>
        <row r="831">
          <cell r="D831" t="str">
            <v>UC-Beekdy Tulane</v>
          </cell>
          <cell r="E831" t="str">
            <v>UC-Breedy</v>
          </cell>
        </row>
        <row r="832">
          <cell r="D832" t="str">
            <v>UN Women</v>
          </cell>
          <cell r="E832" t="str">
            <v>UN Women</v>
          </cell>
        </row>
        <row r="833">
          <cell r="D833" t="str">
            <v>UN REACH</v>
          </cell>
          <cell r="E833" t="str">
            <v>UN REACH</v>
          </cell>
        </row>
        <row r="834">
          <cell r="D834" t="str">
            <v>Union of Myanmar Federation of Chamber of Commerce and Industry</v>
          </cell>
          <cell r="E834" t="str">
            <v>UMFCCI</v>
          </cell>
        </row>
        <row r="835">
          <cell r="D835" t="str">
            <v>United Nations Childrens Fund</v>
          </cell>
          <cell r="E835" t="str">
            <v>UNICEF</v>
          </cell>
        </row>
        <row r="836">
          <cell r="D836" t="str">
            <v>United Nations Department of Safety and Security</v>
          </cell>
          <cell r="E836" t="str">
            <v>UNDSS</v>
          </cell>
        </row>
        <row r="837">
          <cell r="D837" t="str">
            <v>United Nations Development Programme</v>
          </cell>
          <cell r="E837" t="str">
            <v>UNDP</v>
          </cell>
        </row>
        <row r="838">
          <cell r="D838" t="str">
            <v>United Nations Educational, Scientific and Cultural Organization</v>
          </cell>
          <cell r="E838" t="str">
            <v>UNESCO</v>
          </cell>
        </row>
        <row r="839">
          <cell r="D839" t="str">
            <v>United Nations High Commissioner for Refugees</v>
          </cell>
          <cell r="E839" t="str">
            <v>UNHCR</v>
          </cell>
        </row>
        <row r="840">
          <cell r="D840" t="str">
            <v>United Nations High Commissioner for Refugees/ Community Social Services Education Programme</v>
          </cell>
          <cell r="E840" t="str">
            <v>UNHCR/CSSEP</v>
          </cell>
        </row>
        <row r="841">
          <cell r="D841" t="str">
            <v>United Nations Human Settlements Programme</v>
          </cell>
          <cell r="E841" t="str">
            <v>UN-Habitat</v>
          </cell>
        </row>
        <row r="842">
          <cell r="D842" t="str">
            <v>United Nations Industrial Development Organization</v>
          </cell>
          <cell r="E842" t="str">
            <v>UNIDO</v>
          </cell>
        </row>
        <row r="843">
          <cell r="D843" t="str">
            <v>United Nations Office for Project Services</v>
          </cell>
          <cell r="E843" t="str">
            <v>UNOPS</v>
          </cell>
        </row>
        <row r="844">
          <cell r="D844" t="str">
            <v>United Nations Office for the Coordination of Humanitarian Affairs</v>
          </cell>
          <cell r="E844" t="str">
            <v>UNOCHA</v>
          </cell>
        </row>
        <row r="845">
          <cell r="D845" t="str">
            <v>United Nations Office of the High Commissioner for Human Rights</v>
          </cell>
          <cell r="E845" t="str">
            <v>OHCHR</v>
          </cell>
        </row>
        <row r="846">
          <cell r="D846" t="str">
            <v>United Nations Office on Drugs and Crime</v>
          </cell>
          <cell r="E846" t="str">
            <v>UNODC</v>
          </cell>
        </row>
        <row r="847">
          <cell r="D847" t="str">
            <v>United Nations Population Fund</v>
          </cell>
          <cell r="E847" t="str">
            <v>UNFPA</v>
          </cell>
        </row>
        <row r="848">
          <cell r="D848" t="str">
            <v>United Nations Programme on HIV/AIDS</v>
          </cell>
          <cell r="E848" t="str">
            <v>UNAIDS</v>
          </cell>
        </row>
        <row r="849">
          <cell r="D849" t="str">
            <v>United Nations World Health Organization</v>
          </cell>
          <cell r="E849" t="str">
            <v>WHO</v>
          </cell>
        </row>
        <row r="850">
          <cell r="D850" t="str">
            <v xml:space="preserve">USAID Office of Food for Peace </v>
          </cell>
          <cell r="E850" t="str">
            <v>USAID</v>
          </cell>
        </row>
        <row r="851">
          <cell r="D851" t="str">
            <v>United World Schools</v>
          </cell>
          <cell r="E851" t="str">
            <v>UWS</v>
          </cell>
        </row>
        <row r="852">
          <cell r="D852" t="str">
            <v>Universal Peace Federation</v>
          </cell>
          <cell r="E852" t="str">
            <v>UFP (Formerly IIFWP)</v>
          </cell>
        </row>
        <row r="853">
          <cell r="D853" t="str">
            <v>University of Public Health</v>
          </cell>
          <cell r="E853" t="str">
            <v>University of Public Health</v>
          </cell>
        </row>
        <row r="854">
          <cell r="D854" t="str">
            <v>University of Veterinary Science</v>
          </cell>
          <cell r="E854" t="str">
            <v>UoVS</v>
          </cell>
        </row>
        <row r="855">
          <cell r="D855" t="str">
            <v>University Research Co., LLC</v>
          </cell>
          <cell r="E855" t="str">
            <v>URC</v>
          </cell>
        </row>
        <row r="856">
          <cell r="D856" t="str">
            <v>Utopia Association (Sittwe)</v>
          </cell>
          <cell r="E856" t="str">
            <v>UA</v>
          </cell>
        </row>
        <row r="857">
          <cell r="D857" t="str">
            <v>Vector Borne Disease Control Unit</v>
          </cell>
          <cell r="E857" t="str">
            <v>VBDC</v>
          </cell>
        </row>
        <row r="858">
          <cell r="D858" t="str">
            <v>Victor Relief &amp; Development Team</v>
          </cell>
          <cell r="E858" t="str">
            <v>VRDT</v>
          </cell>
        </row>
        <row r="859">
          <cell r="D859" t="str">
            <v>Victoria Childcare Centre</v>
          </cell>
          <cell r="E859" t="str">
            <v>VCC</v>
          </cell>
        </row>
        <row r="860">
          <cell r="D860" t="str">
            <v>Voluntary Service Overseas</v>
          </cell>
          <cell r="E860" t="str">
            <v>VSO</v>
          </cell>
        </row>
        <row r="861">
          <cell r="D861" t="str">
            <v>Wai-Neya Sukha Drinking Water Association</v>
          </cell>
          <cell r="E861" t="str">
            <v>WSDWA</v>
          </cell>
        </row>
        <row r="862">
          <cell r="D862" t="str">
            <v>Wakema Township Association</v>
          </cell>
          <cell r="E862" t="str">
            <v>WTA</v>
          </cell>
        </row>
        <row r="863">
          <cell r="D863" t="str">
            <v>Water Resources Utilization Department</v>
          </cell>
          <cell r="E863" t="str">
            <v>WRUD</v>
          </cell>
        </row>
        <row r="864">
          <cell r="D864" t="str">
            <v>Water, Research and Training Centre (also work as ICEWE-WRTC group)</v>
          </cell>
          <cell r="E864" t="str">
            <v>WRTC - Myanmar</v>
          </cell>
        </row>
        <row r="865">
          <cell r="D865" t="str">
            <v>WaterAid</v>
          </cell>
          <cell r="E865" t="str">
            <v>WAMM</v>
          </cell>
        </row>
        <row r="866">
          <cell r="D866" t="str">
            <v>WaterAid Australia</v>
          </cell>
          <cell r="E866" t="str">
            <v>WaterAid-Au</v>
          </cell>
        </row>
        <row r="867">
          <cell r="D867" t="str">
            <v>Welthungerhilfe</v>
          </cell>
          <cell r="E867" t="str">
            <v>WHH</v>
          </cell>
        </row>
        <row r="868">
          <cell r="D868" t="str">
            <v>Wildlife Conservation Society</v>
          </cell>
          <cell r="E868" t="str">
            <v>WCS</v>
          </cell>
        </row>
        <row r="869">
          <cell r="D869" t="str">
            <v>Winrock International</v>
          </cell>
          <cell r="E869" t="str">
            <v>WI</v>
          </cell>
        </row>
        <row r="870">
          <cell r="D870" t="str">
            <v>Women Can Do It</v>
          </cell>
          <cell r="E870" t="str">
            <v>WCDI</v>
          </cell>
        </row>
        <row r="871">
          <cell r="D871" t="str">
            <v>Womens Organisation Network</v>
          </cell>
          <cell r="E871" t="str">
            <v>WON</v>
          </cell>
        </row>
        <row r="872">
          <cell r="D872" t="str">
            <v>World Animal Protection</v>
          </cell>
          <cell r="E872" t="str">
            <v>WAP</v>
          </cell>
        </row>
        <row r="873">
          <cell r="D873" t="str">
            <v>World Animal Protection (Formerly - World Society for the Protection of Animals)</v>
          </cell>
          <cell r="E873" t="str">
            <v>WSPA</v>
          </cell>
        </row>
        <row r="874">
          <cell r="D874" t="str">
            <v>World Bank</v>
          </cell>
          <cell r="E874" t="str">
            <v>WB</v>
          </cell>
        </row>
        <row r="875">
          <cell r="D875" t="str">
            <v>World Child Cancer</v>
          </cell>
          <cell r="E875" t="str">
            <v>WCC</v>
          </cell>
        </row>
        <row r="876">
          <cell r="D876" t="str">
            <v>World Concern Myanmar</v>
          </cell>
          <cell r="E876" t="str">
            <v>WCM</v>
          </cell>
        </row>
        <row r="877">
          <cell r="D877" t="str">
            <v>World Education Inc</v>
          </cell>
          <cell r="E877" t="str">
            <v>WEI</v>
          </cell>
        </row>
        <row r="878">
          <cell r="D878" t="str">
            <v>World Food Programme</v>
          </cell>
          <cell r="E878" t="str">
            <v>WFP</v>
          </cell>
        </row>
        <row r="879">
          <cell r="D879" t="str">
            <v>World Learning</v>
          </cell>
          <cell r="E879" t="str">
            <v>WL</v>
          </cell>
        </row>
        <row r="880">
          <cell r="D880" t="str">
            <v>World Together</v>
          </cell>
          <cell r="E880" t="str">
            <v>WT</v>
          </cell>
        </row>
        <row r="881">
          <cell r="D881" t="str">
            <v>World Vision</v>
          </cell>
          <cell r="E881" t="str">
            <v>WV</v>
          </cell>
        </row>
        <row r="882">
          <cell r="D882" t="str">
            <v>World Wide Fund for Nature</v>
          </cell>
          <cell r="E882" t="str">
            <v>WWF</v>
          </cell>
        </row>
        <row r="883">
          <cell r="D883" t="str">
            <v>WorldFish</v>
          </cell>
          <cell r="E883" t="str">
            <v>WF</v>
          </cell>
        </row>
        <row r="884">
          <cell r="D884" t="str">
            <v xml:space="preserve">Wunpawng Ninghtoi </v>
          </cell>
          <cell r="E884" t="str">
            <v>WPN</v>
          </cell>
        </row>
        <row r="885">
          <cell r="D885" t="str">
            <v>Yadana Beikman Parahita and Monastic Education School</v>
          </cell>
          <cell r="E885" t="str">
            <v>YBPMES</v>
          </cell>
        </row>
        <row r="886">
          <cell r="D886" t="str">
            <v>Yadanapon Yeik Nyein Monastic School</v>
          </cell>
          <cell r="E886" t="str">
            <v>YYNMS</v>
          </cell>
        </row>
        <row r="887">
          <cell r="D887" t="str">
            <v>Yangon Bakehouse</v>
          </cell>
          <cell r="E887" t="str">
            <v>YBH</v>
          </cell>
        </row>
        <row r="888">
          <cell r="D888" t="str">
            <v>Yangon City Electricity Supply Board</v>
          </cell>
          <cell r="E888" t="str">
            <v>YCESB</v>
          </cell>
        </row>
        <row r="889">
          <cell r="D889" t="str">
            <v>Yangon Film School</v>
          </cell>
          <cell r="E889" t="str">
            <v>YFS</v>
          </cell>
        </row>
        <row r="890">
          <cell r="D890" t="str">
            <v>Yangon Heritage Trust</v>
          </cell>
          <cell r="E890" t="str">
            <v>YHT</v>
          </cell>
        </row>
        <row r="891">
          <cell r="D891" t="str">
            <v>Yangon Institute of Economics</v>
          </cell>
          <cell r="E891" t="str">
            <v>YIE</v>
          </cell>
        </row>
        <row r="892">
          <cell r="D892" t="str">
            <v>Yangon International Education Centre Community Service</v>
          </cell>
          <cell r="E892" t="str">
            <v>YIECCS</v>
          </cell>
        </row>
        <row r="893">
          <cell r="D893" t="str">
            <v>Yangon Kayin Baptist Women Association</v>
          </cell>
          <cell r="E893" t="str">
            <v>YKBWA</v>
          </cell>
        </row>
        <row r="894">
          <cell r="D894" t="str">
            <v>Yangon University Hiking and Mountaineering Association</v>
          </cell>
          <cell r="E894" t="str">
            <v>YUHMA</v>
          </cell>
        </row>
        <row r="895">
          <cell r="D895" t="str">
            <v>Yankin Youth Group</v>
          </cell>
          <cell r="E895" t="str">
            <v>YYG</v>
          </cell>
        </row>
        <row r="896">
          <cell r="D896" t="str">
            <v>Yaung Chi Thit</v>
          </cell>
          <cell r="E896" t="str">
            <v>YCT</v>
          </cell>
        </row>
        <row r="897">
          <cell r="D897" t="str">
            <v>Yaung Gyi Oo</v>
          </cell>
          <cell r="E897" t="str">
            <v>YGO</v>
          </cell>
        </row>
        <row r="898">
          <cell r="D898" t="str">
            <v>Yinthway Foundation</v>
          </cell>
          <cell r="E898" t="str">
            <v>YF</v>
          </cell>
        </row>
        <row r="899">
          <cell r="D899" t="str">
            <v>Young Men's Buddhist Association</v>
          </cell>
          <cell r="E899" t="str">
            <v>YMBA</v>
          </cell>
        </row>
        <row r="900">
          <cell r="D900" t="str">
            <v>Young Men's Christian Association</v>
          </cell>
          <cell r="E900" t="str">
            <v>YMCA</v>
          </cell>
        </row>
        <row r="901">
          <cell r="D901" t="str">
            <v>Youth Gardener Group</v>
          </cell>
          <cell r="E901" t="str">
            <v>YGG</v>
          </cell>
        </row>
        <row r="902">
          <cell r="D902" t="str">
            <v>Zewaka Foundation</v>
          </cell>
          <cell r="E902" t="str">
            <v>ZWK</v>
          </cell>
        </row>
        <row r="903">
          <cell r="D903" t="str">
            <v>Zomi Baptist Convention of Myanmar</v>
          </cell>
          <cell r="E903" t="str">
            <v>ZBCM</v>
          </cell>
        </row>
      </sheetData>
      <sheetData sheetId="5"/>
      <sheetData sheetId="6"/>
      <sheetData sheetId="7">
        <row r="1">
          <cell r="A1" t="str">
            <v>Village</v>
          </cell>
          <cell r="C1" t="str">
            <v>Village</v>
          </cell>
        </row>
        <row r="2">
          <cell r="A2" t="str">
            <v>Aung Hla Pyin</v>
          </cell>
          <cell r="C2" t="str">
            <v>Aung Hla Pyin</v>
          </cell>
        </row>
        <row r="3">
          <cell r="A3" t="str">
            <v>Hpa Yar Chaung</v>
          </cell>
          <cell r="C3" t="str">
            <v>Hpa Yar Chaung</v>
          </cell>
        </row>
        <row r="4">
          <cell r="A4" t="str">
            <v>Nga Yoke Chaung</v>
          </cell>
          <cell r="C4" t="str">
            <v>Nga Yoke Chaung</v>
          </cell>
        </row>
        <row r="5">
          <cell r="A5" t="str">
            <v>Ah Lel</v>
          </cell>
          <cell r="C5" t="str">
            <v>Ah Lel</v>
          </cell>
        </row>
        <row r="6">
          <cell r="A6" t="str">
            <v>Tan Tin</v>
          </cell>
          <cell r="C6" t="str">
            <v>Tan Tin</v>
          </cell>
        </row>
        <row r="7">
          <cell r="A7" t="str">
            <v>Pa Din</v>
          </cell>
          <cell r="C7" t="str">
            <v>Pa Din</v>
          </cell>
        </row>
        <row r="8">
          <cell r="A8" t="str">
            <v>Hpa Tu Gyi</v>
          </cell>
          <cell r="C8" t="str">
            <v>Hpa Tu Gyi</v>
          </cell>
        </row>
        <row r="9">
          <cell r="A9" t="str">
            <v>Hpa Tu Chay</v>
          </cell>
          <cell r="C9" t="str">
            <v>Hpa Tu Chay</v>
          </cell>
        </row>
        <row r="10">
          <cell r="A10" t="str">
            <v>Hpa Lar Kya</v>
          </cell>
          <cell r="C10" t="str">
            <v>Hpa Lar Kya</v>
          </cell>
        </row>
        <row r="11">
          <cell r="A11" t="str">
            <v>Tha Pyay Taw</v>
          </cell>
          <cell r="C11" t="str">
            <v>Tha Pyay Taw</v>
          </cell>
        </row>
        <row r="12">
          <cell r="A12" t="str">
            <v>Hpet Leik</v>
          </cell>
          <cell r="C12" t="str">
            <v>Hpet Leik</v>
          </cell>
        </row>
        <row r="13">
          <cell r="A13" t="str">
            <v>Ah Wa Pyin</v>
          </cell>
          <cell r="C13" t="str">
            <v>Ah Wa Pyin</v>
          </cell>
        </row>
        <row r="14">
          <cell r="A14" t="str">
            <v>Htein Taw</v>
          </cell>
          <cell r="C14" t="str">
            <v>Htein Taw</v>
          </cell>
        </row>
        <row r="15">
          <cell r="A15" t="str">
            <v>Hpet Chaung</v>
          </cell>
          <cell r="C15" t="str">
            <v>Hpet Chaung</v>
          </cell>
        </row>
        <row r="16">
          <cell r="A16" t="str">
            <v>War Pyin</v>
          </cell>
          <cell r="C16" t="str">
            <v>War Pyin</v>
          </cell>
        </row>
        <row r="17">
          <cell r="A17" t="str">
            <v>Thea Chaung</v>
          </cell>
          <cell r="C17" t="str">
            <v>Thea Chaung</v>
          </cell>
        </row>
        <row r="18">
          <cell r="A18" t="str">
            <v>Hpar Wat Chaung (Yuar Haung)</v>
          </cell>
          <cell r="C18" t="str">
            <v>Hpar Wat Chaung (Yuar Haung)</v>
          </cell>
        </row>
        <row r="19">
          <cell r="A19" t="str">
            <v>Hpar Wut Chaung (Ywar Thit)</v>
          </cell>
          <cell r="C19" t="str">
            <v>Hpar Wut Chaung (Ywar Thit)</v>
          </cell>
        </row>
        <row r="20">
          <cell r="A20" t="str">
            <v>Hpar Wut Chaung (Su Sae)</v>
          </cell>
          <cell r="C20" t="str">
            <v>Hpar Wut Chaung (Su Sae)</v>
          </cell>
        </row>
        <row r="21">
          <cell r="A21" t="str">
            <v>Hlauk Chon</v>
          </cell>
          <cell r="C21" t="str">
            <v>Hlauk Chon</v>
          </cell>
        </row>
        <row r="22">
          <cell r="A22" t="str">
            <v>Kyeik Chaung</v>
          </cell>
          <cell r="C22" t="str">
            <v>Kyeik Chaung</v>
          </cell>
        </row>
        <row r="23">
          <cell r="A23" t="str">
            <v>Tha Yet Pin Chaung</v>
          </cell>
          <cell r="C23" t="str">
            <v>Tha Yet Pin Chaung</v>
          </cell>
        </row>
        <row r="24">
          <cell r="A24" t="str">
            <v>Thea Kan Chaung</v>
          </cell>
          <cell r="C24" t="str">
            <v>Thea Kan Chaung</v>
          </cell>
        </row>
        <row r="25">
          <cell r="A25" t="str">
            <v>Swi Chaung</v>
          </cell>
          <cell r="C25" t="str">
            <v>Swi Chaung</v>
          </cell>
        </row>
        <row r="26">
          <cell r="A26" t="str">
            <v>Sin U Taik</v>
          </cell>
          <cell r="C26" t="str">
            <v>Sin U Taik</v>
          </cell>
        </row>
        <row r="27">
          <cell r="A27" t="str">
            <v>Hpa Yon Chaung</v>
          </cell>
          <cell r="C27" t="str">
            <v>Hpa Yon Chaung</v>
          </cell>
        </row>
        <row r="28">
          <cell r="A28" t="str">
            <v>Zu Kaing</v>
          </cell>
          <cell r="C28" t="str">
            <v>Zu Kaing</v>
          </cell>
        </row>
        <row r="29">
          <cell r="A29" t="str">
            <v>Shwe Zin Yaw</v>
          </cell>
          <cell r="C29" t="str">
            <v>Shwe Zin Yaw</v>
          </cell>
        </row>
        <row r="30">
          <cell r="A30" t="str">
            <v>Kyauk Maw</v>
          </cell>
          <cell r="C30" t="str">
            <v>Kyauk Maw</v>
          </cell>
        </row>
        <row r="31">
          <cell r="A31" t="str">
            <v>Kyauk Son</v>
          </cell>
          <cell r="C31" t="str">
            <v>Kyauk Son</v>
          </cell>
        </row>
        <row r="32">
          <cell r="A32" t="str">
            <v>Taung Poke Kay</v>
          </cell>
          <cell r="C32" t="str">
            <v>Taung Poke Kay</v>
          </cell>
        </row>
        <row r="33">
          <cell r="A33" t="str">
            <v>Gwa Sone Chin</v>
          </cell>
          <cell r="C33" t="str">
            <v>Gwa Sone Chin</v>
          </cell>
        </row>
        <row r="34">
          <cell r="A34" t="str">
            <v>Nat Maw</v>
          </cell>
          <cell r="C34" t="str">
            <v>Nat Maw</v>
          </cell>
        </row>
        <row r="35">
          <cell r="A35" t="str">
            <v>Tha Lu Chaung</v>
          </cell>
          <cell r="C35" t="str">
            <v>Tha Lu Chaung</v>
          </cell>
        </row>
        <row r="36">
          <cell r="A36" t="str">
            <v>Seik Ta Ra</v>
          </cell>
          <cell r="C36" t="str">
            <v>Seik Ta Ra</v>
          </cell>
        </row>
        <row r="37">
          <cell r="A37" t="str">
            <v>Kan Du</v>
          </cell>
          <cell r="C37" t="str">
            <v>Kan Du</v>
          </cell>
        </row>
        <row r="38">
          <cell r="A38" t="str">
            <v>Paik Thay Ywar</v>
          </cell>
          <cell r="C38" t="str">
            <v>Paik Thay Ywar</v>
          </cell>
        </row>
        <row r="39">
          <cell r="A39" t="str">
            <v>Hpon Nyo Leik</v>
          </cell>
          <cell r="C39" t="str">
            <v>Hpon Nyo Leik</v>
          </cell>
        </row>
        <row r="40">
          <cell r="A40" t="str">
            <v>Hpon Nyo Leik (Rakhine + Ku Lar)</v>
          </cell>
          <cell r="C40" t="str">
            <v>Hpon Nyo Leik (Rakhine + Ku Lar)</v>
          </cell>
        </row>
        <row r="41">
          <cell r="A41" t="str">
            <v>Haw Ri Tu Lar</v>
          </cell>
          <cell r="C41" t="str">
            <v>Haw Ri Tu Lar</v>
          </cell>
        </row>
        <row r="42">
          <cell r="A42" t="str">
            <v>Doe Tan</v>
          </cell>
          <cell r="C42" t="str">
            <v>Doe Tan</v>
          </cell>
        </row>
        <row r="43">
          <cell r="A43" t="str">
            <v>Thar Zay Kone (Thar Zi Kone)</v>
          </cell>
          <cell r="C43" t="str">
            <v>Thar Zay Kone (Thar Zi Kone)</v>
          </cell>
        </row>
        <row r="44">
          <cell r="A44" t="str">
            <v>Kywe Htar Pyin</v>
          </cell>
          <cell r="C44" t="str">
            <v>Kywe Htar Pyin</v>
          </cell>
        </row>
        <row r="45">
          <cell r="A45" t="str">
            <v>Zin Paing Nyar</v>
          </cell>
          <cell r="C45" t="str">
            <v>Zin Paing Nyar</v>
          </cell>
        </row>
        <row r="46">
          <cell r="A46" t="str">
            <v>Hpu Khar Li</v>
          </cell>
          <cell r="C46" t="str">
            <v>Hpu Khar Li</v>
          </cell>
        </row>
        <row r="47">
          <cell r="A47" t="str">
            <v>Ah Saing Gyi</v>
          </cell>
          <cell r="C47" t="str">
            <v>Ah Saing Gyi</v>
          </cell>
        </row>
        <row r="48">
          <cell r="A48" t="str">
            <v>Zin Kyun</v>
          </cell>
          <cell r="C48" t="str">
            <v>Zin Kyun</v>
          </cell>
        </row>
        <row r="49">
          <cell r="A49" t="str">
            <v>Gwa San Pyin</v>
          </cell>
          <cell r="C49" t="str">
            <v>Gwa San Pyin</v>
          </cell>
        </row>
        <row r="50">
          <cell r="A50" t="str">
            <v>Ohn Ni Kyune</v>
          </cell>
          <cell r="C50" t="str">
            <v>Ohn Ni Kyune</v>
          </cell>
        </row>
        <row r="51">
          <cell r="A51" t="str">
            <v>Zin Taw</v>
          </cell>
          <cell r="C51" t="str">
            <v>Zin Taw</v>
          </cell>
        </row>
        <row r="52">
          <cell r="A52" t="str">
            <v>Wet Taw Pyin Ywar Ma</v>
          </cell>
          <cell r="C52" t="str">
            <v>Wet Taw Pyin Ywar Ma</v>
          </cell>
        </row>
        <row r="53">
          <cell r="A53" t="str">
            <v>Wet Taw Pyin Kon Baung</v>
          </cell>
          <cell r="C53" t="str">
            <v>Wet Taw Pyin Kon Baung</v>
          </cell>
        </row>
        <row r="54">
          <cell r="A54" t="str">
            <v>Taung Yin</v>
          </cell>
          <cell r="C54" t="str">
            <v>Taung Yin</v>
          </cell>
        </row>
        <row r="55">
          <cell r="A55" t="str">
            <v>Kone Baung Gyi</v>
          </cell>
          <cell r="C55" t="str">
            <v>Kone Baung Gyi</v>
          </cell>
        </row>
        <row r="56">
          <cell r="A56" t="str">
            <v>Kon Thwe</v>
          </cell>
          <cell r="C56" t="str">
            <v>Kon Thwe</v>
          </cell>
        </row>
        <row r="57">
          <cell r="A57" t="str">
            <v>Kyee Tway</v>
          </cell>
          <cell r="C57" t="str">
            <v>Kyee Tway</v>
          </cell>
        </row>
        <row r="58">
          <cell r="A58" t="str">
            <v>Zin Yaw Maw</v>
          </cell>
          <cell r="C58" t="str">
            <v>Zin Yaw Maw</v>
          </cell>
        </row>
        <row r="59">
          <cell r="A59" t="str">
            <v>San Ba Yar</v>
          </cell>
          <cell r="C59" t="str">
            <v>San Ba Yar</v>
          </cell>
        </row>
        <row r="60">
          <cell r="A60" t="str">
            <v>Hmin Htaunt</v>
          </cell>
          <cell r="C60" t="str">
            <v>Hmin Htaunt</v>
          </cell>
        </row>
        <row r="61">
          <cell r="A61" t="str">
            <v>Te Nan Pyin</v>
          </cell>
          <cell r="C61" t="str">
            <v>Te Nan Pyin</v>
          </cell>
        </row>
        <row r="62">
          <cell r="A62" t="str">
            <v>Zin Khwar Chay (Zin Khar Chay)</v>
          </cell>
          <cell r="C62" t="str">
            <v>Zin Khwar Chay (Zin Khar Chay)</v>
          </cell>
        </row>
        <row r="63">
          <cell r="A63" t="str">
            <v>Khway Htee</v>
          </cell>
          <cell r="C63" t="str">
            <v>Khway Htee</v>
          </cell>
        </row>
        <row r="64">
          <cell r="A64" t="str">
            <v>Kha Pway</v>
          </cell>
          <cell r="C64" t="str">
            <v>Kha Pway</v>
          </cell>
        </row>
        <row r="65">
          <cell r="A65" t="str">
            <v>Kyet Chay</v>
          </cell>
          <cell r="C65" t="str">
            <v>Kyet Chay</v>
          </cell>
        </row>
        <row r="66">
          <cell r="A66" t="str">
            <v>Sin Hpyu Taung</v>
          </cell>
          <cell r="C66" t="str">
            <v>Sin Hpyu Taung</v>
          </cell>
        </row>
        <row r="67">
          <cell r="A67" t="str">
            <v>Ah Taung Taung</v>
          </cell>
          <cell r="C67" t="str">
            <v>Ah Taung Taung</v>
          </cell>
        </row>
        <row r="68">
          <cell r="A68" t="str">
            <v>Hpar Pway</v>
          </cell>
          <cell r="C68" t="str">
            <v>Hpar Pway</v>
          </cell>
        </row>
        <row r="69">
          <cell r="A69" t="str">
            <v>Pyaung Chein</v>
          </cell>
          <cell r="C69" t="str">
            <v>Pyaung Chein</v>
          </cell>
        </row>
        <row r="70">
          <cell r="A70" t="str">
            <v>Thway Kyauk</v>
          </cell>
          <cell r="C70" t="str">
            <v>Thway Kyauk</v>
          </cell>
        </row>
        <row r="71">
          <cell r="A71" t="str">
            <v>Khar Chaung</v>
          </cell>
          <cell r="C71" t="str">
            <v>Khar Chaung</v>
          </cell>
        </row>
        <row r="72">
          <cell r="A72" t="str">
            <v>Sa Par Htar</v>
          </cell>
          <cell r="C72" t="str">
            <v>Sa Par Htar</v>
          </cell>
        </row>
        <row r="73">
          <cell r="A73" t="str">
            <v>Za Ni</v>
          </cell>
          <cell r="C73" t="str">
            <v>Za Ni</v>
          </cell>
        </row>
        <row r="74">
          <cell r="A74" t="str">
            <v>Kan Da (Kan Da Para)</v>
          </cell>
          <cell r="C74" t="str">
            <v>Kan Da (Kan Da Para)</v>
          </cell>
        </row>
        <row r="75">
          <cell r="A75" t="str">
            <v>Kan Pyin</v>
          </cell>
          <cell r="C75" t="str">
            <v>Kan Pyin</v>
          </cell>
        </row>
        <row r="76">
          <cell r="A76" t="str">
            <v>Hpoe Khaung Chaung</v>
          </cell>
          <cell r="C76" t="str">
            <v>Hpoe Khaung Chaung</v>
          </cell>
        </row>
        <row r="77">
          <cell r="A77" t="str">
            <v>Na Gar Kwayt</v>
          </cell>
          <cell r="C77" t="str">
            <v>Na Gar Kwayt</v>
          </cell>
        </row>
        <row r="78">
          <cell r="A78" t="str">
            <v>Zee Zar (Rakhine)</v>
          </cell>
          <cell r="C78" t="str">
            <v>Zee Zar (Rakhine)</v>
          </cell>
        </row>
        <row r="79">
          <cell r="A79" t="str">
            <v>Zee Zar (Ku Lar)</v>
          </cell>
          <cell r="C79" t="str">
            <v>Zee Zar (Ku Lar)</v>
          </cell>
        </row>
        <row r="80">
          <cell r="A80" t="str">
            <v>Zee Pin Gyi</v>
          </cell>
          <cell r="C80" t="str">
            <v>Zee Pin Gyi</v>
          </cell>
        </row>
        <row r="81">
          <cell r="A81" t="str">
            <v>Thaung Khu Lar (Song Khu Lar)</v>
          </cell>
          <cell r="C81" t="str">
            <v>Thaung Khu Lar (Song Khu Lar)</v>
          </cell>
        </row>
        <row r="82">
          <cell r="A82" t="str">
            <v>Zee Pin Chaung (North)</v>
          </cell>
          <cell r="C82" t="str">
            <v>Zee Pin Chaung (North)</v>
          </cell>
        </row>
        <row r="83">
          <cell r="A83" t="str">
            <v>Zee Pin Chaung (South)</v>
          </cell>
          <cell r="C83" t="str">
            <v>Zee Pin Chaung (South)</v>
          </cell>
        </row>
        <row r="84">
          <cell r="A84" t="str">
            <v>Zee Pin Chaung (Middle)</v>
          </cell>
          <cell r="C84" t="str">
            <v>Zee Pin Chaung (Middle)</v>
          </cell>
        </row>
        <row r="85">
          <cell r="A85" t="str">
            <v>Yin Ma Zee Hton</v>
          </cell>
          <cell r="C85" t="str">
            <v>Yin Ma Zee Hton</v>
          </cell>
        </row>
        <row r="86">
          <cell r="A86" t="str">
            <v>Taung Gyi Yin</v>
          </cell>
          <cell r="C86" t="str">
            <v>Taung Gyi Yin</v>
          </cell>
        </row>
        <row r="87">
          <cell r="A87" t="str">
            <v>Zee Hton Rakhine</v>
          </cell>
          <cell r="C87" t="str">
            <v>Zee Hton Rakhine</v>
          </cell>
        </row>
        <row r="88">
          <cell r="A88" t="str">
            <v>Zee Kone</v>
          </cell>
          <cell r="C88" t="str">
            <v>Zee Kone</v>
          </cell>
        </row>
        <row r="89">
          <cell r="A89" t="str">
            <v>Kyaung Taung</v>
          </cell>
          <cell r="C89" t="str">
            <v>Kyaung Taung</v>
          </cell>
        </row>
        <row r="90">
          <cell r="A90" t="str">
            <v>Pe Hne Kone</v>
          </cell>
          <cell r="C90" t="str">
            <v>Pe Hne Kone</v>
          </cell>
        </row>
        <row r="91">
          <cell r="A91" t="str">
            <v>Zee Kone</v>
          </cell>
          <cell r="C91" t="str">
            <v>Zee Kone</v>
          </cell>
        </row>
        <row r="92">
          <cell r="A92" t="str">
            <v>Auk Zee Kaing</v>
          </cell>
          <cell r="C92" t="str">
            <v>Auk Zee Kaing</v>
          </cell>
        </row>
        <row r="93">
          <cell r="A93" t="str">
            <v>Su Li Hpat Yan</v>
          </cell>
          <cell r="C93" t="str">
            <v>Su Li Hpat Yan</v>
          </cell>
        </row>
        <row r="94">
          <cell r="A94" t="str">
            <v>Zee Cho Maw</v>
          </cell>
          <cell r="C94" t="str">
            <v>Zee Cho Maw</v>
          </cell>
        </row>
        <row r="95">
          <cell r="A95" t="str">
            <v>Zee Taw</v>
          </cell>
          <cell r="C95" t="str">
            <v>Zee Taw</v>
          </cell>
        </row>
        <row r="96">
          <cell r="A96" t="str">
            <v>Tha Mee Hla Ywar Thit</v>
          </cell>
          <cell r="C96" t="str">
            <v>Tha Mee Hla Ywar Thit</v>
          </cell>
        </row>
        <row r="97">
          <cell r="A97" t="str">
            <v>Zee Khaung</v>
          </cell>
          <cell r="C97" t="str">
            <v>Zee Khaung</v>
          </cell>
        </row>
        <row r="98">
          <cell r="A98" t="str">
            <v>Ye Ngan Se</v>
          </cell>
          <cell r="C98" t="str">
            <v>Ye Ngan Se</v>
          </cell>
        </row>
        <row r="99">
          <cell r="A99" t="str">
            <v>Thar Si Kone</v>
          </cell>
          <cell r="C99" t="str">
            <v>Thar Si Kone</v>
          </cell>
        </row>
        <row r="100">
          <cell r="A100" t="str">
            <v>Aint</v>
          </cell>
          <cell r="C100" t="str">
            <v>Aint</v>
          </cell>
        </row>
        <row r="101">
          <cell r="A101" t="str">
            <v>Kyar Paik Kay</v>
          </cell>
          <cell r="C101" t="str">
            <v>Kyar Paik Kay</v>
          </cell>
        </row>
        <row r="102">
          <cell r="A102" t="str">
            <v>Hpa Laung Pyin</v>
          </cell>
          <cell r="C102" t="str">
            <v>Hpa Laung Pyin</v>
          </cell>
        </row>
        <row r="103">
          <cell r="A103" t="str">
            <v>Doe Tan (1)</v>
          </cell>
          <cell r="C103" t="str">
            <v>Doe Tan (1)</v>
          </cell>
        </row>
        <row r="104">
          <cell r="A104" t="str">
            <v>Doe Tan (2)</v>
          </cell>
          <cell r="C104" t="str">
            <v>Doe Tan (2)</v>
          </cell>
        </row>
        <row r="105">
          <cell r="A105" t="str">
            <v>Pyaing Taung</v>
          </cell>
          <cell r="C105" t="str">
            <v>Pyaing Taung</v>
          </cell>
        </row>
        <row r="106">
          <cell r="A106" t="str">
            <v>Kywe Tet Pyin</v>
          </cell>
          <cell r="C106" t="str">
            <v>Kywe Tet Pyin</v>
          </cell>
        </row>
        <row r="107">
          <cell r="A107" t="str">
            <v>Hpa Yon Chaung (Daing Nat)</v>
          </cell>
          <cell r="C107" t="str">
            <v>Hpa Yon Chaung (Daing Nat)</v>
          </cell>
        </row>
        <row r="108">
          <cell r="A108" t="str">
            <v>Hpa Yon Chaung (Ku Lar)</v>
          </cell>
          <cell r="C108" t="str">
            <v>Hpa Yon Chaung (Ku Lar)</v>
          </cell>
        </row>
        <row r="109">
          <cell r="A109" t="str">
            <v>Ywar Haung</v>
          </cell>
          <cell r="C109" t="str">
            <v>Ywar Haung</v>
          </cell>
        </row>
        <row r="110">
          <cell r="A110" t="str">
            <v>Na Gar</v>
          </cell>
          <cell r="C110" t="str">
            <v>Na Gar</v>
          </cell>
        </row>
        <row r="111">
          <cell r="A111" t="str">
            <v>Hnget Shwe Khaung</v>
          </cell>
          <cell r="C111" t="str">
            <v>Hnget Shwe Khaung</v>
          </cell>
        </row>
        <row r="112">
          <cell r="A112" t="str">
            <v>Tha Pyay Seik Kay</v>
          </cell>
          <cell r="C112" t="str">
            <v>Tha Pyay Seik Kay</v>
          </cell>
        </row>
        <row r="113">
          <cell r="A113" t="str">
            <v>Za Yat Pyin</v>
          </cell>
          <cell r="C113" t="str">
            <v>Za Yat Pyin</v>
          </cell>
        </row>
        <row r="114">
          <cell r="A114" t="str">
            <v>Pa Lin</v>
          </cell>
          <cell r="C114" t="str">
            <v>Pa Lin</v>
          </cell>
        </row>
        <row r="115">
          <cell r="A115" t="str">
            <v>Pa Lin Pone Soe</v>
          </cell>
          <cell r="C115" t="str">
            <v>Pa Lin Pone Soe</v>
          </cell>
        </row>
        <row r="116">
          <cell r="A116" t="str">
            <v>Za Lat Kone</v>
          </cell>
          <cell r="C116" t="str">
            <v>Za Lat Kone</v>
          </cell>
        </row>
        <row r="117">
          <cell r="A117" t="str">
            <v>Thet Kei Pyin</v>
          </cell>
          <cell r="C117" t="str">
            <v>Thet Kei Pyin</v>
          </cell>
        </row>
        <row r="118">
          <cell r="A118" t="str">
            <v>Sin Thay</v>
          </cell>
          <cell r="C118" t="str">
            <v>Sin Thay</v>
          </cell>
        </row>
        <row r="119">
          <cell r="A119" t="str">
            <v>Tat</v>
          </cell>
          <cell r="C119" t="str">
            <v>Tat</v>
          </cell>
        </row>
        <row r="120">
          <cell r="A120" t="str">
            <v>Pa La War</v>
          </cell>
          <cell r="C120" t="str">
            <v>Pa La War</v>
          </cell>
        </row>
        <row r="121">
          <cell r="A121" t="str">
            <v>Done Ku Lar</v>
          </cell>
          <cell r="C121" t="str">
            <v>Done Ku Lar</v>
          </cell>
        </row>
        <row r="122">
          <cell r="A122" t="str">
            <v>Pa Da Kar Ywar Thit</v>
          </cell>
          <cell r="C122" t="str">
            <v>Pa Da Kar Ywar Thit</v>
          </cell>
        </row>
        <row r="123">
          <cell r="A123" t="str">
            <v>Buddhaw</v>
          </cell>
          <cell r="C123" t="str">
            <v>Buddhaw</v>
          </cell>
        </row>
        <row r="124">
          <cell r="A124" t="str">
            <v>Maw</v>
          </cell>
          <cell r="C124" t="str">
            <v>Maw</v>
          </cell>
        </row>
        <row r="125">
          <cell r="A125" t="str">
            <v>Pet Khwet Seik</v>
          </cell>
          <cell r="C125" t="str">
            <v>Pet Khwet Seik</v>
          </cell>
        </row>
        <row r="126">
          <cell r="A126" t="str">
            <v>Chin Chaung</v>
          </cell>
          <cell r="C126" t="str">
            <v>Chin Chaung</v>
          </cell>
        </row>
        <row r="127">
          <cell r="A127" t="str">
            <v>Nyo Kaung</v>
          </cell>
          <cell r="C127" t="str">
            <v>Nyo Kaung</v>
          </cell>
        </row>
        <row r="128">
          <cell r="A128" t="str">
            <v>Pyin Ma Khon</v>
          </cell>
          <cell r="C128" t="str">
            <v>Pyin Ma Khon</v>
          </cell>
        </row>
        <row r="129">
          <cell r="A129" t="str">
            <v>Za Yit Myaung</v>
          </cell>
          <cell r="C129" t="str">
            <v>Za Yit Myaung</v>
          </cell>
        </row>
        <row r="130">
          <cell r="A130" t="str">
            <v>Taung Kyaw</v>
          </cell>
          <cell r="C130" t="str">
            <v>Taung Kyaw</v>
          </cell>
        </row>
        <row r="131">
          <cell r="A131" t="str">
            <v>Pyin Chaung</v>
          </cell>
          <cell r="C131" t="str">
            <v>Pyin Chaung</v>
          </cell>
        </row>
        <row r="132">
          <cell r="A132" t="str">
            <v>Aung Zay Ya</v>
          </cell>
          <cell r="C132" t="str">
            <v>Aung Zay Ya</v>
          </cell>
        </row>
        <row r="133">
          <cell r="A133" t="str">
            <v>Kyaung Taik</v>
          </cell>
          <cell r="C133" t="str">
            <v>Kyaung Taik</v>
          </cell>
        </row>
        <row r="134">
          <cell r="A134" t="str">
            <v>Laung Shey Chaung</v>
          </cell>
          <cell r="C134" t="str">
            <v>Laung Shey Chaung</v>
          </cell>
        </row>
        <row r="135">
          <cell r="A135" t="str">
            <v>Pyar Te</v>
          </cell>
          <cell r="C135" t="str">
            <v>Pyar Te</v>
          </cell>
        </row>
        <row r="136">
          <cell r="A136" t="str">
            <v>Baw Di Kaing</v>
          </cell>
          <cell r="C136" t="str">
            <v>Baw Di Kaing</v>
          </cell>
        </row>
        <row r="137">
          <cell r="A137" t="str">
            <v>Kyauk Kon Boke</v>
          </cell>
          <cell r="C137" t="str">
            <v>Kyauk Kon Boke</v>
          </cell>
        </row>
        <row r="138">
          <cell r="A138" t="str">
            <v>Thet Pyay Kya</v>
          </cell>
          <cell r="C138" t="str">
            <v>Thet Pyay Kya</v>
          </cell>
        </row>
        <row r="139">
          <cell r="A139" t="str">
            <v>Pe Tha Du</v>
          </cell>
          <cell r="C139" t="str">
            <v>Pe Tha Du</v>
          </cell>
        </row>
        <row r="140">
          <cell r="A140" t="str">
            <v>Pu Zun Hpe</v>
          </cell>
          <cell r="C140" t="str">
            <v>Pu Zun Hpe</v>
          </cell>
        </row>
        <row r="141">
          <cell r="A141" t="str">
            <v>Gyin Taung</v>
          </cell>
          <cell r="C141" t="str">
            <v>Gyin Taung</v>
          </cell>
        </row>
        <row r="142">
          <cell r="A142" t="str">
            <v>Kyay Pin</v>
          </cell>
          <cell r="C142" t="str">
            <v>Kyay Pin</v>
          </cell>
        </row>
        <row r="143">
          <cell r="A143" t="str">
            <v>Kha Yae Tan</v>
          </cell>
          <cell r="C143" t="str">
            <v>Kha Yae Tan</v>
          </cell>
        </row>
        <row r="144">
          <cell r="A144" t="str">
            <v>Kyat Tha Yae Kyun</v>
          </cell>
          <cell r="C144" t="str">
            <v>Kyat Tha Yae Kyun</v>
          </cell>
        </row>
        <row r="145">
          <cell r="A145" t="str">
            <v>Thar Yar Kone</v>
          </cell>
          <cell r="C145" t="str">
            <v>Thar Yar Kone</v>
          </cell>
        </row>
        <row r="146">
          <cell r="A146" t="str">
            <v>Ah Maw</v>
          </cell>
          <cell r="C146" t="str">
            <v>Ah Maw</v>
          </cell>
        </row>
        <row r="147">
          <cell r="A147" t="str">
            <v>Pu Zun Hpay</v>
          </cell>
          <cell r="C147" t="str">
            <v>Pu Zun Hpay</v>
          </cell>
        </row>
        <row r="148">
          <cell r="A148" t="str">
            <v>Pu Zun Hpyay (Lower)</v>
          </cell>
          <cell r="C148" t="str">
            <v>Pu Zun Hpyay (Lower)</v>
          </cell>
        </row>
        <row r="149">
          <cell r="A149" t="str">
            <v>Toke Pinlel</v>
          </cell>
          <cell r="C149" t="str">
            <v>Toke Pinlel</v>
          </cell>
        </row>
        <row r="150">
          <cell r="A150" t="str">
            <v>Pale Pauk</v>
          </cell>
          <cell r="C150" t="str">
            <v>Pale Pauk</v>
          </cell>
        </row>
        <row r="151">
          <cell r="A151" t="str">
            <v>Cha Eik</v>
          </cell>
          <cell r="C151" t="str">
            <v>Cha Eik</v>
          </cell>
        </row>
        <row r="152">
          <cell r="A152" t="str">
            <v>Cha Eik Ywar Thit @ Gyaw Gyi</v>
          </cell>
          <cell r="C152" t="str">
            <v>Cha Eik Ywar Thit @ Gyaw Gyi</v>
          </cell>
        </row>
        <row r="153">
          <cell r="A153" t="str">
            <v>Nget Chaung</v>
          </cell>
          <cell r="C153" t="str">
            <v>Nget Chaung</v>
          </cell>
        </row>
        <row r="154">
          <cell r="A154" t="str">
            <v>Thar Zay Kone</v>
          </cell>
          <cell r="C154" t="str">
            <v>Thar Zay Kone</v>
          </cell>
        </row>
        <row r="155">
          <cell r="A155" t="str">
            <v>Pon Nar Gyi</v>
          </cell>
          <cell r="C155" t="str">
            <v>Pon Nar Gyi</v>
          </cell>
        </row>
        <row r="156">
          <cell r="A156" t="str">
            <v>Law Haing</v>
          </cell>
          <cell r="C156" t="str">
            <v>Law Haing</v>
          </cell>
        </row>
        <row r="157">
          <cell r="A157" t="str">
            <v>Sin Khon Taing Wa</v>
          </cell>
          <cell r="C157" t="str">
            <v>Sin Khon Taing Wa</v>
          </cell>
        </row>
        <row r="158">
          <cell r="A158" t="str">
            <v>Koe Kan Tan (Ya Khin Pone Na Wa)</v>
          </cell>
          <cell r="C158" t="str">
            <v>Koe Kan Tan (Ya Khin Pone Na Wa)</v>
          </cell>
        </row>
        <row r="159">
          <cell r="A159" t="str">
            <v>Gone Chaung</v>
          </cell>
          <cell r="C159" t="str">
            <v>Gone Chaung</v>
          </cell>
        </row>
        <row r="160">
          <cell r="A160" t="str">
            <v>Si Pyin</v>
          </cell>
          <cell r="C160" t="str">
            <v>Si Pyin</v>
          </cell>
        </row>
        <row r="161">
          <cell r="A161" t="str">
            <v>Ta Inn Taing</v>
          </cell>
          <cell r="C161" t="str">
            <v>Ta Inn Taing</v>
          </cell>
        </row>
        <row r="162">
          <cell r="A162" t="str">
            <v>Pone Soe Pyin</v>
          </cell>
          <cell r="C162" t="str">
            <v>Pone Soe Pyin</v>
          </cell>
        </row>
        <row r="163">
          <cell r="A163" t="str">
            <v>Chin Kwin</v>
          </cell>
          <cell r="C163" t="str">
            <v>Chin Kwin</v>
          </cell>
        </row>
        <row r="164">
          <cell r="A164" t="str">
            <v>Pone Hnyet</v>
          </cell>
          <cell r="C164" t="str">
            <v>Pone Hnyet</v>
          </cell>
        </row>
        <row r="165">
          <cell r="A165" t="str">
            <v>Pan Maw</v>
          </cell>
          <cell r="C165" t="str">
            <v>Pan Maw</v>
          </cell>
        </row>
        <row r="166">
          <cell r="A166" t="str">
            <v>Pu Rein</v>
          </cell>
          <cell r="C166" t="str">
            <v>Pu Rein</v>
          </cell>
        </row>
        <row r="167">
          <cell r="A167" t="str">
            <v>Pu Yain Kone</v>
          </cell>
          <cell r="C167" t="str">
            <v>Pu Yain Kone</v>
          </cell>
        </row>
        <row r="168">
          <cell r="A168" t="str">
            <v>Pe Si Nan</v>
          </cell>
          <cell r="C168" t="str">
            <v>Pe Si Nan</v>
          </cell>
        </row>
        <row r="169">
          <cell r="A169" t="str">
            <v>Kyauk Tan</v>
          </cell>
          <cell r="C169" t="str">
            <v>Kyauk Tan</v>
          </cell>
        </row>
        <row r="170">
          <cell r="A170" t="str">
            <v>Pe Kauk</v>
          </cell>
          <cell r="C170" t="str">
            <v>Pe Kauk</v>
          </cell>
        </row>
        <row r="171">
          <cell r="A171" t="str">
            <v>Gu Gyi Khon</v>
          </cell>
          <cell r="C171" t="str">
            <v>Gu Gyi Khon</v>
          </cell>
        </row>
        <row r="172">
          <cell r="A172" t="str">
            <v>Kyein Chaung</v>
          </cell>
          <cell r="C172" t="str">
            <v>Kyein Chaung</v>
          </cell>
        </row>
        <row r="173">
          <cell r="A173" t="str">
            <v>Dar Thway Kyauk</v>
          </cell>
          <cell r="C173" t="str">
            <v>Dar Thway Kyauk</v>
          </cell>
        </row>
        <row r="174">
          <cell r="A174" t="str">
            <v>Myone Chaung</v>
          </cell>
          <cell r="C174" t="str">
            <v>Myone Chaung</v>
          </cell>
        </row>
        <row r="175">
          <cell r="A175" t="str">
            <v>Sar Ni Taung</v>
          </cell>
          <cell r="C175" t="str">
            <v>Sar Ni Taung</v>
          </cell>
        </row>
        <row r="176">
          <cell r="A176" t="str">
            <v>Kyar Ohn</v>
          </cell>
          <cell r="C176" t="str">
            <v>Kyar Ohn</v>
          </cell>
        </row>
        <row r="177">
          <cell r="A177" t="str">
            <v>Leik Yin Taung</v>
          </cell>
          <cell r="C177" t="str">
            <v>Leik Yin Taung</v>
          </cell>
        </row>
        <row r="178">
          <cell r="A178" t="str">
            <v>Pa De Kaw</v>
          </cell>
          <cell r="C178" t="str">
            <v>Pa De Kaw</v>
          </cell>
        </row>
        <row r="179">
          <cell r="A179" t="str">
            <v>Kat Taung Swea</v>
          </cell>
          <cell r="C179" t="str">
            <v>Kat Taung Swea</v>
          </cell>
        </row>
        <row r="180">
          <cell r="A180" t="str">
            <v>Pin Kat Taung Maw</v>
          </cell>
          <cell r="C180" t="str">
            <v>Pin Kat Taung Maw</v>
          </cell>
        </row>
        <row r="181">
          <cell r="A181" t="str">
            <v>Pin Kat Taung Auk</v>
          </cell>
          <cell r="C181" t="str">
            <v>Pin Kat Taung Auk</v>
          </cell>
        </row>
        <row r="182">
          <cell r="A182" t="str">
            <v>Chaung Shey</v>
          </cell>
          <cell r="C182" t="str">
            <v>Chaung Shey</v>
          </cell>
        </row>
        <row r="183">
          <cell r="A183" t="str">
            <v>Chaung Gyi</v>
          </cell>
          <cell r="C183" t="str">
            <v>Chaung Gyi</v>
          </cell>
        </row>
        <row r="184">
          <cell r="A184" t="str">
            <v>Bar Wai</v>
          </cell>
          <cell r="C184" t="str">
            <v>Bar Wai</v>
          </cell>
        </row>
        <row r="185">
          <cell r="A185" t="str">
            <v>Nga Sin Pone</v>
          </cell>
          <cell r="C185" t="str">
            <v>Nga Sin Pone</v>
          </cell>
        </row>
        <row r="186">
          <cell r="A186" t="str">
            <v>Kant Kaw Chaung</v>
          </cell>
          <cell r="C186" t="str">
            <v>Kant Kaw Chaung</v>
          </cell>
        </row>
        <row r="187">
          <cell r="A187" t="str">
            <v>Ka Paing Chaung</v>
          </cell>
          <cell r="C187" t="str">
            <v>Ka Paing Chaung</v>
          </cell>
        </row>
        <row r="188">
          <cell r="A188" t="str">
            <v>Yae Hpu Pyin</v>
          </cell>
          <cell r="C188" t="str">
            <v>Yae Hpu Pyin</v>
          </cell>
        </row>
        <row r="189">
          <cell r="A189" t="str">
            <v>Khaung Ta Kar</v>
          </cell>
          <cell r="C189" t="str">
            <v>Khaung Ta Kar</v>
          </cell>
        </row>
        <row r="190">
          <cell r="A190" t="str">
            <v>Ka Nyin Tan</v>
          </cell>
          <cell r="C190" t="str">
            <v>Ka Nyin Tan</v>
          </cell>
        </row>
        <row r="191">
          <cell r="A191" t="str">
            <v>Paik Seik</v>
          </cell>
          <cell r="C191" t="str">
            <v>Paik Seik</v>
          </cell>
        </row>
        <row r="192">
          <cell r="A192" t="str">
            <v>Pa Din</v>
          </cell>
          <cell r="C192" t="str">
            <v>Pa Din</v>
          </cell>
        </row>
        <row r="193">
          <cell r="A193" t="str">
            <v>Par Da Leik</v>
          </cell>
          <cell r="C193" t="str">
            <v>Par Da Leik</v>
          </cell>
        </row>
        <row r="194">
          <cell r="A194" t="str">
            <v>Htaunt Chay</v>
          </cell>
          <cell r="C194" t="str">
            <v>Htaunt Chay</v>
          </cell>
        </row>
        <row r="195">
          <cell r="A195" t="str">
            <v>Pwint Htee</v>
          </cell>
          <cell r="C195" t="str">
            <v>Pwint Htee</v>
          </cell>
        </row>
        <row r="196">
          <cell r="A196" t="str">
            <v>Pa Yin Taung</v>
          </cell>
          <cell r="C196" t="str">
            <v>Pa Yin Taung</v>
          </cell>
        </row>
        <row r="197">
          <cell r="A197" t="str">
            <v>Pwint Hpyu Chaung</v>
          </cell>
          <cell r="C197" t="str">
            <v>Pwint Hpyu Chaung</v>
          </cell>
        </row>
        <row r="198">
          <cell r="A198" t="str">
            <v>Zin Paing Nyar</v>
          </cell>
          <cell r="C198" t="str">
            <v>Zin Paing Nyar</v>
          </cell>
        </row>
        <row r="199">
          <cell r="A199" t="str">
            <v>Pwint Hpyay</v>
          </cell>
          <cell r="C199" t="str">
            <v>Pwint Hpyay</v>
          </cell>
        </row>
        <row r="200">
          <cell r="A200" t="str">
            <v>Pale</v>
          </cell>
          <cell r="C200" t="str">
            <v>Pale</v>
          </cell>
        </row>
        <row r="201">
          <cell r="A201" t="str">
            <v>Yone</v>
          </cell>
          <cell r="C201" t="str">
            <v>Yone</v>
          </cell>
        </row>
        <row r="202">
          <cell r="A202" t="str">
            <v>Yone Se</v>
          </cell>
          <cell r="C202" t="str">
            <v>Yone Se</v>
          </cell>
        </row>
        <row r="203">
          <cell r="A203" t="str">
            <v>Pauk Inn</v>
          </cell>
          <cell r="C203" t="str">
            <v>Pauk Inn</v>
          </cell>
        </row>
        <row r="204">
          <cell r="A204" t="str">
            <v>Lel Hpar</v>
          </cell>
          <cell r="C204" t="str">
            <v>Lel Hpar</v>
          </cell>
        </row>
        <row r="205">
          <cell r="A205" t="str">
            <v>Pa Dar</v>
          </cell>
          <cell r="C205" t="str">
            <v>Pa Dar</v>
          </cell>
        </row>
        <row r="206">
          <cell r="A206" t="str">
            <v>Pa Dar Ywar Thit</v>
          </cell>
          <cell r="C206" t="str">
            <v>Pa Dar Ywar Thit</v>
          </cell>
        </row>
        <row r="207">
          <cell r="A207" t="str">
            <v>Pan Zin Maw</v>
          </cell>
          <cell r="C207" t="str">
            <v>Pan Zin Maw</v>
          </cell>
        </row>
        <row r="208">
          <cell r="A208" t="str">
            <v>Mee Yat Pyin</v>
          </cell>
          <cell r="C208" t="str">
            <v>Mee Yat Pyin</v>
          </cell>
        </row>
        <row r="209">
          <cell r="A209" t="str">
            <v>Lan Paik Khwin</v>
          </cell>
          <cell r="C209" t="str">
            <v>Lan Paik Khwin</v>
          </cell>
        </row>
        <row r="210">
          <cell r="A210" t="str">
            <v>Pan Hpe Chaung</v>
          </cell>
          <cell r="C210" t="str">
            <v>Pan Hpe Chaung</v>
          </cell>
        </row>
        <row r="211">
          <cell r="A211" t="str">
            <v>Wet Su</v>
          </cell>
          <cell r="C211" t="str">
            <v>Wet Su</v>
          </cell>
        </row>
        <row r="212">
          <cell r="A212" t="str">
            <v>Yae Myet Wa</v>
          </cell>
          <cell r="C212" t="str">
            <v>Yae Myet Wa</v>
          </cell>
        </row>
        <row r="213">
          <cell r="A213" t="str">
            <v>Kyauk Tan (Ywar Thit)</v>
          </cell>
          <cell r="C213" t="str">
            <v>Kyauk Tan (Ywar Thit)</v>
          </cell>
        </row>
        <row r="214">
          <cell r="A214" t="str">
            <v>Kyauk Tan Ywar Ma</v>
          </cell>
          <cell r="C214" t="str">
            <v>Kyauk Tan Ywar Ma</v>
          </cell>
        </row>
        <row r="215">
          <cell r="A215" t="str">
            <v>Hlay Win Chaung</v>
          </cell>
          <cell r="C215" t="str">
            <v>Hlay Win Chaung</v>
          </cell>
        </row>
        <row r="216">
          <cell r="A216" t="str">
            <v>Ma Gyi Kone</v>
          </cell>
          <cell r="C216" t="str">
            <v>Ma Gyi Kone</v>
          </cell>
        </row>
        <row r="217">
          <cell r="A217" t="str">
            <v>Pan Hpe</v>
          </cell>
          <cell r="C217" t="str">
            <v>Pan Hpe</v>
          </cell>
        </row>
        <row r="218">
          <cell r="A218" t="str">
            <v>Pan Ni Lar</v>
          </cell>
          <cell r="C218" t="str">
            <v>Pan Ni Lar</v>
          </cell>
        </row>
        <row r="219">
          <cell r="A219" t="str">
            <v>Pan Hpaw Pyin</v>
          </cell>
          <cell r="C219" t="str">
            <v>Pan Hpaw Pyin</v>
          </cell>
        </row>
        <row r="220">
          <cell r="A220" t="str">
            <v>Pan Kaing</v>
          </cell>
          <cell r="C220" t="str">
            <v>Pan Kaing</v>
          </cell>
        </row>
        <row r="221">
          <cell r="A221" t="str">
            <v>Ywar Gyi (Middle)</v>
          </cell>
          <cell r="C221" t="str">
            <v>Ywar Gyi (Middle)</v>
          </cell>
        </row>
        <row r="222">
          <cell r="A222" t="str">
            <v>Ah Shey</v>
          </cell>
          <cell r="C222" t="str">
            <v>Ah Shey</v>
          </cell>
        </row>
        <row r="223">
          <cell r="A223" t="str">
            <v>Ah Nauk</v>
          </cell>
          <cell r="C223" t="str">
            <v>Ah Nauk</v>
          </cell>
        </row>
        <row r="224">
          <cell r="A224" t="str">
            <v>Pan Taw Pyin Ywar Thit</v>
          </cell>
          <cell r="C224" t="str">
            <v>Pan Taw Pyin Ywar Thit</v>
          </cell>
        </row>
        <row r="225">
          <cell r="A225" t="str">
            <v>Ku Toet Seik</v>
          </cell>
          <cell r="C225" t="str">
            <v>Ku Toet Seik</v>
          </cell>
        </row>
        <row r="226">
          <cell r="A226" t="str">
            <v>Kywe Te</v>
          </cell>
          <cell r="C226" t="str">
            <v>Kywe Te</v>
          </cell>
        </row>
        <row r="227">
          <cell r="A227" t="str">
            <v>La Man Chaung</v>
          </cell>
          <cell r="C227" t="str">
            <v>La Man Chaung</v>
          </cell>
        </row>
        <row r="228">
          <cell r="A228" t="str">
            <v>Pan Taw Pyin (East)</v>
          </cell>
          <cell r="C228" t="str">
            <v>Pan Taw Pyin (East)</v>
          </cell>
        </row>
        <row r="229">
          <cell r="A229" t="str">
            <v>Pan Taw Pyin (West)</v>
          </cell>
          <cell r="C229" t="str">
            <v>Pan Taw Pyin (West)</v>
          </cell>
        </row>
        <row r="230">
          <cell r="A230" t="str">
            <v>Pan Myaung</v>
          </cell>
          <cell r="C230" t="str">
            <v>Pan Myaung</v>
          </cell>
        </row>
        <row r="231">
          <cell r="A231" t="str">
            <v>Laung Kyet Taung Maw</v>
          </cell>
          <cell r="C231" t="str">
            <v>Laung Kyet Taung Maw</v>
          </cell>
        </row>
        <row r="232">
          <cell r="A232" t="str">
            <v>Tha Yet Cho</v>
          </cell>
          <cell r="C232" t="str">
            <v>Tha Yet Cho</v>
          </cell>
        </row>
        <row r="233">
          <cell r="A233" t="str">
            <v>Pi Pin Yin</v>
          </cell>
          <cell r="C233" t="str">
            <v>Pi Pin Yin</v>
          </cell>
        </row>
        <row r="234">
          <cell r="A234" t="str">
            <v>Wa Lar Kan (Rakhine)</v>
          </cell>
          <cell r="C234" t="str">
            <v>Wa Lar Kan (Rakhine)</v>
          </cell>
        </row>
        <row r="235">
          <cell r="A235" t="str">
            <v>Pi Si (Rakhine)</v>
          </cell>
          <cell r="C235" t="str">
            <v>Pi Si (Rakhine)</v>
          </cell>
        </row>
        <row r="236">
          <cell r="A236" t="str">
            <v>Pi Htu</v>
          </cell>
          <cell r="C236" t="str">
            <v>Pi Htu</v>
          </cell>
        </row>
        <row r="237">
          <cell r="A237" t="str">
            <v>In Zone Pyin</v>
          </cell>
          <cell r="C237" t="str">
            <v>In Zone Pyin</v>
          </cell>
        </row>
        <row r="238">
          <cell r="A238" t="str">
            <v>Paik Seik (Kyaw Zan)</v>
          </cell>
          <cell r="C238" t="str">
            <v>Paik Seik (Kyaw Zan)</v>
          </cell>
        </row>
        <row r="239">
          <cell r="A239" t="str">
            <v>Paik Thei Ku Lar</v>
          </cell>
          <cell r="C239" t="str">
            <v>Paik Thei Ku Lar</v>
          </cell>
        </row>
        <row r="240">
          <cell r="A240" t="str">
            <v>Gat Gar</v>
          </cell>
          <cell r="C240" t="str">
            <v>Gat Gar</v>
          </cell>
        </row>
        <row r="241">
          <cell r="A241" t="str">
            <v>Poe Shi Pyin</v>
          </cell>
          <cell r="C241" t="str">
            <v>Poe Shi Pyin</v>
          </cell>
        </row>
        <row r="242">
          <cell r="A242" t="str">
            <v>Nay Pu Khan</v>
          </cell>
          <cell r="C242" t="str">
            <v>Nay Pu Khan</v>
          </cell>
        </row>
        <row r="243">
          <cell r="A243" t="str">
            <v>Nyaung Pin Chaing Kha Mwi</v>
          </cell>
          <cell r="C243" t="str">
            <v>Nyaung Pin Chaing Kha Mwi</v>
          </cell>
        </row>
        <row r="244">
          <cell r="A244" t="str">
            <v>Kyauk Pyin Seik</v>
          </cell>
          <cell r="C244" t="str">
            <v>Kyauk Pyin Seik</v>
          </cell>
        </row>
        <row r="245">
          <cell r="A245" t="str">
            <v>Taung Oo Maw</v>
          </cell>
          <cell r="C245" t="str">
            <v>Taung Oo Maw</v>
          </cell>
        </row>
        <row r="246">
          <cell r="A246" t="str">
            <v>Taung Thar</v>
          </cell>
          <cell r="C246" t="str">
            <v>Taung Thar</v>
          </cell>
        </row>
        <row r="247">
          <cell r="A247" t="str">
            <v>Kyein Ni Pyin</v>
          </cell>
          <cell r="C247" t="str">
            <v>Kyein Ni Pyin</v>
          </cell>
        </row>
        <row r="248">
          <cell r="A248" t="str">
            <v>Ma Nyin Kaing</v>
          </cell>
          <cell r="C248" t="str">
            <v>Ma Nyin Kaing</v>
          </cell>
        </row>
        <row r="249">
          <cell r="A249" t="str">
            <v>Pein Hne Chaung</v>
          </cell>
          <cell r="C249" t="str">
            <v>Pein Hne Chaung</v>
          </cell>
        </row>
        <row r="250">
          <cell r="A250" t="str">
            <v>Gyo Oe</v>
          </cell>
          <cell r="C250" t="str">
            <v>Gyo Oe</v>
          </cell>
        </row>
        <row r="251">
          <cell r="A251" t="str">
            <v>Nyaung Shwe</v>
          </cell>
          <cell r="C251" t="str">
            <v>Nyaung Shwe</v>
          </cell>
        </row>
        <row r="252">
          <cell r="A252" t="str">
            <v>Nga Pan Ywar Thit</v>
          </cell>
          <cell r="C252" t="str">
            <v>Nga Pan Ywar Thit</v>
          </cell>
        </row>
        <row r="253">
          <cell r="A253" t="str">
            <v>Nga Pan San Wa</v>
          </cell>
          <cell r="C253" t="str">
            <v>Nga Pan San Wa</v>
          </cell>
        </row>
        <row r="254">
          <cell r="A254" t="str">
            <v>Nga Pan Kone</v>
          </cell>
          <cell r="C254" t="str">
            <v>Nga Pan Kone</v>
          </cell>
        </row>
        <row r="255">
          <cell r="A255" t="str">
            <v>San Gyi</v>
          </cell>
          <cell r="C255" t="str">
            <v>San Gyi</v>
          </cell>
        </row>
        <row r="256">
          <cell r="A256" t="str">
            <v>Ku Lar Hpan</v>
          </cell>
          <cell r="C256" t="str">
            <v>Ku Lar Hpan</v>
          </cell>
        </row>
        <row r="257">
          <cell r="A257" t="str">
            <v>Pein Taw Lay</v>
          </cell>
          <cell r="C257" t="str">
            <v>Pein Taw Lay</v>
          </cell>
        </row>
        <row r="258">
          <cell r="A258" t="str">
            <v>Pein Taw Gyi</v>
          </cell>
          <cell r="C258" t="str">
            <v>Pein Taw Gyi</v>
          </cell>
        </row>
        <row r="259">
          <cell r="A259" t="str">
            <v>Ni Pu Soe</v>
          </cell>
          <cell r="C259" t="str">
            <v>Ni Pu Soe</v>
          </cell>
        </row>
        <row r="260">
          <cell r="A260" t="str">
            <v>Pein Hne Taw</v>
          </cell>
          <cell r="C260" t="str">
            <v>Pein Hne Taw</v>
          </cell>
        </row>
        <row r="261">
          <cell r="A261" t="str">
            <v>Pa Laung (Rakhine)</v>
          </cell>
          <cell r="C261" t="str">
            <v>Pa Laung (Rakhine)</v>
          </cell>
        </row>
        <row r="262">
          <cell r="A262" t="str">
            <v>Pa Laung (Ku Lar)</v>
          </cell>
          <cell r="C262" t="str">
            <v>Pa Laung (Ku Lar)</v>
          </cell>
        </row>
        <row r="263">
          <cell r="A263" t="str">
            <v>Sin Inn Gyi</v>
          </cell>
          <cell r="C263" t="str">
            <v>Sin Inn Gyi</v>
          </cell>
        </row>
        <row r="264">
          <cell r="A264" t="str">
            <v>Pa Day Thar</v>
          </cell>
          <cell r="C264" t="str">
            <v>Pa Day Thar</v>
          </cell>
        </row>
        <row r="265">
          <cell r="A265" t="str">
            <v>Htun Ya Wai</v>
          </cell>
          <cell r="C265" t="str">
            <v>Htun Ya Wai</v>
          </cell>
        </row>
        <row r="266">
          <cell r="A266" t="str">
            <v>Htun Ya Wai Ywar Thit</v>
          </cell>
          <cell r="C266" t="str">
            <v>Htun Ya Wai Ywar Thit</v>
          </cell>
        </row>
        <row r="267">
          <cell r="A267" t="str">
            <v>Yoke Chaung</v>
          </cell>
          <cell r="C267" t="str">
            <v>Yoke Chaung</v>
          </cell>
        </row>
        <row r="268">
          <cell r="A268" t="str">
            <v>Hteik Wa Pyin</v>
          </cell>
          <cell r="C268" t="str">
            <v>Hteik Wa Pyin</v>
          </cell>
        </row>
        <row r="269">
          <cell r="A269" t="str">
            <v>Shwe Kyin</v>
          </cell>
          <cell r="C269" t="str">
            <v>Shwe Kyin</v>
          </cell>
        </row>
        <row r="270">
          <cell r="A270" t="str">
            <v>Kyaw Ka</v>
          </cell>
          <cell r="C270" t="str">
            <v>Kyaw Ka</v>
          </cell>
        </row>
        <row r="271">
          <cell r="A271" t="str">
            <v>Pauk Taw</v>
          </cell>
          <cell r="C271" t="str">
            <v>Pauk Taw</v>
          </cell>
        </row>
        <row r="272">
          <cell r="A272" t="str">
            <v>Gwa Son</v>
          </cell>
          <cell r="C272" t="str">
            <v>Gwa Son</v>
          </cell>
        </row>
        <row r="273">
          <cell r="A273" t="str">
            <v>Daing Thar (1)</v>
          </cell>
          <cell r="C273" t="str">
            <v>Daing Thar (1)</v>
          </cell>
        </row>
        <row r="274">
          <cell r="A274" t="str">
            <v>Htein Pin</v>
          </cell>
          <cell r="C274" t="str">
            <v>Htein Pin</v>
          </cell>
        </row>
        <row r="275">
          <cell r="A275" t="str">
            <v>Aung Thar Zay</v>
          </cell>
          <cell r="C275" t="str">
            <v>Aung Thar Zay</v>
          </cell>
        </row>
        <row r="276">
          <cell r="A276" t="str">
            <v>Htee Swea Ywar Haung</v>
          </cell>
          <cell r="C276" t="str">
            <v>Htee Swea Ywar Haung</v>
          </cell>
        </row>
        <row r="277">
          <cell r="A277" t="str">
            <v>Daing Net Ywar</v>
          </cell>
          <cell r="C277" t="str">
            <v>Daing Net Ywar</v>
          </cell>
        </row>
        <row r="278">
          <cell r="A278" t="str">
            <v>Tat Min Chaung</v>
          </cell>
          <cell r="C278" t="str">
            <v>Tat Min Chaung</v>
          </cell>
        </row>
        <row r="279">
          <cell r="A279" t="str">
            <v>Hpway Yar</v>
          </cell>
          <cell r="C279" t="str">
            <v>Hpway Yar</v>
          </cell>
        </row>
        <row r="280">
          <cell r="A280" t="str">
            <v>Nu Ru Lar</v>
          </cell>
          <cell r="C280" t="str">
            <v>Nu Ru Lar</v>
          </cell>
        </row>
        <row r="281">
          <cell r="A281" t="str">
            <v>Mar Di Lar</v>
          </cell>
          <cell r="C281" t="str">
            <v>Mar Di Lar</v>
          </cell>
        </row>
        <row r="282">
          <cell r="A282" t="str">
            <v>Kan Pyin Thar Zi</v>
          </cell>
          <cell r="C282" t="str">
            <v>Kan Pyin Thar Zi</v>
          </cell>
        </row>
        <row r="283">
          <cell r="A283" t="str">
            <v>Kan Thar Yar</v>
          </cell>
          <cell r="C283" t="str">
            <v>Kan Thar Yar</v>
          </cell>
        </row>
        <row r="284">
          <cell r="A284" t="str">
            <v>Tat U Chaung</v>
          </cell>
          <cell r="C284" t="str">
            <v>Tat U Chaung</v>
          </cell>
        </row>
        <row r="285">
          <cell r="A285" t="str">
            <v>Tat U Chaung (West)</v>
          </cell>
          <cell r="C285" t="str">
            <v>Tat U Chaung (West)</v>
          </cell>
        </row>
        <row r="286">
          <cell r="A286" t="str">
            <v>Shwe Taing Rakhine</v>
          </cell>
          <cell r="C286" t="str">
            <v>Shwe Taing Rakhine</v>
          </cell>
        </row>
        <row r="287">
          <cell r="A287" t="str">
            <v>Myo</v>
          </cell>
          <cell r="C287" t="str">
            <v>Myo</v>
          </cell>
        </row>
        <row r="288">
          <cell r="A288" t="str">
            <v>Ku Kway (Thet)</v>
          </cell>
          <cell r="C288" t="str">
            <v>Ku Kway (Thet)</v>
          </cell>
        </row>
        <row r="289">
          <cell r="A289" t="str">
            <v>Tat Chaung</v>
          </cell>
          <cell r="C289" t="str">
            <v>Tat Chaung</v>
          </cell>
        </row>
        <row r="290">
          <cell r="A290" t="str">
            <v>Hpar Zay Dar</v>
          </cell>
          <cell r="C290" t="str">
            <v>Hpar Zay Dar</v>
          </cell>
        </row>
        <row r="291">
          <cell r="A291" t="str">
            <v>Myin Tin Ma</v>
          </cell>
          <cell r="C291" t="str">
            <v>Myin Tin Ma</v>
          </cell>
        </row>
        <row r="292">
          <cell r="A292" t="str">
            <v>Ah Htet Let Khoke</v>
          </cell>
          <cell r="C292" t="str">
            <v>Ah Htet Let Khoke</v>
          </cell>
        </row>
        <row r="293">
          <cell r="A293" t="str">
            <v>Tat Yar</v>
          </cell>
          <cell r="C293" t="str">
            <v>Tat Yar</v>
          </cell>
        </row>
        <row r="294">
          <cell r="A294" t="str">
            <v>Ta Lin Seik</v>
          </cell>
          <cell r="C294" t="str">
            <v>Ta Lin Seik</v>
          </cell>
        </row>
        <row r="295">
          <cell r="A295" t="str">
            <v>Hpaung Seik</v>
          </cell>
          <cell r="C295" t="str">
            <v>Hpaung Seik</v>
          </cell>
        </row>
        <row r="296">
          <cell r="A296" t="str">
            <v>Mingalar Nyunt (NaTaLa)</v>
          </cell>
          <cell r="C296" t="str">
            <v>Mingalar Nyunt (NaTaLa)</v>
          </cell>
        </row>
        <row r="297">
          <cell r="A297" t="str">
            <v>Ta Man Thar (Bo Hmu Gyi Thet)</v>
          </cell>
          <cell r="C297" t="str">
            <v>Ta Man Thar (Bo Hmu Gyi Thet)</v>
          </cell>
        </row>
        <row r="298">
          <cell r="A298" t="str">
            <v>Ta Man Thar (Ku Lar)</v>
          </cell>
          <cell r="C298" t="str">
            <v>Ta Man Thar (Ku Lar)</v>
          </cell>
        </row>
        <row r="299">
          <cell r="A299" t="str">
            <v>Ta Man Thar Ah Shey (Ku Lar)</v>
          </cell>
          <cell r="C299" t="str">
            <v>Ta Man Thar Ah Shey (Ku Lar)</v>
          </cell>
        </row>
        <row r="300">
          <cell r="A300" t="str">
            <v>Ta Man Thar Bo Hmu Gyi</v>
          </cell>
          <cell r="C300" t="str">
            <v>Ta Man Thar Bo Hmu Gyi</v>
          </cell>
        </row>
        <row r="301">
          <cell r="A301" t="str">
            <v>Ta Man Thar Zay Nar</v>
          </cell>
          <cell r="C301" t="str">
            <v>Ta Man Thar Zay Nar</v>
          </cell>
        </row>
        <row r="302">
          <cell r="A302" t="str">
            <v>Ta Man Thar Thea Kone Tan</v>
          </cell>
          <cell r="C302" t="str">
            <v>Ta Man Thar Thea Kone Tan</v>
          </cell>
        </row>
        <row r="303">
          <cell r="A303" t="str">
            <v>Ta Man Thar Ah Nauk Rakhine</v>
          </cell>
          <cell r="C303" t="str">
            <v>Ta Man Thar Ah Nauk Rakhine</v>
          </cell>
        </row>
        <row r="304">
          <cell r="A304" t="str">
            <v>Hlay Kar Htaung</v>
          </cell>
          <cell r="C304" t="str">
            <v>Hlay Kar Htaung</v>
          </cell>
        </row>
        <row r="305">
          <cell r="A305" t="str">
            <v>Khat Tu</v>
          </cell>
          <cell r="C305" t="str">
            <v>Khat Tu</v>
          </cell>
        </row>
        <row r="306">
          <cell r="A306" t="str">
            <v>Tha Hpyu Khon</v>
          </cell>
          <cell r="C306" t="str">
            <v>Tha Hpyu Khon</v>
          </cell>
        </row>
        <row r="307">
          <cell r="A307" t="str">
            <v>Set Khon</v>
          </cell>
          <cell r="C307" t="str">
            <v>Set Khon</v>
          </cell>
        </row>
        <row r="308">
          <cell r="A308" t="str">
            <v>Oe Myay</v>
          </cell>
          <cell r="C308" t="str">
            <v>Oe Myay</v>
          </cell>
        </row>
        <row r="309">
          <cell r="A309" t="str">
            <v>Tone Taw</v>
          </cell>
          <cell r="C309" t="str">
            <v>Tone Taw</v>
          </cell>
        </row>
        <row r="310">
          <cell r="A310" t="str">
            <v>Pan Taw</v>
          </cell>
          <cell r="C310" t="str">
            <v>Pan Taw</v>
          </cell>
        </row>
        <row r="311">
          <cell r="A311" t="str">
            <v>Gone Taung</v>
          </cell>
          <cell r="C311" t="str">
            <v>Gone Taung</v>
          </cell>
        </row>
        <row r="312">
          <cell r="A312" t="str">
            <v>Nga Ten Gyein</v>
          </cell>
          <cell r="C312" t="str">
            <v>Nga Ten Gyein</v>
          </cell>
        </row>
        <row r="313">
          <cell r="A313" t="str">
            <v>Min Kin Pyin</v>
          </cell>
          <cell r="C313" t="str">
            <v>Min Kin Pyin</v>
          </cell>
        </row>
        <row r="314">
          <cell r="A314" t="str">
            <v>Ohn Taw</v>
          </cell>
          <cell r="C314" t="str">
            <v>Ohn Taw</v>
          </cell>
        </row>
        <row r="315">
          <cell r="A315" t="str">
            <v>Kin Mun Taung</v>
          </cell>
          <cell r="C315" t="str">
            <v>Kin Mun Taung</v>
          </cell>
        </row>
        <row r="316">
          <cell r="A316" t="str">
            <v>Kar Ri Taung Nga Maw</v>
          </cell>
          <cell r="C316" t="str">
            <v>Kar Ri Taung Nga Maw</v>
          </cell>
        </row>
        <row r="317">
          <cell r="A317" t="str">
            <v>Kat Tu Chaing</v>
          </cell>
          <cell r="C317" t="str">
            <v>Kat Tu Chaing</v>
          </cell>
        </row>
        <row r="318">
          <cell r="A318" t="str">
            <v>Te Chaung</v>
          </cell>
          <cell r="C318" t="str">
            <v>Te Chaung</v>
          </cell>
        </row>
        <row r="319">
          <cell r="A319" t="str">
            <v>Ywar Thit Kay</v>
          </cell>
          <cell r="C319" t="str">
            <v>Ywar Thit Kay</v>
          </cell>
        </row>
        <row r="320">
          <cell r="A320" t="str">
            <v>Tin Htein Kan</v>
          </cell>
          <cell r="C320" t="str">
            <v>Tin Htein Kan</v>
          </cell>
        </row>
        <row r="321">
          <cell r="A321" t="str">
            <v>Laung Zin</v>
          </cell>
          <cell r="C321" t="str">
            <v>Laung Zin</v>
          </cell>
        </row>
        <row r="322">
          <cell r="A322" t="str">
            <v>Tin Koke</v>
          </cell>
          <cell r="C322" t="str">
            <v>Tin Koke</v>
          </cell>
        </row>
        <row r="323">
          <cell r="A323" t="str">
            <v>Wet Ma Kya</v>
          </cell>
          <cell r="C323" t="str">
            <v>Wet Ma Kya</v>
          </cell>
        </row>
        <row r="324">
          <cell r="A324" t="str">
            <v>Tha Pon</v>
          </cell>
          <cell r="C324" t="str">
            <v>Tha Pon</v>
          </cell>
        </row>
        <row r="325">
          <cell r="A325" t="str">
            <v>Ah Htet Tin Ma</v>
          </cell>
          <cell r="C325" t="str">
            <v>Ah Htet Tin Ma</v>
          </cell>
        </row>
        <row r="326">
          <cell r="A326" t="str">
            <v>Tin Ma</v>
          </cell>
          <cell r="C326" t="str">
            <v>Tin Ma</v>
          </cell>
        </row>
        <row r="327">
          <cell r="A327" t="str">
            <v>Tin Ma Ywar Thit</v>
          </cell>
          <cell r="C327" t="str">
            <v>Tin Ma Ywar Thit</v>
          </cell>
        </row>
        <row r="328">
          <cell r="A328" t="str">
            <v>Ah Maw</v>
          </cell>
          <cell r="C328" t="str">
            <v>Ah Maw</v>
          </cell>
        </row>
        <row r="329">
          <cell r="A329" t="str">
            <v>Tin Taw</v>
          </cell>
          <cell r="C329" t="str">
            <v>Tin Taw</v>
          </cell>
        </row>
        <row r="330">
          <cell r="A330" t="str">
            <v>Kwyay Rine (Na Ta La)</v>
          </cell>
          <cell r="C330" t="str">
            <v>Kwyay Rine (Na Ta La)</v>
          </cell>
        </row>
        <row r="331">
          <cell r="A331" t="str">
            <v>Tin May</v>
          </cell>
          <cell r="C331" t="str">
            <v>Tin May</v>
          </cell>
        </row>
        <row r="332">
          <cell r="A332" t="str">
            <v>Tan Bet Hlan</v>
          </cell>
          <cell r="C332" t="str">
            <v>Tan Bet Hlan</v>
          </cell>
        </row>
        <row r="333">
          <cell r="A333" t="str">
            <v>Hpar Lar Kone</v>
          </cell>
          <cell r="C333" t="str">
            <v>Hpar Lar Kone</v>
          </cell>
        </row>
        <row r="334">
          <cell r="A334" t="str">
            <v>Tan Tin</v>
          </cell>
          <cell r="C334" t="str">
            <v>Tan Tin</v>
          </cell>
        </row>
        <row r="335">
          <cell r="A335" t="str">
            <v>Dat Taw</v>
          </cell>
          <cell r="C335" t="str">
            <v>Dat Taw</v>
          </cell>
        </row>
        <row r="336">
          <cell r="A336" t="str">
            <v>Hin Ywet Maw</v>
          </cell>
          <cell r="C336" t="str">
            <v>Hin Ywet Maw</v>
          </cell>
        </row>
        <row r="337">
          <cell r="A337" t="str">
            <v>Ma Yan Taung</v>
          </cell>
          <cell r="C337" t="str">
            <v>Ma Yan Taung</v>
          </cell>
        </row>
        <row r="338">
          <cell r="A338" t="str">
            <v>Me</v>
          </cell>
          <cell r="C338" t="str">
            <v>Me</v>
          </cell>
        </row>
        <row r="339">
          <cell r="A339" t="str">
            <v>Me Kan Taung</v>
          </cell>
          <cell r="C339" t="str">
            <v>Me Kan Taung</v>
          </cell>
        </row>
        <row r="340">
          <cell r="A340" t="str">
            <v>Kyun Thone Se</v>
          </cell>
          <cell r="C340" t="str">
            <v>Kyun Thone Se</v>
          </cell>
        </row>
        <row r="341">
          <cell r="A341" t="str">
            <v>Kywe Ku Taung</v>
          </cell>
          <cell r="C341" t="str">
            <v>Kywe Ku Taung</v>
          </cell>
        </row>
        <row r="342">
          <cell r="A342" t="str">
            <v>Tan Tin</v>
          </cell>
          <cell r="C342" t="str">
            <v>Tan Tin</v>
          </cell>
        </row>
        <row r="343">
          <cell r="A343" t="str">
            <v>Tan Swei</v>
          </cell>
          <cell r="C343" t="str">
            <v>Tan Swei</v>
          </cell>
        </row>
        <row r="344">
          <cell r="A344" t="str">
            <v>Min Kan</v>
          </cell>
          <cell r="C344" t="str">
            <v>Min Kan</v>
          </cell>
        </row>
        <row r="345">
          <cell r="A345" t="str">
            <v>Tan Khoe</v>
          </cell>
          <cell r="C345" t="str">
            <v>Tan Khoe</v>
          </cell>
        </row>
        <row r="346">
          <cell r="A346" t="str">
            <v>Taik Kyun</v>
          </cell>
          <cell r="C346" t="str">
            <v>Taik Kyun</v>
          </cell>
        </row>
        <row r="347">
          <cell r="A347" t="str">
            <v>Lun Kyaw</v>
          </cell>
          <cell r="C347" t="str">
            <v>Lun Kyaw</v>
          </cell>
        </row>
        <row r="348">
          <cell r="A348" t="str">
            <v>Wet Mee To</v>
          </cell>
          <cell r="C348" t="str">
            <v>Wet Mee To</v>
          </cell>
        </row>
        <row r="349">
          <cell r="A349" t="str">
            <v>Taung Chauk</v>
          </cell>
          <cell r="C349" t="str">
            <v>Taung Chauk</v>
          </cell>
        </row>
        <row r="350">
          <cell r="A350" t="str">
            <v>Mei Za Le Kaing</v>
          </cell>
          <cell r="C350" t="str">
            <v>Mei Za Le Kaing</v>
          </cell>
        </row>
        <row r="351">
          <cell r="A351" t="str">
            <v>Kan Za Li</v>
          </cell>
          <cell r="C351" t="str">
            <v>Kan Za Li</v>
          </cell>
        </row>
        <row r="352">
          <cell r="A352" t="str">
            <v>Taik Maw</v>
          </cell>
          <cell r="C352" t="str">
            <v>Taik Maw</v>
          </cell>
        </row>
        <row r="353">
          <cell r="A353" t="str">
            <v>Chaung Thar</v>
          </cell>
          <cell r="C353" t="str">
            <v>Chaung Thar</v>
          </cell>
        </row>
        <row r="354">
          <cell r="A354" t="str">
            <v>Taing Kyoe</v>
          </cell>
          <cell r="C354" t="str">
            <v>Taing Kyoe</v>
          </cell>
        </row>
        <row r="355">
          <cell r="A355" t="str">
            <v>Tein Nyo (Ywar Haung)</v>
          </cell>
          <cell r="C355" t="str">
            <v>Tein Nyo (Ywar Haung)</v>
          </cell>
        </row>
        <row r="356">
          <cell r="A356" t="str">
            <v>Tein Nyo (Ywar Thit)</v>
          </cell>
          <cell r="C356" t="str">
            <v>Tein Nyo (Ywar Thit)</v>
          </cell>
        </row>
        <row r="357">
          <cell r="A357" t="str">
            <v>Pyin Nyar Thei</v>
          </cell>
          <cell r="C357" t="str">
            <v>Pyin Nyar Thei</v>
          </cell>
        </row>
        <row r="358">
          <cell r="A358" t="str">
            <v>Htaung Pyin</v>
          </cell>
          <cell r="C358" t="str">
            <v>Htaung Pyin</v>
          </cell>
        </row>
        <row r="359">
          <cell r="A359" t="str">
            <v>Chaung Hpyar</v>
          </cell>
          <cell r="C359" t="str">
            <v>Chaung Hpyar</v>
          </cell>
        </row>
        <row r="360">
          <cell r="A360" t="str">
            <v>Taung Gyi Yin</v>
          </cell>
          <cell r="C360" t="str">
            <v>Taung Gyi Yin</v>
          </cell>
        </row>
        <row r="361">
          <cell r="A361" t="str">
            <v>Ohn Pauk</v>
          </cell>
          <cell r="C361" t="str">
            <v>Ohn Pauk</v>
          </cell>
        </row>
        <row r="362">
          <cell r="A362" t="str">
            <v>Ah Lel</v>
          </cell>
          <cell r="C362" t="str">
            <v>Ah Lel</v>
          </cell>
        </row>
        <row r="363">
          <cell r="A363" t="str">
            <v>Ta Yaw Taw</v>
          </cell>
          <cell r="C363" t="str">
            <v>Ta Yaw Taw</v>
          </cell>
        </row>
        <row r="364">
          <cell r="A364" t="str">
            <v>Ta Ya Ba</v>
          </cell>
          <cell r="C364" t="str">
            <v>Ta Ya Ba</v>
          </cell>
        </row>
        <row r="365">
          <cell r="A365" t="str">
            <v>Paing Htaunt</v>
          </cell>
          <cell r="C365" t="str">
            <v>Paing Htaunt</v>
          </cell>
        </row>
        <row r="366">
          <cell r="A366" t="str">
            <v>Yae Chan</v>
          </cell>
          <cell r="C366" t="str">
            <v>Yae Chan</v>
          </cell>
        </row>
        <row r="367">
          <cell r="A367" t="str">
            <v>Ba Ho Pyin Ywar Haung</v>
          </cell>
          <cell r="C367" t="str">
            <v>Ba Ho Pyin Ywar Haung</v>
          </cell>
        </row>
        <row r="368">
          <cell r="A368" t="str">
            <v>Ba Ho Pyin Ywar Thit</v>
          </cell>
          <cell r="C368" t="str">
            <v>Ba Ho Pyin Ywar Thit</v>
          </cell>
        </row>
        <row r="369">
          <cell r="A369" t="str">
            <v>Chaung Chay</v>
          </cell>
          <cell r="C369" t="str">
            <v>Chaung Chay</v>
          </cell>
        </row>
        <row r="370">
          <cell r="A370" t="str">
            <v>Pauk Kyat</v>
          </cell>
          <cell r="C370" t="str">
            <v>Pauk Kyat</v>
          </cell>
        </row>
        <row r="371">
          <cell r="A371" t="str">
            <v>Pauk Kyat Wa</v>
          </cell>
          <cell r="C371" t="str">
            <v>Pauk Kyat Wa</v>
          </cell>
        </row>
        <row r="372">
          <cell r="A372" t="str">
            <v>Doe Tan</v>
          </cell>
          <cell r="C372" t="str">
            <v>Doe Tan</v>
          </cell>
        </row>
        <row r="373">
          <cell r="A373" t="str">
            <v>Nga Thaing Chaung</v>
          </cell>
          <cell r="C373" t="str">
            <v>Nga Thaing Chaung</v>
          </cell>
        </row>
        <row r="374">
          <cell r="A374" t="str">
            <v>Tharaphy (NaTaLa)</v>
          </cell>
          <cell r="C374" t="str">
            <v>Tharaphy (NaTaLa)</v>
          </cell>
        </row>
        <row r="375">
          <cell r="A375" t="str">
            <v>Than Pu Yar</v>
          </cell>
          <cell r="C375" t="str">
            <v>Than Pu Yar</v>
          </cell>
        </row>
        <row r="376">
          <cell r="A376" t="str">
            <v>Seik Ta Ra</v>
          </cell>
          <cell r="C376" t="str">
            <v>Seik Ta Ra</v>
          </cell>
        </row>
        <row r="377">
          <cell r="A377" t="str">
            <v>Sin Ma U Kaing</v>
          </cell>
          <cell r="C377" t="str">
            <v>Sin Ma U Kaing</v>
          </cell>
        </row>
        <row r="378">
          <cell r="A378" t="str">
            <v>Hmaing Sa Ri</v>
          </cell>
          <cell r="C378" t="str">
            <v>Hmaing Sa Ri</v>
          </cell>
        </row>
        <row r="379">
          <cell r="A379" t="str">
            <v>In Chaung</v>
          </cell>
          <cell r="C379" t="str">
            <v>In Chaung</v>
          </cell>
        </row>
        <row r="380">
          <cell r="A380" t="str">
            <v>Ta Ra Gu</v>
          </cell>
          <cell r="C380" t="str">
            <v>Ta Ra Gu</v>
          </cell>
        </row>
        <row r="381">
          <cell r="A381" t="str">
            <v>Pi Ywet Rakhine</v>
          </cell>
          <cell r="C381" t="str">
            <v>Pi Ywet Rakhine</v>
          </cell>
        </row>
        <row r="382">
          <cell r="A382" t="str">
            <v>Pan Kone Ma</v>
          </cell>
          <cell r="C382" t="str">
            <v>Pan Kone Ma</v>
          </cell>
        </row>
        <row r="383">
          <cell r="A383" t="str">
            <v>Moke</v>
          </cell>
          <cell r="C383" t="str">
            <v>Moke</v>
          </cell>
        </row>
        <row r="384">
          <cell r="A384" t="str">
            <v>Ta Ra Gu</v>
          </cell>
          <cell r="C384" t="str">
            <v>Ta Ra Gu</v>
          </cell>
        </row>
        <row r="385">
          <cell r="A385" t="str">
            <v>Ta Pyawt</v>
          </cell>
          <cell r="C385" t="str">
            <v>Ta Pyawt</v>
          </cell>
        </row>
        <row r="386">
          <cell r="A386" t="str">
            <v>Te Mauk</v>
          </cell>
          <cell r="C386" t="str">
            <v>Te Mauk</v>
          </cell>
        </row>
        <row r="387">
          <cell r="A387" t="str">
            <v>Hpone Nyo</v>
          </cell>
          <cell r="C387" t="str">
            <v>Hpone Nyo</v>
          </cell>
        </row>
        <row r="388">
          <cell r="A388" t="str">
            <v>Hnan Kham Ywar</v>
          </cell>
          <cell r="C388" t="str">
            <v>Hnan Kham Ywar</v>
          </cell>
        </row>
        <row r="389">
          <cell r="A389" t="str">
            <v>Ah Lel Zee Kaing</v>
          </cell>
          <cell r="C389" t="str">
            <v>Ah Lel Zee Kaing</v>
          </cell>
        </row>
        <row r="390">
          <cell r="A390" t="str">
            <v>Let Pan Pin Yin</v>
          </cell>
          <cell r="C390" t="str">
            <v>Let Pan Pin Yin</v>
          </cell>
        </row>
        <row r="391">
          <cell r="A391" t="str">
            <v>Thet Kei Kyun</v>
          </cell>
          <cell r="C391" t="str">
            <v>Thet Kei Kyun</v>
          </cell>
        </row>
        <row r="392">
          <cell r="A392" t="str">
            <v>Kan Pyin</v>
          </cell>
          <cell r="C392" t="str">
            <v>Kan Pyin</v>
          </cell>
        </row>
        <row r="393">
          <cell r="A393" t="str">
            <v>Let Pan Kyun</v>
          </cell>
          <cell r="C393" t="str">
            <v>Let Pan Kyun</v>
          </cell>
        </row>
        <row r="394">
          <cell r="A394" t="str">
            <v>Let Pan Su</v>
          </cell>
          <cell r="C394" t="str">
            <v>Let Pan Su</v>
          </cell>
        </row>
        <row r="395">
          <cell r="A395" t="str">
            <v>Sit Keit Chaung</v>
          </cell>
          <cell r="C395" t="str">
            <v>Sit Keit Chaung</v>
          </cell>
        </row>
        <row r="396">
          <cell r="A396" t="str">
            <v>Let Pan Pyar</v>
          </cell>
          <cell r="C396" t="str">
            <v>Let Pan Pyar</v>
          </cell>
        </row>
        <row r="397">
          <cell r="A397" t="str">
            <v>Ta Laing Chaung</v>
          </cell>
          <cell r="C397" t="str">
            <v>Ta Laing Chaung</v>
          </cell>
        </row>
        <row r="398">
          <cell r="A398" t="str">
            <v>Da Nyin Taung</v>
          </cell>
          <cell r="C398" t="str">
            <v>Da Nyin Taung</v>
          </cell>
        </row>
        <row r="399">
          <cell r="A399" t="str">
            <v>Sa Tone</v>
          </cell>
          <cell r="C399" t="str">
            <v>Sa Tone</v>
          </cell>
        </row>
        <row r="400">
          <cell r="A400" t="str">
            <v>Let Pan</v>
          </cell>
          <cell r="C400" t="str">
            <v>Let Pan</v>
          </cell>
        </row>
        <row r="401">
          <cell r="A401" t="str">
            <v>Zee Kaing</v>
          </cell>
          <cell r="C401" t="str">
            <v>Zee Kaing</v>
          </cell>
        </row>
        <row r="402">
          <cell r="A402" t="str">
            <v>Yan Bye Gyi</v>
          </cell>
          <cell r="C402" t="str">
            <v>Yan Bye Gyi</v>
          </cell>
        </row>
        <row r="403">
          <cell r="A403" t="str">
            <v>Nga/Ta Par</v>
          </cell>
          <cell r="C403" t="str">
            <v>Nga/Ta Par</v>
          </cell>
        </row>
        <row r="404">
          <cell r="A404" t="str">
            <v>Kaing Thee Pyin</v>
          </cell>
          <cell r="C404" t="str">
            <v>Kaing Thee Pyin</v>
          </cell>
        </row>
        <row r="405">
          <cell r="A405" t="str">
            <v>Kan Tawt Pyin</v>
          </cell>
          <cell r="C405" t="str">
            <v>Kan Tawt Pyin</v>
          </cell>
        </row>
        <row r="406">
          <cell r="A406" t="str">
            <v>Let Pan Pyin</v>
          </cell>
          <cell r="C406" t="str">
            <v>Let Pan Pyin</v>
          </cell>
        </row>
        <row r="407">
          <cell r="A407" t="str">
            <v>Chauk Se Win</v>
          </cell>
          <cell r="C407" t="str">
            <v>Chauk Se Win</v>
          </cell>
        </row>
        <row r="408">
          <cell r="A408" t="str">
            <v>Ah Htoke Tha Mar</v>
          </cell>
          <cell r="C408" t="str">
            <v>Ah Htoke Tha Mar</v>
          </cell>
        </row>
        <row r="409">
          <cell r="A409" t="str">
            <v>Let Pan Taw</v>
          </cell>
          <cell r="C409" t="str">
            <v>Let Pan Taw</v>
          </cell>
        </row>
        <row r="410">
          <cell r="A410" t="str">
            <v>Chaung Nei</v>
          </cell>
          <cell r="C410" t="str">
            <v>Chaung Nei</v>
          </cell>
        </row>
        <row r="411">
          <cell r="A411" t="str">
            <v>Pyin Shey</v>
          </cell>
          <cell r="C411" t="str">
            <v>Pyin Shey</v>
          </cell>
        </row>
        <row r="412">
          <cell r="A412" t="str">
            <v>Ah Wa Taung</v>
          </cell>
          <cell r="C412" t="str">
            <v>Ah Wa Taung</v>
          </cell>
        </row>
        <row r="413">
          <cell r="A413" t="str">
            <v>Let Pan Ah Wa</v>
          </cell>
          <cell r="C413" t="str">
            <v>Let Pan Ah Wa</v>
          </cell>
        </row>
        <row r="414">
          <cell r="A414" t="str">
            <v>Let Pan Ah Hnyar</v>
          </cell>
          <cell r="C414" t="str">
            <v>Let Pan Ah Hnyar</v>
          </cell>
        </row>
        <row r="415">
          <cell r="A415" t="str">
            <v>Myay Ni Pyin</v>
          </cell>
          <cell r="C415" t="str">
            <v>Myay Ni Pyin</v>
          </cell>
        </row>
        <row r="416">
          <cell r="A416" t="str">
            <v>Doe Tan</v>
          </cell>
          <cell r="C416" t="str">
            <v>Doe Tan</v>
          </cell>
        </row>
        <row r="417">
          <cell r="A417" t="str">
            <v>Thin Ga Zar</v>
          </cell>
          <cell r="C417" t="str">
            <v>Thin Ga Zar</v>
          </cell>
        </row>
        <row r="418">
          <cell r="A418" t="str">
            <v>Tha Lu Gyi</v>
          </cell>
          <cell r="C418" t="str">
            <v>Tha Lu Gyi</v>
          </cell>
        </row>
        <row r="419">
          <cell r="A419" t="str">
            <v>Let Me Pyin</v>
          </cell>
          <cell r="C419" t="str">
            <v>Let Me Pyin</v>
          </cell>
        </row>
        <row r="420">
          <cell r="A420" t="str">
            <v>Beit Ya Ku Lar Chaung</v>
          </cell>
          <cell r="C420" t="str">
            <v>Beit Ya Ku Lar Chaung</v>
          </cell>
        </row>
        <row r="421">
          <cell r="A421" t="str">
            <v>Let Ma Yar</v>
          </cell>
          <cell r="C421" t="str">
            <v>Let Ma Yar</v>
          </cell>
        </row>
        <row r="422">
          <cell r="A422" t="str">
            <v>Let Than Chi</v>
          </cell>
          <cell r="C422" t="str">
            <v>Let Than Chi</v>
          </cell>
        </row>
        <row r="423">
          <cell r="A423" t="str">
            <v>Let Than Chi (Ywar Thit)</v>
          </cell>
          <cell r="C423" t="str">
            <v>Let Than Chi (Ywar Thit)</v>
          </cell>
        </row>
        <row r="424">
          <cell r="A424" t="str">
            <v>Let Khoke Pin Yin</v>
          </cell>
          <cell r="C424" t="str">
            <v>Let Khoke Pin Yin</v>
          </cell>
        </row>
        <row r="425">
          <cell r="A425" t="str">
            <v>Sat Hpar Tway</v>
          </cell>
          <cell r="C425" t="str">
            <v>Sat Hpar Tway</v>
          </cell>
        </row>
        <row r="426">
          <cell r="A426" t="str">
            <v>Ah Lel Kyun</v>
          </cell>
          <cell r="C426" t="str">
            <v>Ah Lel Kyun</v>
          </cell>
        </row>
        <row r="427">
          <cell r="A427" t="str">
            <v>Let Khwar Tway</v>
          </cell>
          <cell r="C427" t="str">
            <v>Let Khwar Tway</v>
          </cell>
        </row>
        <row r="428">
          <cell r="A428" t="str">
            <v>Taung Pauk</v>
          </cell>
          <cell r="C428" t="str">
            <v>Taung Pauk</v>
          </cell>
        </row>
        <row r="429">
          <cell r="A429" t="str">
            <v>Let Saung Kauk</v>
          </cell>
          <cell r="C429" t="str">
            <v>Let Saung Kauk</v>
          </cell>
        </row>
        <row r="430">
          <cell r="A430" t="str">
            <v>Doe Tan</v>
          </cell>
          <cell r="C430" t="str">
            <v>Doe Tan</v>
          </cell>
        </row>
        <row r="431">
          <cell r="A431" t="str">
            <v>Let Wea Det</v>
          </cell>
          <cell r="C431" t="str">
            <v>Let Wea Det</v>
          </cell>
        </row>
        <row r="432">
          <cell r="A432" t="str">
            <v>Pu Zun Chaung</v>
          </cell>
          <cell r="C432" t="str">
            <v>Pu Zun Chaung</v>
          </cell>
        </row>
        <row r="433">
          <cell r="A433" t="str">
            <v>Let Wea Det</v>
          </cell>
          <cell r="C433" t="str">
            <v>Let Wea Det</v>
          </cell>
        </row>
        <row r="434">
          <cell r="A434" t="str">
            <v>Gandamar (NaTaLa)</v>
          </cell>
          <cell r="C434" t="str">
            <v>Gandamar (NaTaLa)</v>
          </cell>
        </row>
        <row r="435">
          <cell r="A435" t="str">
            <v>Kyauk Hla Pyin</v>
          </cell>
          <cell r="C435" t="str">
            <v>Kyauk Hla Pyin</v>
          </cell>
        </row>
        <row r="436">
          <cell r="A436" t="str">
            <v>Done Chaung</v>
          </cell>
          <cell r="C436" t="str">
            <v>Done Chaung</v>
          </cell>
        </row>
        <row r="437">
          <cell r="A437" t="str">
            <v>Tha Pyay Taw</v>
          </cell>
          <cell r="C437" t="str">
            <v>Tha Pyay Taw</v>
          </cell>
        </row>
        <row r="438">
          <cell r="A438" t="str">
            <v>Inn Hpauk</v>
          </cell>
          <cell r="C438" t="str">
            <v>Inn Hpauk</v>
          </cell>
        </row>
        <row r="439">
          <cell r="A439" t="str">
            <v>Toe Cheit Ywar</v>
          </cell>
          <cell r="C439" t="str">
            <v>Toe Cheit Ywar</v>
          </cell>
        </row>
        <row r="440">
          <cell r="A440" t="str">
            <v>Htin Shar Pyin</v>
          </cell>
          <cell r="C440" t="str">
            <v>Htin Shar Pyin</v>
          </cell>
        </row>
        <row r="441">
          <cell r="A441" t="str">
            <v>Let Wea Sar Taik</v>
          </cell>
          <cell r="C441" t="str">
            <v>Let Wea Sar Taik</v>
          </cell>
        </row>
        <row r="442">
          <cell r="A442" t="str">
            <v>Hpet Kya</v>
          </cell>
          <cell r="C442" t="str">
            <v>Hpet Kya</v>
          </cell>
        </row>
        <row r="443">
          <cell r="A443" t="str">
            <v>Let Wea Myan</v>
          </cell>
          <cell r="C443" t="str">
            <v>Let Wea Myan</v>
          </cell>
        </row>
        <row r="444">
          <cell r="A444" t="str">
            <v>Hla Poe Kaung</v>
          </cell>
          <cell r="C444" t="str">
            <v>Hla Poe Kaung</v>
          </cell>
        </row>
        <row r="445">
          <cell r="A445" t="str">
            <v>Ya Kar Gyi</v>
          </cell>
          <cell r="C445" t="str">
            <v>Ya Kar Gyi</v>
          </cell>
        </row>
        <row r="446">
          <cell r="A446" t="str">
            <v>Chaung Gyi Nar</v>
          </cell>
          <cell r="C446" t="str">
            <v>Chaung Gyi Nar</v>
          </cell>
        </row>
        <row r="447">
          <cell r="A447" t="str">
            <v>Bu Shwe Maw</v>
          </cell>
          <cell r="C447" t="str">
            <v>Bu Shwe Maw</v>
          </cell>
        </row>
        <row r="448">
          <cell r="A448" t="str">
            <v>Nga Yoke Taung</v>
          </cell>
          <cell r="C448" t="str">
            <v>Nga Yoke Taung</v>
          </cell>
        </row>
        <row r="449">
          <cell r="A449" t="str">
            <v>Thu Nge</v>
          </cell>
          <cell r="C449" t="str">
            <v>Thu Nge</v>
          </cell>
        </row>
        <row r="450">
          <cell r="A450" t="str">
            <v>Leik Kon Baung</v>
          </cell>
          <cell r="C450" t="str">
            <v>Leik Kon Baung</v>
          </cell>
        </row>
        <row r="451">
          <cell r="A451" t="str">
            <v>La Mu Maw</v>
          </cell>
          <cell r="C451" t="str">
            <v>La Mu Maw</v>
          </cell>
        </row>
        <row r="452">
          <cell r="A452" t="str">
            <v>Pa Don Kaing</v>
          </cell>
          <cell r="C452" t="str">
            <v>Pa Don Kaing</v>
          </cell>
        </row>
        <row r="453">
          <cell r="A453" t="str">
            <v>Gyin Chaung</v>
          </cell>
          <cell r="C453" t="str">
            <v>Gyin Chaung</v>
          </cell>
        </row>
        <row r="454">
          <cell r="A454" t="str">
            <v>Tha Yet Chaung</v>
          </cell>
          <cell r="C454" t="str">
            <v>Tha Yet Chaung</v>
          </cell>
        </row>
        <row r="455">
          <cell r="A455" t="str">
            <v>Thin Ga Net Ywar Haung</v>
          </cell>
          <cell r="C455" t="str">
            <v>Thin Ga Net Ywar Haung</v>
          </cell>
        </row>
        <row r="456">
          <cell r="A456" t="str">
            <v>Thin Ga Net Ywar Thit</v>
          </cell>
          <cell r="C456" t="str">
            <v>Thin Ga Net Ywar Thit</v>
          </cell>
        </row>
        <row r="457">
          <cell r="A457" t="str">
            <v>Kone Baung Gyi</v>
          </cell>
          <cell r="C457" t="str">
            <v>Kone Baung Gyi</v>
          </cell>
        </row>
        <row r="458">
          <cell r="A458" t="str">
            <v>La Mu Chay</v>
          </cell>
          <cell r="C458" t="str">
            <v>La Mu Chay</v>
          </cell>
        </row>
        <row r="459">
          <cell r="A459" t="str">
            <v>Hpar Lar Taw</v>
          </cell>
          <cell r="C459" t="str">
            <v>Hpar Lar Taw</v>
          </cell>
        </row>
        <row r="460">
          <cell r="A460" t="str">
            <v>La Mu Ta Pin</v>
          </cell>
          <cell r="C460" t="str">
            <v>La Mu Ta Pin</v>
          </cell>
        </row>
        <row r="461">
          <cell r="A461" t="str">
            <v>La Mone Taing</v>
          </cell>
          <cell r="C461" t="str">
            <v>La Mone Taing</v>
          </cell>
        </row>
        <row r="462">
          <cell r="A462" t="str">
            <v>Nwar Tin Koke</v>
          </cell>
          <cell r="C462" t="str">
            <v>Nwar Tin Koke</v>
          </cell>
        </row>
        <row r="463">
          <cell r="A463" t="str">
            <v>Wet Hmaing</v>
          </cell>
          <cell r="C463" t="str">
            <v>Wet Hmaing</v>
          </cell>
        </row>
        <row r="464">
          <cell r="A464" t="str">
            <v>Daung Taw Yoe</v>
          </cell>
          <cell r="C464" t="str">
            <v>Daung Taw Yoe</v>
          </cell>
        </row>
        <row r="465">
          <cell r="A465" t="str">
            <v>Nyaung Pin Hla</v>
          </cell>
          <cell r="C465" t="str">
            <v>Nyaung Pin Hla</v>
          </cell>
        </row>
        <row r="466">
          <cell r="A466" t="str">
            <v>Lan Ma Taw</v>
          </cell>
          <cell r="C466" t="str">
            <v>Lan Ma Taw</v>
          </cell>
        </row>
        <row r="467">
          <cell r="A467" t="str">
            <v>Pein Hne' Chaung</v>
          </cell>
          <cell r="C467" t="str">
            <v>Pein Hne' Chaung</v>
          </cell>
        </row>
        <row r="468">
          <cell r="A468" t="str">
            <v>Yae Aye</v>
          </cell>
          <cell r="C468" t="str">
            <v>Yae Aye</v>
          </cell>
        </row>
        <row r="469">
          <cell r="A469" t="str">
            <v>Pyaung Chaung</v>
          </cell>
          <cell r="C469" t="str">
            <v>Pyaung Chaung</v>
          </cell>
        </row>
        <row r="470">
          <cell r="A470" t="str">
            <v>Nyaung Chaung</v>
          </cell>
          <cell r="C470" t="str">
            <v>Nyaung Chaung</v>
          </cell>
        </row>
        <row r="471">
          <cell r="A471" t="str">
            <v>Laung Sat</v>
          </cell>
          <cell r="C471" t="str">
            <v>Laung Sat</v>
          </cell>
        </row>
        <row r="472">
          <cell r="A472" t="str">
            <v>Kha Yan Kyun</v>
          </cell>
          <cell r="C472" t="str">
            <v>Kha Yan Kyun</v>
          </cell>
        </row>
        <row r="473">
          <cell r="A473" t="str">
            <v>Chin Kone</v>
          </cell>
          <cell r="C473" t="str">
            <v>Chin Kone</v>
          </cell>
        </row>
        <row r="474">
          <cell r="A474" t="str">
            <v>Hnget Kyaw</v>
          </cell>
          <cell r="C474" t="str">
            <v>Hnget Kyaw</v>
          </cell>
        </row>
        <row r="475">
          <cell r="A475" t="str">
            <v>Nga Let Kya</v>
          </cell>
          <cell r="C475" t="str">
            <v>Nga Let Kya</v>
          </cell>
        </row>
        <row r="476">
          <cell r="A476" t="str">
            <v>Than Ba Yar</v>
          </cell>
          <cell r="C476" t="str">
            <v>Than Ba Yar</v>
          </cell>
        </row>
        <row r="477">
          <cell r="A477" t="str">
            <v>Sa Khan</v>
          </cell>
          <cell r="C477" t="str">
            <v>Sa Khan</v>
          </cell>
        </row>
        <row r="478">
          <cell r="A478" t="str">
            <v>Sa Lan Tar</v>
          </cell>
          <cell r="C478" t="str">
            <v>Sa Lan Tar</v>
          </cell>
        </row>
        <row r="479">
          <cell r="A479" t="str">
            <v>Lin Khon</v>
          </cell>
          <cell r="C479" t="str">
            <v>Lin Khon</v>
          </cell>
        </row>
        <row r="480">
          <cell r="A480" t="str">
            <v>Tan Chaung</v>
          </cell>
          <cell r="C480" t="str">
            <v>Tan Chaung</v>
          </cell>
        </row>
        <row r="481">
          <cell r="A481" t="str">
            <v>Pyin Chaung Wa</v>
          </cell>
          <cell r="C481" t="str">
            <v>Pyin Chaung Wa</v>
          </cell>
        </row>
        <row r="482">
          <cell r="A482" t="str">
            <v>Pyaung Thay</v>
          </cell>
          <cell r="C482" t="str">
            <v>Pyaung Thay</v>
          </cell>
        </row>
        <row r="483">
          <cell r="A483" t="str">
            <v>Pauk Taung</v>
          </cell>
          <cell r="C483" t="str">
            <v>Pauk Taung</v>
          </cell>
        </row>
        <row r="484">
          <cell r="A484" t="str">
            <v>Hmyon Pyin</v>
          </cell>
          <cell r="C484" t="str">
            <v>Hmyon Pyin</v>
          </cell>
        </row>
        <row r="485">
          <cell r="A485" t="str">
            <v>Kin Thay Kyun</v>
          </cell>
          <cell r="C485" t="str">
            <v>Kin Thay Kyun</v>
          </cell>
        </row>
        <row r="486">
          <cell r="A486" t="str">
            <v>Lin Mu Taung</v>
          </cell>
          <cell r="C486" t="str">
            <v>Lin Mu Taung</v>
          </cell>
        </row>
        <row r="487">
          <cell r="A487" t="str">
            <v>Baw Taw Lar</v>
          </cell>
          <cell r="C487" t="str">
            <v>Baw Taw Lar</v>
          </cell>
        </row>
        <row r="488">
          <cell r="A488" t="str">
            <v>Taung Pyo</v>
          </cell>
          <cell r="C488" t="str">
            <v>Taung Pyo</v>
          </cell>
        </row>
        <row r="489">
          <cell r="A489" t="str">
            <v>Sin Thay Pyin</v>
          </cell>
          <cell r="C489" t="str">
            <v>Sin Thay Pyin</v>
          </cell>
        </row>
        <row r="490">
          <cell r="A490" t="str">
            <v>Hlaing Thi</v>
          </cell>
          <cell r="C490" t="str">
            <v>Hlaing Thi</v>
          </cell>
        </row>
        <row r="491">
          <cell r="A491" t="str">
            <v>Tone Chaung</v>
          </cell>
          <cell r="C491" t="str">
            <v>Tone Chaung</v>
          </cell>
        </row>
        <row r="492">
          <cell r="A492" t="str">
            <v>Ywar Thit</v>
          </cell>
          <cell r="C492" t="str">
            <v>Ywar Thit</v>
          </cell>
        </row>
        <row r="493">
          <cell r="A493" t="str">
            <v>Gaw Du Ywar Haung</v>
          </cell>
          <cell r="C493" t="str">
            <v>Gaw Du Ywar Haung</v>
          </cell>
        </row>
        <row r="494">
          <cell r="A494" t="str">
            <v>Pyin Chay</v>
          </cell>
          <cell r="C494" t="str">
            <v>Pyin Chay</v>
          </cell>
        </row>
        <row r="495">
          <cell r="A495" t="str">
            <v>Ma La Kyun</v>
          </cell>
          <cell r="C495" t="str">
            <v>Ma La Kyun</v>
          </cell>
        </row>
        <row r="496">
          <cell r="A496" t="str">
            <v>Leik Kha Maw Haung</v>
          </cell>
          <cell r="C496" t="str">
            <v>Leik Kha Maw Haung</v>
          </cell>
        </row>
        <row r="497">
          <cell r="A497" t="str">
            <v>Leik Ya (South)</v>
          </cell>
          <cell r="C497" t="str">
            <v>Leik Ya (South)</v>
          </cell>
        </row>
        <row r="498">
          <cell r="A498" t="str">
            <v>Leik Ya (Middle)</v>
          </cell>
          <cell r="C498" t="str">
            <v>Leik Ya (Middle)</v>
          </cell>
        </row>
        <row r="499">
          <cell r="A499" t="str">
            <v>Leik Ya Zone Karr Yar</v>
          </cell>
          <cell r="C499" t="str">
            <v>Leik Ya Zone Karr Yar</v>
          </cell>
        </row>
        <row r="500">
          <cell r="A500" t="str">
            <v>Ywar Thit Kay</v>
          </cell>
          <cell r="C500" t="str">
            <v>Ywar Thit Kay</v>
          </cell>
        </row>
        <row r="501">
          <cell r="A501" t="str">
            <v>Aung Thar Yar</v>
          </cell>
          <cell r="C501" t="str">
            <v>Aung Thar Yar</v>
          </cell>
        </row>
        <row r="502">
          <cell r="A502" t="str">
            <v>Nga Hpyin Thet</v>
          </cell>
          <cell r="C502" t="str">
            <v>Nga Hpyin Thet</v>
          </cell>
        </row>
        <row r="503">
          <cell r="A503" t="str">
            <v>La Har Gyi</v>
          </cell>
          <cell r="C503" t="str">
            <v>La Har Gyi</v>
          </cell>
        </row>
        <row r="504">
          <cell r="A504" t="str">
            <v>La Har Kyay</v>
          </cell>
          <cell r="C504" t="str">
            <v>La Har Kyay</v>
          </cell>
        </row>
        <row r="505">
          <cell r="A505" t="str">
            <v>Tha Dut Taung</v>
          </cell>
          <cell r="C505" t="str">
            <v>Tha Dut Taung</v>
          </cell>
        </row>
        <row r="506">
          <cell r="A506" t="str">
            <v>Kat Pa Kaung</v>
          </cell>
          <cell r="C506" t="str">
            <v>Kat Pa Kaung</v>
          </cell>
        </row>
        <row r="507">
          <cell r="A507" t="str">
            <v>Shauk Chaung</v>
          </cell>
          <cell r="C507" t="str">
            <v>Shauk Chaung</v>
          </cell>
        </row>
        <row r="508">
          <cell r="A508" t="str">
            <v>Pyar Te</v>
          </cell>
          <cell r="C508" t="str">
            <v>Pyar Te</v>
          </cell>
        </row>
        <row r="509">
          <cell r="A509" t="str">
            <v>Kat Tha Pyay</v>
          </cell>
          <cell r="C509" t="str">
            <v>Kat Tha Pyay</v>
          </cell>
        </row>
        <row r="510">
          <cell r="A510" t="str">
            <v>Kat Chaung</v>
          </cell>
          <cell r="C510" t="str">
            <v>Kat Chaung</v>
          </cell>
        </row>
        <row r="511">
          <cell r="A511" t="str">
            <v>Yae Hpyu Kan</v>
          </cell>
          <cell r="C511" t="str">
            <v>Yae Hpyu Kan</v>
          </cell>
        </row>
        <row r="512">
          <cell r="A512" t="str">
            <v>Pyin Chaung Ku Lar</v>
          </cell>
          <cell r="C512" t="str">
            <v>Pyin Chaung Ku Lar</v>
          </cell>
        </row>
        <row r="513">
          <cell r="A513" t="str">
            <v>Ka La Ka</v>
          </cell>
          <cell r="C513" t="str">
            <v>Ka La Ka</v>
          </cell>
        </row>
        <row r="514">
          <cell r="A514" t="str">
            <v>Chaung Nar</v>
          </cell>
          <cell r="C514" t="str">
            <v>Chaung Nar</v>
          </cell>
        </row>
        <row r="515">
          <cell r="A515" t="str">
            <v>Let Yar</v>
          </cell>
          <cell r="C515" t="str">
            <v>Let Yar</v>
          </cell>
        </row>
        <row r="516">
          <cell r="A516" t="str">
            <v>Mu Ywin</v>
          </cell>
          <cell r="C516" t="str">
            <v>Mu Ywin</v>
          </cell>
        </row>
        <row r="517">
          <cell r="A517" t="str">
            <v>Kon Baung</v>
          </cell>
          <cell r="C517" t="str">
            <v>Kon Baung</v>
          </cell>
        </row>
        <row r="518">
          <cell r="A518" t="str">
            <v>Kywe Thay Pyin</v>
          </cell>
          <cell r="C518" t="str">
            <v>Kywe Thay Pyin</v>
          </cell>
        </row>
        <row r="519">
          <cell r="A519" t="str">
            <v>Ka Lant Te</v>
          </cell>
          <cell r="C519" t="str">
            <v>Ka Lant Te</v>
          </cell>
        </row>
        <row r="520">
          <cell r="A520" t="str">
            <v>Myauk Hpet Chaing</v>
          </cell>
          <cell r="C520" t="str">
            <v>Myauk Hpet Chaing</v>
          </cell>
        </row>
        <row r="521">
          <cell r="A521" t="str">
            <v>Kyaung Chaung</v>
          </cell>
          <cell r="C521" t="str">
            <v>Kyaung Chaung</v>
          </cell>
        </row>
        <row r="522">
          <cell r="A522" t="str">
            <v>Na Pin Chaing</v>
          </cell>
          <cell r="C522" t="str">
            <v>Na Pin Chaing</v>
          </cell>
        </row>
        <row r="523">
          <cell r="A523" t="str">
            <v>Zay Di Taung</v>
          </cell>
          <cell r="C523" t="str">
            <v>Zay Di Taung</v>
          </cell>
        </row>
        <row r="524">
          <cell r="A524" t="str">
            <v>Ba Yaung Baw Li Para</v>
          </cell>
          <cell r="C524" t="str">
            <v>Ba Yaung Baw Li Para</v>
          </cell>
        </row>
        <row r="525">
          <cell r="A525" t="str">
            <v>Mun Shi Ywar</v>
          </cell>
          <cell r="C525" t="str">
            <v>Mun Shi Ywar</v>
          </cell>
        </row>
        <row r="526">
          <cell r="A526" t="str">
            <v>Oe Thei</v>
          </cell>
          <cell r="C526" t="str">
            <v>Oe Thei</v>
          </cell>
        </row>
        <row r="527">
          <cell r="A527" t="str">
            <v>Kan Gyi Pyin</v>
          </cell>
          <cell r="C527" t="str">
            <v>Kan Gyi Pyin</v>
          </cell>
        </row>
        <row r="528">
          <cell r="A528" t="str">
            <v>Tat Yar (Rakhine)</v>
          </cell>
          <cell r="C528" t="str">
            <v>Tat Yar (Rakhine)</v>
          </cell>
        </row>
        <row r="529">
          <cell r="A529" t="str">
            <v>Tat Yar (Ku Lar)</v>
          </cell>
          <cell r="C529" t="str">
            <v>Tat Yar (Ku Lar)</v>
          </cell>
        </row>
        <row r="530">
          <cell r="A530" t="str">
            <v>Ka Kyet Bet</v>
          </cell>
          <cell r="C530" t="str">
            <v>Ka Kyet Bet</v>
          </cell>
        </row>
        <row r="531">
          <cell r="A531" t="str">
            <v>Ka Ei</v>
          </cell>
          <cell r="C531" t="str">
            <v>Ka Ei</v>
          </cell>
        </row>
        <row r="532">
          <cell r="A532" t="str">
            <v>Ka Ei Kone Khin</v>
          </cell>
          <cell r="C532" t="str">
            <v>Ka Ei Kone Khin</v>
          </cell>
        </row>
        <row r="533">
          <cell r="A533" t="str">
            <v>Ohn Ye Paw</v>
          </cell>
          <cell r="C533" t="str">
            <v>Ohn Ye Paw</v>
          </cell>
        </row>
        <row r="534">
          <cell r="A534" t="str">
            <v>Kyet Taw Pyin</v>
          </cell>
          <cell r="C534" t="str">
            <v>Kyet Taw Pyin</v>
          </cell>
        </row>
        <row r="535">
          <cell r="A535" t="str">
            <v>Kyauk Tan Chay</v>
          </cell>
          <cell r="C535" t="str">
            <v>Kyauk Tan Chay</v>
          </cell>
        </row>
        <row r="536">
          <cell r="A536" t="str">
            <v>Kyar Ma Thauk</v>
          </cell>
          <cell r="C536" t="str">
            <v>Kyar Ma Thauk</v>
          </cell>
        </row>
        <row r="537">
          <cell r="A537" t="str">
            <v>Kyar Nin Kan</v>
          </cell>
          <cell r="C537" t="str">
            <v>Kyar Nin Kan</v>
          </cell>
        </row>
        <row r="538">
          <cell r="A538" t="str">
            <v>Leik Ma</v>
          </cell>
          <cell r="C538" t="str">
            <v>Leik Ma</v>
          </cell>
        </row>
        <row r="539">
          <cell r="A539" t="str">
            <v>Kyar Gaung Taung</v>
          </cell>
          <cell r="C539" t="str">
            <v>Kyar Gaung Taung</v>
          </cell>
        </row>
        <row r="540">
          <cell r="A540" t="str">
            <v>Kun Chaung</v>
          </cell>
          <cell r="C540" t="str">
            <v>Kun Chaung</v>
          </cell>
        </row>
        <row r="541">
          <cell r="A541" t="str">
            <v>Kyauk Hnar Khaung</v>
          </cell>
          <cell r="C541" t="str">
            <v>Kyauk Hnar Khaung</v>
          </cell>
        </row>
        <row r="542">
          <cell r="A542" t="str">
            <v>Kyin Gyi</v>
          </cell>
          <cell r="C542" t="str">
            <v>Kyin Gyi</v>
          </cell>
        </row>
        <row r="543">
          <cell r="A543" t="str">
            <v>Lin Kwi</v>
          </cell>
          <cell r="C543" t="str">
            <v>Lin Kwi</v>
          </cell>
        </row>
        <row r="544">
          <cell r="A544" t="str">
            <v>Gyaing Gyi</v>
          </cell>
          <cell r="C544" t="str">
            <v>Gyaing Gyi</v>
          </cell>
        </row>
        <row r="545">
          <cell r="A545" t="str">
            <v>Ywar Thit Kone</v>
          </cell>
          <cell r="C545" t="str">
            <v>Ywar Thit Kone</v>
          </cell>
        </row>
        <row r="546">
          <cell r="A546" t="str">
            <v>Kyin Gyi</v>
          </cell>
          <cell r="C546" t="str">
            <v>Kyin Gyi</v>
          </cell>
        </row>
        <row r="547">
          <cell r="A547" t="str">
            <v>Pa Lin Maw</v>
          </cell>
          <cell r="C547" t="str">
            <v>Pa Lin Maw</v>
          </cell>
        </row>
        <row r="548">
          <cell r="A548" t="str">
            <v>Wa Peik</v>
          </cell>
          <cell r="C548" t="str">
            <v>Wa Peik</v>
          </cell>
        </row>
        <row r="549">
          <cell r="A549" t="str">
            <v>Aung Zay Ya (Su See)</v>
          </cell>
          <cell r="C549" t="str">
            <v>Aung Zay Ya (Su See)</v>
          </cell>
        </row>
        <row r="550">
          <cell r="A550" t="str">
            <v>Aung Thar Yar (NaTaLa)</v>
          </cell>
          <cell r="C550" t="str">
            <v>Aung Thar Yar (NaTaLa)</v>
          </cell>
        </row>
        <row r="551">
          <cell r="A551" t="str">
            <v>Kyee Kan Pyin (South)</v>
          </cell>
          <cell r="C551" t="str">
            <v>Kyee Kan Pyin (South)</v>
          </cell>
        </row>
        <row r="552">
          <cell r="A552" t="str">
            <v>Kyee Kan Pyin (West)</v>
          </cell>
          <cell r="C552" t="str">
            <v>Kyee Kan Pyin (West)</v>
          </cell>
        </row>
        <row r="553">
          <cell r="A553" t="str">
            <v>Kyee Kan Pyin (Middle)</v>
          </cell>
          <cell r="C553" t="str">
            <v>Kyee Kan Pyin (Middle)</v>
          </cell>
        </row>
        <row r="554">
          <cell r="A554" t="str">
            <v>Maw Shey</v>
          </cell>
          <cell r="C554" t="str">
            <v>Maw Shey</v>
          </cell>
        </row>
        <row r="555">
          <cell r="A555" t="str">
            <v>Myar Wa</v>
          </cell>
          <cell r="C555" t="str">
            <v>Myar Wa</v>
          </cell>
        </row>
        <row r="556">
          <cell r="A556" t="str">
            <v>Ah Hte Kwin</v>
          </cell>
          <cell r="C556" t="str">
            <v>Ah Hte Kwin</v>
          </cell>
        </row>
        <row r="557">
          <cell r="A557" t="str">
            <v>Kyee Kan Ye</v>
          </cell>
          <cell r="C557" t="str">
            <v>Kyee Kan Ye</v>
          </cell>
        </row>
        <row r="558">
          <cell r="A558" t="str">
            <v>Kyee Nyo</v>
          </cell>
          <cell r="C558" t="str">
            <v>Kyee Nyo</v>
          </cell>
        </row>
        <row r="559">
          <cell r="A559" t="str">
            <v>Kyi Yar Pyin</v>
          </cell>
          <cell r="C559" t="str">
            <v>Kyi Yar Pyin</v>
          </cell>
        </row>
        <row r="560">
          <cell r="A560" t="str">
            <v>Be Chaung</v>
          </cell>
          <cell r="C560" t="str">
            <v>Be Chaung</v>
          </cell>
        </row>
        <row r="561">
          <cell r="A561" t="str">
            <v>Ka Mar</v>
          </cell>
          <cell r="C561" t="str">
            <v>Ka Mar</v>
          </cell>
        </row>
        <row r="562">
          <cell r="A562" t="str">
            <v>Kywe Htoe</v>
          </cell>
          <cell r="C562" t="str">
            <v>Kywe Htoe</v>
          </cell>
        </row>
        <row r="563">
          <cell r="A563" t="str">
            <v>Pa Li Maw</v>
          </cell>
          <cell r="C563" t="str">
            <v>Pa Li Maw</v>
          </cell>
        </row>
        <row r="564">
          <cell r="A564" t="str">
            <v>Kywe Tet</v>
          </cell>
          <cell r="C564" t="str">
            <v>Kywe Tet</v>
          </cell>
        </row>
        <row r="565">
          <cell r="A565" t="str">
            <v>Kywe Te</v>
          </cell>
          <cell r="C565" t="str">
            <v>Kywe Te</v>
          </cell>
        </row>
        <row r="566">
          <cell r="A566" t="str">
            <v>Kywe Lan Chaung</v>
          </cell>
          <cell r="C566" t="str">
            <v>Kywe Lan Chaung</v>
          </cell>
        </row>
        <row r="567">
          <cell r="A567" t="str">
            <v>Nga Ye Kauk</v>
          </cell>
          <cell r="C567" t="str">
            <v>Nga Ye Kauk</v>
          </cell>
        </row>
        <row r="568">
          <cell r="A568" t="str">
            <v>Kywe Kyo</v>
          </cell>
          <cell r="C568" t="str">
            <v>Kywe Kyo</v>
          </cell>
        </row>
        <row r="569">
          <cell r="A569" t="str">
            <v>Thar Yar Kone</v>
          </cell>
          <cell r="C569" t="str">
            <v>Thar Yar Kone</v>
          </cell>
        </row>
        <row r="570">
          <cell r="A570" t="str">
            <v>Sin Din Lay</v>
          </cell>
          <cell r="C570" t="str">
            <v>Sin Din Lay</v>
          </cell>
        </row>
        <row r="571">
          <cell r="A571" t="str">
            <v>Sin Din Gyi</v>
          </cell>
          <cell r="C571" t="str">
            <v>Sin Din Gyi</v>
          </cell>
        </row>
        <row r="572">
          <cell r="A572" t="str">
            <v>Ohn Pin Wa</v>
          </cell>
          <cell r="C572" t="str">
            <v>Ohn Pin Wa</v>
          </cell>
        </row>
        <row r="573">
          <cell r="A573" t="str">
            <v>Kywe Thauk</v>
          </cell>
          <cell r="C573" t="str">
            <v>Kywe Thauk</v>
          </cell>
        </row>
        <row r="574">
          <cell r="A574" t="str">
            <v>Doe Wai</v>
          </cell>
          <cell r="C574" t="str">
            <v>Doe Wai</v>
          </cell>
        </row>
        <row r="575">
          <cell r="A575" t="str">
            <v>Thar Zi</v>
          </cell>
          <cell r="C575" t="str">
            <v>Thar Zi</v>
          </cell>
        </row>
        <row r="576">
          <cell r="A576" t="str">
            <v>Set Khaw</v>
          </cell>
          <cell r="C576" t="str">
            <v>Set Khaw</v>
          </cell>
        </row>
        <row r="577">
          <cell r="A577" t="str">
            <v>Man Aung</v>
          </cell>
          <cell r="C577" t="str">
            <v>Man Aung</v>
          </cell>
        </row>
        <row r="578">
          <cell r="A578" t="str">
            <v>Hnan Me Taung</v>
          </cell>
          <cell r="C578" t="str">
            <v>Hnan Me Taung</v>
          </cell>
        </row>
        <row r="579">
          <cell r="A579" t="str">
            <v>Hnget Pyaw Chaung</v>
          </cell>
          <cell r="C579" t="str">
            <v>Hnget Pyaw Chaung</v>
          </cell>
        </row>
        <row r="580">
          <cell r="A580" t="str">
            <v>Mi Kyaung Tet</v>
          </cell>
          <cell r="C580" t="str">
            <v>Mi Kyaung Tet</v>
          </cell>
        </row>
        <row r="581">
          <cell r="A581" t="str">
            <v>Min Tet Taung</v>
          </cell>
          <cell r="C581" t="str">
            <v>Min Tet Taung</v>
          </cell>
        </row>
        <row r="582">
          <cell r="A582" t="str">
            <v>Kan Dee</v>
          </cell>
          <cell r="C582" t="str">
            <v>Kan Dee</v>
          </cell>
        </row>
        <row r="583">
          <cell r="A583" t="str">
            <v>Chaung Thone Gwa</v>
          </cell>
          <cell r="C583" t="str">
            <v>Chaung Thone Gwa</v>
          </cell>
        </row>
        <row r="584">
          <cell r="A584" t="str">
            <v>Bar Yay</v>
          </cell>
          <cell r="C584" t="str">
            <v>Bar Yay</v>
          </cell>
        </row>
        <row r="585">
          <cell r="A585" t="str">
            <v>Kan Day</v>
          </cell>
          <cell r="C585" t="str">
            <v>Kan Day</v>
          </cell>
        </row>
        <row r="586">
          <cell r="A586" t="str">
            <v>Nga Thwin U Chaing</v>
          </cell>
          <cell r="C586" t="str">
            <v>Nga Thwin U Chaing</v>
          </cell>
        </row>
        <row r="587">
          <cell r="A587" t="str">
            <v>Kyun Thar Yar</v>
          </cell>
          <cell r="C587" t="str">
            <v>Kyun Thar Yar</v>
          </cell>
        </row>
        <row r="588">
          <cell r="A588" t="str">
            <v>Kyun Gyi</v>
          </cell>
          <cell r="C588" t="str">
            <v>Kyun Gyi</v>
          </cell>
        </row>
        <row r="589">
          <cell r="A589" t="str">
            <v>Saung Paing Nyar</v>
          </cell>
          <cell r="C589" t="str">
            <v>Saung Paing Nyar</v>
          </cell>
        </row>
        <row r="590">
          <cell r="A590" t="str">
            <v>Kyun Pauk Sin Oe</v>
          </cell>
          <cell r="C590" t="str">
            <v>Kyun Pauk Sin Oe</v>
          </cell>
        </row>
        <row r="591">
          <cell r="A591" t="str">
            <v>Baw Da Li</v>
          </cell>
          <cell r="C591" t="str">
            <v>Baw Da Li</v>
          </cell>
        </row>
        <row r="592">
          <cell r="A592" t="str">
            <v>Baw Da Li (2)</v>
          </cell>
          <cell r="C592" t="str">
            <v>Baw Da Li (2)</v>
          </cell>
        </row>
        <row r="593">
          <cell r="A593" t="str">
            <v>Kyun Pauk Ywar Haung</v>
          </cell>
          <cell r="C593" t="str">
            <v>Kyun Pauk Ywar Haung</v>
          </cell>
        </row>
        <row r="594">
          <cell r="A594" t="str">
            <v>Kyun Pauk Pyu Su</v>
          </cell>
          <cell r="C594" t="str">
            <v>Kyun Pauk Pyu Su</v>
          </cell>
        </row>
        <row r="595">
          <cell r="A595" t="str">
            <v>Hpet Leik Pyin</v>
          </cell>
          <cell r="C595" t="str">
            <v>Hpet Leik Pyin</v>
          </cell>
        </row>
        <row r="596">
          <cell r="A596" t="str">
            <v>Kyway Chaung Rakhine</v>
          </cell>
          <cell r="C596" t="str">
            <v>Kyway Chaung Rakhine</v>
          </cell>
        </row>
        <row r="597">
          <cell r="A597" t="str">
            <v>Kyway Chaung Kha Mway</v>
          </cell>
          <cell r="C597" t="str">
            <v>Kyway Chaung Kha Mway</v>
          </cell>
        </row>
        <row r="598">
          <cell r="A598" t="str">
            <v>Kyway Chaung Kha Mway (Lower)</v>
          </cell>
          <cell r="C598" t="str">
            <v>Kyway Chaung Kha Mway (Lower)</v>
          </cell>
        </row>
        <row r="599">
          <cell r="A599" t="str">
            <v>Kyway Chaung Ku Lar</v>
          </cell>
          <cell r="C599" t="str">
            <v>Kyway Chaung Ku Lar</v>
          </cell>
        </row>
        <row r="600">
          <cell r="A600" t="str">
            <v>Kyauk See</v>
          </cell>
          <cell r="C600" t="str">
            <v>Kyauk See</v>
          </cell>
        </row>
        <row r="601">
          <cell r="A601" t="str">
            <v>Kyun Pauk Ku Lar</v>
          </cell>
          <cell r="C601" t="str">
            <v>Kyun Pauk Ku Lar</v>
          </cell>
        </row>
        <row r="602">
          <cell r="A602" t="str">
            <v>Pe Tha Du (West)</v>
          </cell>
          <cell r="C602" t="str">
            <v>Pe Tha Du (West)</v>
          </cell>
        </row>
        <row r="603">
          <cell r="A603" t="str">
            <v>Pe Lun Kha Mway</v>
          </cell>
          <cell r="C603" t="str">
            <v>Pe Lun Kha Mway</v>
          </cell>
        </row>
        <row r="604">
          <cell r="A604" t="str">
            <v>Kyauk Hpyu Taung</v>
          </cell>
          <cell r="C604" t="str">
            <v>Kyauk Hpyu Taung</v>
          </cell>
        </row>
        <row r="605">
          <cell r="A605" t="str">
            <v>Kyun Pauk</v>
          </cell>
          <cell r="C605" t="str">
            <v>Kyun Pauk</v>
          </cell>
        </row>
        <row r="606">
          <cell r="A606" t="str">
            <v>Kyun Paw</v>
          </cell>
          <cell r="C606" t="str">
            <v>Kyun Paw</v>
          </cell>
        </row>
        <row r="607">
          <cell r="A607" t="str">
            <v>Ka Thit Taw</v>
          </cell>
          <cell r="C607" t="str">
            <v>Ka Thit Taw</v>
          </cell>
        </row>
        <row r="608">
          <cell r="A608" t="str">
            <v>Doe Tan</v>
          </cell>
          <cell r="C608" t="str">
            <v>Doe Tan</v>
          </cell>
        </row>
        <row r="609">
          <cell r="A609" t="str">
            <v>Na Khaung To</v>
          </cell>
          <cell r="C609" t="str">
            <v>Na Khaung To</v>
          </cell>
        </row>
        <row r="610">
          <cell r="A610" t="str">
            <v>Ka Nyin Tan</v>
          </cell>
          <cell r="C610" t="str">
            <v>Ka Nyin Tan</v>
          </cell>
        </row>
        <row r="611">
          <cell r="A611" t="str">
            <v>Maung Ni</v>
          </cell>
          <cell r="C611" t="str">
            <v>Maung Ni</v>
          </cell>
        </row>
        <row r="612">
          <cell r="A612" t="str">
            <v>Ka Nyin Tan</v>
          </cell>
          <cell r="C612" t="str">
            <v>Ka Nyin Tan</v>
          </cell>
        </row>
        <row r="613">
          <cell r="A613" t="str">
            <v>Kaung Taung</v>
          </cell>
          <cell r="C613" t="str">
            <v>Kaung Taung</v>
          </cell>
        </row>
        <row r="614">
          <cell r="A614" t="str">
            <v>Than Ni</v>
          </cell>
          <cell r="C614" t="str">
            <v>Than Ni</v>
          </cell>
        </row>
        <row r="615">
          <cell r="A615" t="str">
            <v>Ka Nyin Kone</v>
          </cell>
          <cell r="C615" t="str">
            <v>Ka Nyin Kone</v>
          </cell>
        </row>
        <row r="616">
          <cell r="A616" t="str">
            <v>Nwar Chan Ywar Ma</v>
          </cell>
          <cell r="C616" t="str">
            <v>Nwar Chan Ywar Ma</v>
          </cell>
        </row>
        <row r="617">
          <cell r="A617" t="str">
            <v>Nwar Chan Kone</v>
          </cell>
          <cell r="C617" t="str">
            <v>Nwar Chan Kone</v>
          </cell>
        </row>
        <row r="618">
          <cell r="A618" t="str">
            <v>Than Ban Hmauk</v>
          </cell>
          <cell r="C618" t="str">
            <v>Than Ban Hmauk</v>
          </cell>
        </row>
        <row r="619">
          <cell r="A619" t="str">
            <v>Hmyar Chaung</v>
          </cell>
          <cell r="C619" t="str">
            <v>Hmyar Chaung</v>
          </cell>
        </row>
        <row r="620">
          <cell r="A620" t="str">
            <v>Hmyar Chaung Ywar Thit</v>
          </cell>
          <cell r="C620" t="str">
            <v>Hmyar Chaung Ywar Thit</v>
          </cell>
        </row>
        <row r="621">
          <cell r="A621" t="str">
            <v>Kyar Pyit Kone/Aung Tha Pyay</v>
          </cell>
          <cell r="C621" t="str">
            <v>Kyar Pyit Kone/Aung Tha Pyay</v>
          </cell>
        </row>
        <row r="622">
          <cell r="A622" t="str">
            <v>Dar Shey</v>
          </cell>
          <cell r="C622" t="str">
            <v>Dar Shey</v>
          </cell>
        </row>
        <row r="623">
          <cell r="A623" t="str">
            <v>Ah Kyaw (Arisha Para)</v>
          </cell>
          <cell r="C623" t="str">
            <v>Ah Kyaw (Arisha Para)</v>
          </cell>
        </row>
        <row r="624">
          <cell r="A624" t="str">
            <v>Ka Nyin</v>
          </cell>
          <cell r="C624" t="str">
            <v>Ka Nyin</v>
          </cell>
        </row>
        <row r="625">
          <cell r="A625" t="str">
            <v>Ka Nyin Taw</v>
          </cell>
          <cell r="C625" t="str">
            <v>Ka Nyin Taw</v>
          </cell>
        </row>
        <row r="626">
          <cell r="A626" t="str">
            <v>Ka Nyin Chaung</v>
          </cell>
          <cell r="C626" t="str">
            <v>Ka Nyin Chaung</v>
          </cell>
        </row>
        <row r="627">
          <cell r="A627" t="str">
            <v>Min Hla Kaing</v>
          </cell>
          <cell r="C627" t="str">
            <v>Min Hla Kaing</v>
          </cell>
        </row>
        <row r="628">
          <cell r="A628" t="str">
            <v>Ran Khar Zay Di</v>
          </cell>
          <cell r="C628" t="str">
            <v>Ran Khar Zay Di</v>
          </cell>
        </row>
        <row r="629">
          <cell r="A629" t="str">
            <v>Gu Mi Yar</v>
          </cell>
          <cell r="C629" t="str">
            <v>Gu Mi Yar</v>
          </cell>
        </row>
        <row r="630">
          <cell r="A630" t="str">
            <v>Naw Yar</v>
          </cell>
          <cell r="C630" t="str">
            <v>Naw Yar</v>
          </cell>
        </row>
        <row r="631">
          <cell r="A631" t="str">
            <v>Ah Nauk Tan Chaung</v>
          </cell>
          <cell r="C631" t="str">
            <v>Ah Nauk Tan Chaung</v>
          </cell>
        </row>
        <row r="632">
          <cell r="A632" t="str">
            <v>Aung Tha Pyay</v>
          </cell>
          <cell r="C632" t="str">
            <v>Aung Tha Pyay</v>
          </cell>
        </row>
        <row r="633">
          <cell r="A633" t="str">
            <v>San Su Ri</v>
          </cell>
          <cell r="C633" t="str">
            <v>San Su Ri</v>
          </cell>
        </row>
        <row r="634">
          <cell r="A634" t="str">
            <v>Kar Lar Day Hpet</v>
          </cell>
          <cell r="C634" t="str">
            <v>Kar Lar Day Hpet</v>
          </cell>
        </row>
        <row r="635">
          <cell r="A635" t="str">
            <v>Kar Di</v>
          </cell>
          <cell r="C635" t="str">
            <v>Kar Di</v>
          </cell>
        </row>
        <row r="636">
          <cell r="A636" t="str">
            <v>Kar Di</v>
          </cell>
          <cell r="C636" t="str">
            <v>Kar Di</v>
          </cell>
        </row>
        <row r="637">
          <cell r="A637" t="str">
            <v>Ku Taung</v>
          </cell>
          <cell r="C637" t="str">
            <v>Ku Taung</v>
          </cell>
        </row>
        <row r="638">
          <cell r="A638" t="str">
            <v>Ku Taung Ywar Chay</v>
          </cell>
          <cell r="C638" t="str">
            <v>Ku Taung Ywar Chay</v>
          </cell>
        </row>
        <row r="639">
          <cell r="A639" t="str">
            <v>Khar Thar</v>
          </cell>
          <cell r="C639" t="str">
            <v>Khar Thar</v>
          </cell>
        </row>
        <row r="640">
          <cell r="A640" t="str">
            <v>Na Peit Chaung</v>
          </cell>
          <cell r="C640" t="str">
            <v>Na Peit Chaung</v>
          </cell>
        </row>
        <row r="641">
          <cell r="A641" t="str">
            <v>Ku Toet Seik</v>
          </cell>
          <cell r="C641" t="str">
            <v>Ku Toet Seik</v>
          </cell>
        </row>
        <row r="642">
          <cell r="A642" t="str">
            <v>Ku Toet Seik</v>
          </cell>
          <cell r="C642" t="str">
            <v>Ku Toet Seik</v>
          </cell>
        </row>
        <row r="643">
          <cell r="A643" t="str">
            <v>Maung Swea</v>
          </cell>
          <cell r="C643" t="str">
            <v>Maung Swea</v>
          </cell>
        </row>
        <row r="644">
          <cell r="A644" t="str">
            <v>Nar Din</v>
          </cell>
          <cell r="C644" t="str">
            <v>Nar Din</v>
          </cell>
        </row>
        <row r="645">
          <cell r="A645" t="str">
            <v>Ku Toe</v>
          </cell>
          <cell r="C645" t="str">
            <v>Ku Toe</v>
          </cell>
        </row>
        <row r="646">
          <cell r="A646" t="str">
            <v>Pauk</v>
          </cell>
          <cell r="C646" t="str">
            <v>Pauk</v>
          </cell>
        </row>
        <row r="647">
          <cell r="A647" t="str">
            <v>Ku Lar Ma Taung</v>
          </cell>
          <cell r="C647" t="str">
            <v>Ku Lar Ma Taung</v>
          </cell>
        </row>
        <row r="648">
          <cell r="A648" t="str">
            <v>Taw Lel</v>
          </cell>
          <cell r="C648" t="str">
            <v>Taw Lel</v>
          </cell>
        </row>
        <row r="649">
          <cell r="A649" t="str">
            <v>Ah Wa Pyin (North)</v>
          </cell>
          <cell r="C649" t="str">
            <v>Ah Wa Pyin (North)</v>
          </cell>
        </row>
        <row r="650">
          <cell r="A650" t="str">
            <v>Ah Wa Pyin (Sorth)</v>
          </cell>
          <cell r="C650" t="str">
            <v>Ah Wa Pyin (Sorth)</v>
          </cell>
        </row>
        <row r="651">
          <cell r="A651" t="str">
            <v>Ku Lar Kyan</v>
          </cell>
          <cell r="C651" t="str">
            <v>Ku Lar Kyan</v>
          </cell>
        </row>
        <row r="652">
          <cell r="A652" t="str">
            <v>Hmaw Yon</v>
          </cell>
          <cell r="C652" t="str">
            <v>Hmaw Yon</v>
          </cell>
        </row>
        <row r="653">
          <cell r="A653" t="str">
            <v>Nga/Nyo Kaing</v>
          </cell>
          <cell r="C653" t="str">
            <v>Nga/Nyo Kaing</v>
          </cell>
        </row>
        <row r="654">
          <cell r="A654" t="str">
            <v>Ku Lar Bone</v>
          </cell>
          <cell r="C654" t="str">
            <v>Ku Lar Bone</v>
          </cell>
        </row>
        <row r="655">
          <cell r="A655" t="str">
            <v>Ku Lar Chaung</v>
          </cell>
          <cell r="C655" t="str">
            <v>Ku Lar Chaung</v>
          </cell>
        </row>
        <row r="656">
          <cell r="A656" t="str">
            <v>Kyun Chay</v>
          </cell>
          <cell r="C656" t="str">
            <v>Kyun Chay</v>
          </cell>
        </row>
        <row r="657">
          <cell r="A657" t="str">
            <v>Pyun To Chin</v>
          </cell>
          <cell r="C657" t="str">
            <v>Pyun To Chin</v>
          </cell>
        </row>
        <row r="658">
          <cell r="A658" t="str">
            <v>Ku Lar Chaung</v>
          </cell>
          <cell r="C658" t="str">
            <v>Ku Lar Chaung</v>
          </cell>
        </row>
        <row r="659">
          <cell r="A659" t="str">
            <v>Ku Lar Chaung</v>
          </cell>
          <cell r="C659" t="str">
            <v>Ku Lar Chaung</v>
          </cell>
        </row>
        <row r="660">
          <cell r="A660" t="str">
            <v>Khaung Laung Du</v>
          </cell>
          <cell r="C660" t="str">
            <v>Khaung Laung Du</v>
          </cell>
        </row>
        <row r="661">
          <cell r="A661" t="str">
            <v>Ku Lar Yaung</v>
          </cell>
          <cell r="C661" t="str">
            <v>Ku Lar Yaung</v>
          </cell>
        </row>
        <row r="662">
          <cell r="A662" t="str">
            <v>Koke Ko</v>
          </cell>
          <cell r="C662" t="str">
            <v>Koke Ko</v>
          </cell>
        </row>
        <row r="663">
          <cell r="A663" t="str">
            <v>Ba Li Pyin</v>
          </cell>
          <cell r="C663" t="str">
            <v>Ba Li Pyin</v>
          </cell>
        </row>
        <row r="664">
          <cell r="A664" t="str">
            <v>Nyun Kyun</v>
          </cell>
          <cell r="C664" t="str">
            <v>Nyun Kyun</v>
          </cell>
        </row>
        <row r="665">
          <cell r="A665" t="str">
            <v>Kon Tan Kyein Chaung</v>
          </cell>
          <cell r="C665" t="str">
            <v>Kon Tan Kyein Chaung</v>
          </cell>
        </row>
        <row r="666">
          <cell r="A666" t="str">
            <v>Naw Wai</v>
          </cell>
          <cell r="C666" t="str">
            <v>Naw Wai</v>
          </cell>
        </row>
        <row r="667">
          <cell r="A667" t="str">
            <v>Kon Tan (Rakhine)</v>
          </cell>
          <cell r="C667" t="str">
            <v>Kon Tan (Rakhine)</v>
          </cell>
        </row>
        <row r="668">
          <cell r="A668" t="str">
            <v>Kon Tan (Ku Lar)</v>
          </cell>
          <cell r="C668" t="str">
            <v>Kon Tan (Ku Lar)</v>
          </cell>
        </row>
        <row r="669">
          <cell r="A669" t="str">
            <v>Shan Taung</v>
          </cell>
          <cell r="C669" t="str">
            <v>Shan Taung</v>
          </cell>
        </row>
        <row r="670">
          <cell r="A670" t="str">
            <v>Kon Baung</v>
          </cell>
          <cell r="C670" t="str">
            <v>Kon Baung</v>
          </cell>
        </row>
        <row r="671">
          <cell r="A671" t="str">
            <v>Kone Baung (Ywar Haung)</v>
          </cell>
          <cell r="C671" t="str">
            <v>Kone Baung (Ywar Haung)</v>
          </cell>
        </row>
        <row r="672">
          <cell r="A672" t="str">
            <v>Kone Baung (Ywar Thit)</v>
          </cell>
          <cell r="C672" t="str">
            <v>Kone Baung (Ywar Thit)</v>
          </cell>
        </row>
        <row r="673">
          <cell r="A673" t="str">
            <v>Kon Baung</v>
          </cell>
          <cell r="C673" t="str">
            <v>Kon Baung</v>
          </cell>
        </row>
        <row r="674">
          <cell r="A674" t="str">
            <v>Kone Khin Ywar Thit</v>
          </cell>
          <cell r="C674" t="str">
            <v>Kone Khin Ywar Thit</v>
          </cell>
        </row>
        <row r="675">
          <cell r="A675" t="str">
            <v>Kone Khin Ywar Ma</v>
          </cell>
          <cell r="C675" t="str">
            <v>Kone Khin Ywar Ma</v>
          </cell>
        </row>
        <row r="676">
          <cell r="A676" t="str">
            <v>Pone Soe Gyi (1)</v>
          </cell>
          <cell r="C676" t="str">
            <v>Pone Soe Gyi (1)</v>
          </cell>
        </row>
        <row r="677">
          <cell r="A677" t="str">
            <v>Pone Soe Gyi (2)</v>
          </cell>
          <cell r="C677" t="str">
            <v>Pone Soe Gyi (2)</v>
          </cell>
        </row>
        <row r="678">
          <cell r="A678" t="str">
            <v>Thar Li Chaung</v>
          </cell>
          <cell r="C678" t="str">
            <v>Thar Li Chaung</v>
          </cell>
        </row>
        <row r="679">
          <cell r="A679" t="str">
            <v>Bar Khway Chaing</v>
          </cell>
          <cell r="C679" t="str">
            <v>Bar Khway Chaing</v>
          </cell>
        </row>
        <row r="680">
          <cell r="A680" t="str">
            <v>Thea Khai Chaing</v>
          </cell>
          <cell r="C680" t="str">
            <v>Thea Khai Chaing</v>
          </cell>
        </row>
        <row r="681">
          <cell r="A681" t="str">
            <v>Kin Pon</v>
          </cell>
          <cell r="C681" t="str">
            <v>Kin Pon</v>
          </cell>
        </row>
        <row r="682">
          <cell r="A682" t="str">
            <v>Taung Pyin</v>
          </cell>
          <cell r="C682" t="str">
            <v>Taung Pyin</v>
          </cell>
        </row>
        <row r="683">
          <cell r="A683" t="str">
            <v>Ah Lay Chaung</v>
          </cell>
          <cell r="C683" t="str">
            <v>Ah Lay Chaung</v>
          </cell>
        </row>
        <row r="684">
          <cell r="A684" t="str">
            <v>Kin Te</v>
          </cell>
          <cell r="C684" t="str">
            <v>Kin Te</v>
          </cell>
        </row>
        <row r="685">
          <cell r="A685" t="str">
            <v>U Yin Poke</v>
          </cell>
          <cell r="C685" t="str">
            <v>U Yin Poke</v>
          </cell>
        </row>
        <row r="686">
          <cell r="A686" t="str">
            <v>Kin Seik</v>
          </cell>
          <cell r="C686" t="str">
            <v>Kin Seik</v>
          </cell>
        </row>
        <row r="687">
          <cell r="A687" t="str">
            <v>Thea Tan</v>
          </cell>
          <cell r="C687" t="str">
            <v>Thea Tan</v>
          </cell>
        </row>
        <row r="688">
          <cell r="A688" t="str">
            <v>Thu Htay Kone</v>
          </cell>
          <cell r="C688" t="str">
            <v>Thu Htay Kone</v>
          </cell>
        </row>
        <row r="689">
          <cell r="A689" t="str">
            <v>Kin Seik</v>
          </cell>
          <cell r="C689" t="str">
            <v>Kin Seik</v>
          </cell>
        </row>
        <row r="690">
          <cell r="A690" t="str">
            <v>Kin Taung</v>
          </cell>
          <cell r="C690" t="str">
            <v>Kin Taung</v>
          </cell>
        </row>
        <row r="691">
          <cell r="A691" t="str">
            <v>Bar Ri Zar</v>
          </cell>
          <cell r="C691" t="str">
            <v>Bar Ri Zar</v>
          </cell>
        </row>
        <row r="692">
          <cell r="A692" t="str">
            <v>Done Thein</v>
          </cell>
          <cell r="C692" t="str">
            <v>Done Thein</v>
          </cell>
        </row>
        <row r="693">
          <cell r="A693" t="str">
            <v>Maw</v>
          </cell>
          <cell r="C693" t="str">
            <v>Maw</v>
          </cell>
        </row>
        <row r="694">
          <cell r="A694" t="str">
            <v>Htaunt Chaing</v>
          </cell>
          <cell r="C694" t="str">
            <v>Htaunt Chaing</v>
          </cell>
        </row>
        <row r="695">
          <cell r="A695" t="str">
            <v>Kin Taung</v>
          </cell>
          <cell r="C695" t="str">
            <v>Kin Taung</v>
          </cell>
        </row>
        <row r="696">
          <cell r="A696" t="str">
            <v>Kyauk Seik</v>
          </cell>
          <cell r="C696" t="str">
            <v>Kyauk Seik</v>
          </cell>
        </row>
        <row r="697">
          <cell r="A697" t="str">
            <v>Kin Maw</v>
          </cell>
          <cell r="C697" t="str">
            <v>Kin Maw</v>
          </cell>
        </row>
        <row r="698">
          <cell r="A698" t="str">
            <v>Myauk</v>
          </cell>
          <cell r="C698" t="str">
            <v>Myauk</v>
          </cell>
        </row>
        <row r="699">
          <cell r="A699" t="str">
            <v>Laung Chwain</v>
          </cell>
          <cell r="C699" t="str">
            <v>Laung Chwain</v>
          </cell>
        </row>
        <row r="700">
          <cell r="A700" t="str">
            <v>Thea Khan Pyein</v>
          </cell>
          <cell r="C700" t="str">
            <v>Thea Khan Pyein</v>
          </cell>
        </row>
        <row r="701">
          <cell r="A701" t="str">
            <v>Kin Ywar Gyi</v>
          </cell>
          <cell r="C701" t="str">
            <v>Kin Ywar Gyi</v>
          </cell>
        </row>
        <row r="702">
          <cell r="A702" t="str">
            <v>Kone Baung Tan</v>
          </cell>
          <cell r="C702" t="str">
            <v>Kone Baung Tan</v>
          </cell>
        </row>
        <row r="703">
          <cell r="A703" t="str">
            <v>Pin Lel Nar</v>
          </cell>
          <cell r="C703" t="str">
            <v>Pin Lel Nar</v>
          </cell>
        </row>
        <row r="704">
          <cell r="A704" t="str">
            <v>Wai Chaung</v>
          </cell>
          <cell r="C704" t="str">
            <v>Wai Chaung</v>
          </cell>
        </row>
        <row r="705">
          <cell r="A705" t="str">
            <v>Chaung Poke</v>
          </cell>
          <cell r="C705" t="str">
            <v>Chaung Poke</v>
          </cell>
        </row>
        <row r="706">
          <cell r="A706" t="str">
            <v>Pyar Yar</v>
          </cell>
          <cell r="C706" t="str">
            <v>Pyar Yar</v>
          </cell>
        </row>
        <row r="707">
          <cell r="A707" t="str">
            <v>Min Dei</v>
          </cell>
          <cell r="C707" t="str">
            <v>Min Dei</v>
          </cell>
        </row>
        <row r="708">
          <cell r="A708" t="str">
            <v>Kan Chein</v>
          </cell>
          <cell r="C708" t="str">
            <v>Kan Chein</v>
          </cell>
        </row>
        <row r="709">
          <cell r="A709" t="str">
            <v>Kin Chay Ywar Gyi</v>
          </cell>
          <cell r="C709" t="str">
            <v>Kin Chay Ywar Gyi</v>
          </cell>
        </row>
        <row r="710">
          <cell r="A710" t="str">
            <v>Nga Khaw</v>
          </cell>
          <cell r="C710" t="str">
            <v>Nga Khaw</v>
          </cell>
        </row>
        <row r="711">
          <cell r="A711" t="str">
            <v>Mingalar Si</v>
          </cell>
          <cell r="C711" t="str">
            <v>Mingalar Si</v>
          </cell>
        </row>
        <row r="712">
          <cell r="A712" t="str">
            <v>Kin Chaung</v>
          </cell>
          <cell r="C712" t="str">
            <v>Kin Chaung</v>
          </cell>
        </row>
        <row r="713">
          <cell r="A713" t="str">
            <v>Pyin Shey</v>
          </cell>
          <cell r="C713" t="str">
            <v>Pyin Shey</v>
          </cell>
        </row>
        <row r="714">
          <cell r="A714" t="str">
            <v>Tha Bauk Chaung</v>
          </cell>
          <cell r="C714" t="str">
            <v>Tha Bauk Chaung</v>
          </cell>
        </row>
        <row r="715">
          <cell r="A715" t="str">
            <v>Ahr Kar Pyan Ka Mway</v>
          </cell>
          <cell r="C715" t="str">
            <v>Ahr Kar Pyan Ka Mway</v>
          </cell>
        </row>
        <row r="716">
          <cell r="A716" t="str">
            <v>Kin Chaung</v>
          </cell>
          <cell r="C716" t="str">
            <v>Kin Chaung</v>
          </cell>
        </row>
        <row r="717">
          <cell r="A717" t="str">
            <v>Let Pan Kaing</v>
          </cell>
          <cell r="C717" t="str">
            <v>Let Pan Kaing</v>
          </cell>
        </row>
        <row r="718">
          <cell r="A718" t="str">
            <v>Kan Hpu</v>
          </cell>
          <cell r="C718" t="str">
            <v>Kan Hpu</v>
          </cell>
        </row>
        <row r="719">
          <cell r="A719" t="str">
            <v>Pan Be ( Pan Be (South))</v>
          </cell>
          <cell r="C719" t="str">
            <v>Pan Be ( Pan Be (South))</v>
          </cell>
        </row>
        <row r="720">
          <cell r="A720" t="str">
            <v>Taung Auk Pyin</v>
          </cell>
          <cell r="C720" t="str">
            <v>Taung Auk Pyin</v>
          </cell>
        </row>
        <row r="721">
          <cell r="A721" t="str">
            <v>Sit Ke Taw Oke</v>
          </cell>
          <cell r="C721" t="str">
            <v>Sit Ke Taw Oke</v>
          </cell>
        </row>
        <row r="722">
          <cell r="A722" t="str">
            <v>Sar Chat</v>
          </cell>
          <cell r="C722" t="str">
            <v>Sar Chat</v>
          </cell>
        </row>
        <row r="723">
          <cell r="A723" t="str">
            <v>Kan Taing Oke</v>
          </cell>
          <cell r="C723" t="str">
            <v>Kan Taing Oke</v>
          </cell>
        </row>
        <row r="724">
          <cell r="A724" t="str">
            <v>Ohn Taw Chaung</v>
          </cell>
          <cell r="C724" t="str">
            <v>Ohn Taw Chaung</v>
          </cell>
        </row>
        <row r="725">
          <cell r="A725" t="str">
            <v>Kan Seik</v>
          </cell>
          <cell r="C725" t="str">
            <v>Kan Seik</v>
          </cell>
        </row>
        <row r="726">
          <cell r="A726" t="str">
            <v>Kyar Nyo Kan</v>
          </cell>
          <cell r="C726" t="str">
            <v>Kyar Nyo Kan</v>
          </cell>
        </row>
        <row r="727">
          <cell r="A727" t="str">
            <v>Kan U</v>
          </cell>
          <cell r="C727" t="str">
            <v>Kan U</v>
          </cell>
        </row>
        <row r="728">
          <cell r="A728" t="str">
            <v>Kun Thee Pat Ku Lar</v>
          </cell>
          <cell r="C728" t="str">
            <v>Kun Thee Pat Ku Lar</v>
          </cell>
        </row>
        <row r="729">
          <cell r="A729" t="str">
            <v>Kan Pyin Ywar Haung</v>
          </cell>
          <cell r="C729" t="str">
            <v>Kan Pyin Ywar Haung</v>
          </cell>
        </row>
        <row r="730">
          <cell r="A730" t="str">
            <v>Kan Pyin Ku Lar</v>
          </cell>
          <cell r="C730" t="str">
            <v>Kan Pyin Ku Lar</v>
          </cell>
        </row>
        <row r="731">
          <cell r="A731" t="str">
            <v>Kan Paing Gyi</v>
          </cell>
          <cell r="C731" t="str">
            <v>Kan Paing Gyi</v>
          </cell>
        </row>
        <row r="732">
          <cell r="A732" t="str">
            <v>Kan Pyin</v>
          </cell>
          <cell r="C732" t="str">
            <v>Kan Pyin</v>
          </cell>
        </row>
        <row r="733">
          <cell r="A733" t="str">
            <v>Kan Pyin</v>
          </cell>
          <cell r="C733" t="str">
            <v>Kan Pyin</v>
          </cell>
        </row>
        <row r="734">
          <cell r="A734" t="str">
            <v>Kan Myint</v>
          </cell>
          <cell r="C734" t="str">
            <v>Kan Myint</v>
          </cell>
        </row>
        <row r="735">
          <cell r="A735" t="str">
            <v>Yin Dar</v>
          </cell>
          <cell r="C735" t="str">
            <v>Yin Dar</v>
          </cell>
        </row>
        <row r="736">
          <cell r="A736" t="str">
            <v>Kan Bu</v>
          </cell>
          <cell r="C736" t="str">
            <v>Kan Bu</v>
          </cell>
        </row>
        <row r="737">
          <cell r="A737" t="str">
            <v>Kan Chaung</v>
          </cell>
          <cell r="C737" t="str">
            <v>Kan Chaung</v>
          </cell>
        </row>
        <row r="738">
          <cell r="A738" t="str">
            <v>Sabei Hla</v>
          </cell>
          <cell r="C738" t="str">
            <v>Sabei Hla</v>
          </cell>
        </row>
        <row r="739">
          <cell r="A739" t="str">
            <v>Kun Ohn Chaung</v>
          </cell>
          <cell r="C739" t="str">
            <v>Kun Ohn Chaung</v>
          </cell>
        </row>
        <row r="740">
          <cell r="A740" t="str">
            <v>Nant Thar Taung</v>
          </cell>
          <cell r="C740" t="str">
            <v>Nant Thar Taung</v>
          </cell>
        </row>
        <row r="741">
          <cell r="A741" t="str">
            <v>Me Te</v>
          </cell>
          <cell r="C741" t="str">
            <v>Me Te</v>
          </cell>
        </row>
        <row r="742">
          <cell r="A742" t="str">
            <v>Kun Thee Pin</v>
          </cell>
          <cell r="C742" t="str">
            <v>Kun Thee Pin</v>
          </cell>
        </row>
        <row r="743">
          <cell r="A743" t="str">
            <v>Let Hpweit Kya</v>
          </cell>
          <cell r="C743" t="str">
            <v>Let Hpweit Kya</v>
          </cell>
        </row>
        <row r="744">
          <cell r="A744" t="str">
            <v>Kun Taung</v>
          </cell>
          <cell r="C744" t="str">
            <v>Kun Taung</v>
          </cell>
        </row>
        <row r="745">
          <cell r="A745" t="str">
            <v>War Shee Lar (War Shee Lar Para)</v>
          </cell>
          <cell r="C745" t="str">
            <v>War Shee Lar (War Shee Lar Para)</v>
          </cell>
        </row>
        <row r="746">
          <cell r="A746" t="str">
            <v>Nan Yar Kone</v>
          </cell>
          <cell r="C746" t="str">
            <v>Nan Yar Kone</v>
          </cell>
        </row>
        <row r="747">
          <cell r="A747" t="str">
            <v>Ah Shey</v>
          </cell>
          <cell r="C747" t="str">
            <v>Ah Shey</v>
          </cell>
        </row>
        <row r="748">
          <cell r="A748" t="str">
            <v>Ah Nauk</v>
          </cell>
          <cell r="C748" t="str">
            <v>Ah Nauk</v>
          </cell>
        </row>
        <row r="749">
          <cell r="A749" t="str">
            <v>Kun Taing Ywar Gyi</v>
          </cell>
          <cell r="C749" t="str">
            <v>Kun Taing Ywar Gyi</v>
          </cell>
        </row>
        <row r="750">
          <cell r="A750" t="str">
            <v>Pale Taung</v>
          </cell>
          <cell r="C750" t="str">
            <v>Pale Taung</v>
          </cell>
        </row>
        <row r="751">
          <cell r="A751" t="str">
            <v>Kywi Te</v>
          </cell>
          <cell r="C751" t="str">
            <v>Kywi Te</v>
          </cell>
        </row>
        <row r="752">
          <cell r="A752" t="str">
            <v>Kywi Te Paik Seik Shey</v>
          </cell>
          <cell r="C752" t="str">
            <v>Kywi Te Paik Seik Shey</v>
          </cell>
        </row>
        <row r="753">
          <cell r="A753" t="str">
            <v>Kywi Te Paik Seik Gyi</v>
          </cell>
          <cell r="C753" t="str">
            <v>Kywi Te Paik Seik Gyi</v>
          </cell>
        </row>
        <row r="754">
          <cell r="A754" t="str">
            <v>Kyauk Tan Gyi</v>
          </cell>
          <cell r="C754" t="str">
            <v>Kyauk Tan Gyi</v>
          </cell>
        </row>
        <row r="755">
          <cell r="A755" t="str">
            <v>Mu Char</v>
          </cell>
          <cell r="C755" t="str">
            <v>Mu Char</v>
          </cell>
        </row>
        <row r="756">
          <cell r="A756" t="str">
            <v>Kant Tha Ri</v>
          </cell>
          <cell r="C756" t="str">
            <v>Kant Tha Ri</v>
          </cell>
        </row>
        <row r="757">
          <cell r="A757" t="str">
            <v>Kant Tha Yi Tha Yet Taw</v>
          </cell>
          <cell r="C757" t="str">
            <v>Kant Tha Yi Tha Yet Taw</v>
          </cell>
        </row>
        <row r="758">
          <cell r="A758" t="str">
            <v>Thit Pyin</v>
          </cell>
          <cell r="C758" t="str">
            <v>Thit Pyin</v>
          </cell>
        </row>
        <row r="759">
          <cell r="A759" t="str">
            <v>Kant Kaw Taw</v>
          </cell>
          <cell r="C759" t="str">
            <v>Kant Kaw Taw</v>
          </cell>
        </row>
        <row r="760">
          <cell r="A760" t="str">
            <v>Pan Chan</v>
          </cell>
          <cell r="C760" t="str">
            <v>Pan Chan</v>
          </cell>
        </row>
        <row r="761">
          <cell r="A761" t="str">
            <v>Zaing Pin Taw</v>
          </cell>
          <cell r="C761" t="str">
            <v>Zaing Pin Taw</v>
          </cell>
        </row>
        <row r="762">
          <cell r="A762" t="str">
            <v>Hpet Yar</v>
          </cell>
          <cell r="C762" t="str">
            <v>Hpet Yar</v>
          </cell>
        </row>
        <row r="763">
          <cell r="A763" t="str">
            <v>Kyein Tan Chaung</v>
          </cell>
          <cell r="C763" t="str">
            <v>Kyein Tan Chaung</v>
          </cell>
        </row>
        <row r="764">
          <cell r="A764" t="str">
            <v>Than Wa Ra</v>
          </cell>
          <cell r="C764" t="str">
            <v>Than Wa Ra</v>
          </cell>
        </row>
        <row r="765">
          <cell r="A765" t="str">
            <v>Kant Kaw</v>
          </cell>
          <cell r="C765" t="str">
            <v>Kant Kaw</v>
          </cell>
        </row>
        <row r="766">
          <cell r="A766" t="str">
            <v>Kan Sauk</v>
          </cell>
          <cell r="C766" t="str">
            <v>Kan Sauk</v>
          </cell>
        </row>
        <row r="767">
          <cell r="A767" t="str">
            <v>Ni Chay</v>
          </cell>
          <cell r="C767" t="str">
            <v>Ni Chay</v>
          </cell>
        </row>
        <row r="768">
          <cell r="A768" t="str">
            <v>Done Nar</v>
          </cell>
          <cell r="C768" t="str">
            <v>Done Nar</v>
          </cell>
        </row>
        <row r="769">
          <cell r="A769" t="str">
            <v>Sin Ma Kyaw</v>
          </cell>
          <cell r="C769" t="str">
            <v>Sin Ma Kyaw</v>
          </cell>
        </row>
        <row r="770">
          <cell r="A770" t="str">
            <v>Kan Sauk</v>
          </cell>
          <cell r="C770" t="str">
            <v>Kan Sauk</v>
          </cell>
        </row>
        <row r="771">
          <cell r="A771" t="str">
            <v>Kan Thone Sint</v>
          </cell>
          <cell r="C771" t="str">
            <v>Kan Thone Sint</v>
          </cell>
        </row>
        <row r="772">
          <cell r="A772" t="str">
            <v>Na Gar</v>
          </cell>
          <cell r="C772" t="str">
            <v>Na Gar</v>
          </cell>
        </row>
        <row r="773">
          <cell r="A773" t="str">
            <v>Kan Zun</v>
          </cell>
          <cell r="C773" t="str">
            <v>Kan Zun</v>
          </cell>
        </row>
        <row r="774">
          <cell r="A774" t="str">
            <v>Koke Ko</v>
          </cell>
          <cell r="C774" t="str">
            <v>Koke Ko</v>
          </cell>
        </row>
        <row r="775">
          <cell r="A775" t="str">
            <v>Pan Zin Ma</v>
          </cell>
          <cell r="C775" t="str">
            <v>Pan Zin Ma</v>
          </cell>
        </row>
        <row r="776">
          <cell r="A776" t="str">
            <v>Zaing Pin Taw</v>
          </cell>
          <cell r="C776" t="str">
            <v>Zaing Pin Taw</v>
          </cell>
        </row>
        <row r="777">
          <cell r="A777" t="str">
            <v>Maung Swea</v>
          </cell>
          <cell r="C777" t="str">
            <v>Maung Swea</v>
          </cell>
        </row>
        <row r="778">
          <cell r="A778" t="str">
            <v>Myo Kwin (Upper)</v>
          </cell>
          <cell r="C778" t="str">
            <v>Myo Kwin (Upper)</v>
          </cell>
        </row>
        <row r="779">
          <cell r="A779" t="str">
            <v>Soe Pon</v>
          </cell>
          <cell r="C779" t="str">
            <v>Soe Pon</v>
          </cell>
        </row>
        <row r="780">
          <cell r="A780" t="str">
            <v>Ah Htet Min Pyin</v>
          </cell>
          <cell r="C780" t="str">
            <v>Ah Htet Min Pyin</v>
          </cell>
        </row>
        <row r="781">
          <cell r="A781" t="str">
            <v>Ka Na Kho</v>
          </cell>
          <cell r="C781" t="str">
            <v>Ka Na Kho</v>
          </cell>
        </row>
        <row r="782">
          <cell r="A782" t="str">
            <v>Kaing Khon</v>
          </cell>
          <cell r="C782" t="str">
            <v>Kaing Khon</v>
          </cell>
        </row>
        <row r="783">
          <cell r="A783" t="str">
            <v>Chein Khar Li (Rakhine)</v>
          </cell>
          <cell r="C783" t="str">
            <v>Chein Khar Li (Rakhine)</v>
          </cell>
        </row>
        <row r="784">
          <cell r="A784" t="str">
            <v>Chein Khar Li (Ku Lar)</v>
          </cell>
          <cell r="C784" t="str">
            <v>Chein Khar Li (Ku Lar)</v>
          </cell>
        </row>
        <row r="785">
          <cell r="A785" t="str">
            <v>Koe Tan Kauk</v>
          </cell>
          <cell r="C785" t="str">
            <v>Koe Tan Kauk</v>
          </cell>
        </row>
        <row r="786">
          <cell r="A786" t="str">
            <v>Koe Tan Kauk (Rakhine)</v>
          </cell>
          <cell r="C786" t="str">
            <v>Koe Tan Kauk (Rakhine)</v>
          </cell>
        </row>
        <row r="787">
          <cell r="A787" t="str">
            <v>Koe Tan Kauk Ywar Ma</v>
          </cell>
          <cell r="C787" t="str">
            <v>Koe Tan Kauk Ywar Ma</v>
          </cell>
        </row>
        <row r="788">
          <cell r="A788" t="str">
            <v>Ka Da Wa</v>
          </cell>
          <cell r="C788" t="str">
            <v>Ka Da Wa</v>
          </cell>
        </row>
        <row r="789">
          <cell r="A789" t="str">
            <v>Nyaung Chaung</v>
          </cell>
          <cell r="C789" t="str">
            <v>Nyaung Chaung</v>
          </cell>
        </row>
        <row r="790">
          <cell r="A790" t="str">
            <v>Kar Di</v>
          </cell>
          <cell r="C790" t="str">
            <v>Kar Di</v>
          </cell>
        </row>
        <row r="791">
          <cell r="A791" t="str">
            <v>Kywe Cho Maw</v>
          </cell>
          <cell r="C791" t="str">
            <v>Kywe Cho Maw</v>
          </cell>
        </row>
        <row r="792">
          <cell r="A792" t="str">
            <v>Maung Hnit Ma</v>
          </cell>
          <cell r="C792" t="str">
            <v>Maung Hnit Ma</v>
          </cell>
        </row>
        <row r="793">
          <cell r="A793" t="str">
            <v>Kyauk Sa Yaung</v>
          </cell>
          <cell r="C793" t="str">
            <v>Kyauk Sa Yaung</v>
          </cell>
        </row>
        <row r="794">
          <cell r="A794" t="str">
            <v>Tha Byu Chaung</v>
          </cell>
          <cell r="C794" t="str">
            <v>Tha Byu Chaung</v>
          </cell>
        </row>
        <row r="795">
          <cell r="A795" t="str">
            <v>Ah Htet Thin Pone Tan</v>
          </cell>
          <cell r="C795" t="str">
            <v>Ah Htet Thin Pone Tan</v>
          </cell>
        </row>
        <row r="796">
          <cell r="A796" t="str">
            <v>Hpa Yon Pauk</v>
          </cell>
          <cell r="C796" t="str">
            <v>Hpa Yon Pauk</v>
          </cell>
        </row>
        <row r="797">
          <cell r="A797" t="str">
            <v>Hpar Kywe Wa</v>
          </cell>
          <cell r="C797" t="str">
            <v>Hpar Kywe Wa</v>
          </cell>
        </row>
        <row r="798">
          <cell r="A798" t="str">
            <v>Taung Yin</v>
          </cell>
          <cell r="C798" t="str">
            <v>Taung Yin</v>
          </cell>
        </row>
        <row r="799">
          <cell r="A799" t="str">
            <v>Ah Htet Pyu Ma</v>
          </cell>
          <cell r="C799" t="str">
            <v>Ah Htet Pyu Ma</v>
          </cell>
        </row>
        <row r="800">
          <cell r="A800" t="str">
            <v>Koe Taung</v>
          </cell>
          <cell r="C800" t="str">
            <v>Koe Taung</v>
          </cell>
        </row>
        <row r="801">
          <cell r="A801" t="str">
            <v>Ah Htet Myat Hle</v>
          </cell>
          <cell r="C801" t="str">
            <v>Ah Htet Myat Hle</v>
          </cell>
        </row>
        <row r="802">
          <cell r="A802" t="str">
            <v>Kan Thit</v>
          </cell>
          <cell r="C802" t="str">
            <v>Kan Thit</v>
          </cell>
        </row>
        <row r="803">
          <cell r="A803" t="str">
            <v>Hpay Thar Pyin (Upper)</v>
          </cell>
          <cell r="C803" t="str">
            <v>Hpay Thar Pyin (Upper)</v>
          </cell>
        </row>
        <row r="804">
          <cell r="A804" t="str">
            <v>Kyet Yat</v>
          </cell>
          <cell r="C804" t="str">
            <v>Kyet Yat</v>
          </cell>
        </row>
        <row r="805">
          <cell r="A805" t="str">
            <v>Ah Htet Hnget Pyaw Chaung</v>
          </cell>
          <cell r="C805" t="str">
            <v>Ah Htet Hnget Pyaw Chaung</v>
          </cell>
        </row>
        <row r="806">
          <cell r="A806" t="str">
            <v>Hpar Hpyo (Chin)</v>
          </cell>
          <cell r="C806" t="str">
            <v>Hpar Hpyo (Chin)</v>
          </cell>
        </row>
        <row r="807">
          <cell r="A807" t="str">
            <v>Navy Seik</v>
          </cell>
          <cell r="C807" t="str">
            <v>Navy Seik</v>
          </cell>
        </row>
        <row r="808">
          <cell r="A808" t="str">
            <v>Nyaung Pin Hla</v>
          </cell>
          <cell r="C808" t="str">
            <v>Nyaung Pin Hla</v>
          </cell>
        </row>
        <row r="809">
          <cell r="A809" t="str">
            <v>Ni Lin Paw</v>
          </cell>
          <cell r="C809" t="str">
            <v>Ni Lin Paw</v>
          </cell>
        </row>
        <row r="810">
          <cell r="A810" t="str">
            <v>Pyaing Taung</v>
          </cell>
          <cell r="C810" t="str">
            <v>Pyaing Taung</v>
          </cell>
        </row>
        <row r="811">
          <cell r="A811" t="str">
            <v>Sin Oe</v>
          </cell>
          <cell r="C811" t="str">
            <v>Sin Oe</v>
          </cell>
        </row>
        <row r="812">
          <cell r="A812" t="str">
            <v>Ah Htet Nan Yar</v>
          </cell>
          <cell r="C812" t="str">
            <v>Ah Htet Nan Yar</v>
          </cell>
        </row>
        <row r="813">
          <cell r="A813" t="str">
            <v>Daunt Chaung</v>
          </cell>
          <cell r="C813" t="str">
            <v>Daunt Chaung</v>
          </cell>
        </row>
        <row r="814">
          <cell r="A814" t="str">
            <v>Daing Paing</v>
          </cell>
          <cell r="C814" t="str">
            <v>Daing Paing</v>
          </cell>
        </row>
        <row r="815">
          <cell r="A815" t="str">
            <v>Ah Nyit</v>
          </cell>
          <cell r="C815" t="str">
            <v>Ah Nyit</v>
          </cell>
        </row>
        <row r="816">
          <cell r="A816" t="str">
            <v>Ah Htu</v>
          </cell>
          <cell r="C816" t="str">
            <v>Ah Htu</v>
          </cell>
        </row>
        <row r="817">
          <cell r="A817" t="str">
            <v>Ah Htoke Thei</v>
          </cell>
          <cell r="C817" t="str">
            <v>Ah Htoke Thei</v>
          </cell>
        </row>
        <row r="818">
          <cell r="A818" t="str">
            <v>Taung</v>
          </cell>
          <cell r="C818" t="str">
            <v>Taung</v>
          </cell>
        </row>
        <row r="819">
          <cell r="A819" t="str">
            <v>Ah Twin Pyin</v>
          </cell>
          <cell r="C819" t="str">
            <v>Ah Twin Pyin</v>
          </cell>
        </row>
        <row r="820">
          <cell r="A820" t="str">
            <v>Kon Baung</v>
          </cell>
          <cell r="C820" t="str">
            <v>Kon Baung</v>
          </cell>
        </row>
        <row r="821">
          <cell r="A821" t="str">
            <v>Myaw Taung</v>
          </cell>
          <cell r="C821" t="str">
            <v>Myaw Taung</v>
          </cell>
        </row>
        <row r="822">
          <cell r="A822" t="str">
            <v>Kyauk Seik</v>
          </cell>
          <cell r="C822" t="str">
            <v>Kyauk Seik</v>
          </cell>
        </row>
        <row r="823">
          <cell r="A823" t="str">
            <v>Hnget Thay</v>
          </cell>
          <cell r="C823" t="str">
            <v>Hnget Thay</v>
          </cell>
        </row>
        <row r="824">
          <cell r="A824" t="str">
            <v>Pyar Pin Yin</v>
          </cell>
          <cell r="C824" t="str">
            <v>Pyar Pin Yin</v>
          </cell>
        </row>
        <row r="825">
          <cell r="A825" t="str">
            <v>Thein Taung</v>
          </cell>
          <cell r="C825" t="str">
            <v>Thein Taung</v>
          </cell>
        </row>
        <row r="826">
          <cell r="A826" t="str">
            <v>Ah Twin Hnget Thay</v>
          </cell>
          <cell r="C826" t="str">
            <v>Ah Twin Hnget Thay</v>
          </cell>
        </row>
        <row r="827">
          <cell r="A827" t="str">
            <v>Htan Shauk Khan</v>
          </cell>
          <cell r="C827" t="str">
            <v>Htan Shauk Khan</v>
          </cell>
        </row>
        <row r="828">
          <cell r="A828" t="str">
            <v>Ah Twin Nga Khu Chaung</v>
          </cell>
          <cell r="C828" t="str">
            <v>Ah Twin Nga Khu Chaung</v>
          </cell>
        </row>
        <row r="829">
          <cell r="A829" t="str">
            <v>Laung Chaung</v>
          </cell>
          <cell r="C829" t="str">
            <v>Laung Chaung</v>
          </cell>
        </row>
        <row r="830">
          <cell r="A830" t="str">
            <v>Ah Lan Chein</v>
          </cell>
          <cell r="C830" t="str">
            <v>Ah Lan Chein</v>
          </cell>
        </row>
        <row r="831">
          <cell r="A831" t="str">
            <v>Ah Htet Ma Day Kyun</v>
          </cell>
          <cell r="C831" t="str">
            <v>Ah Htet Ma Day Kyun</v>
          </cell>
        </row>
        <row r="832">
          <cell r="A832" t="str">
            <v>Ta Khun Taing</v>
          </cell>
          <cell r="C832" t="str">
            <v>Ta Khun Taing</v>
          </cell>
        </row>
        <row r="833">
          <cell r="A833" t="str">
            <v>Ah Lel Kyun</v>
          </cell>
          <cell r="C833" t="str">
            <v>Ah Lel Kyun</v>
          </cell>
        </row>
        <row r="834">
          <cell r="A834" t="str">
            <v>Shwe Pyi</v>
          </cell>
          <cell r="C834" t="str">
            <v>Shwe Pyi</v>
          </cell>
        </row>
        <row r="835">
          <cell r="A835" t="str">
            <v>Shwe Pyi Thit</v>
          </cell>
          <cell r="C835" t="str">
            <v>Shwe Pyi Thit</v>
          </cell>
        </row>
        <row r="836">
          <cell r="A836" t="str">
            <v>Kyauk Gu Su</v>
          </cell>
          <cell r="C836" t="str">
            <v>Kyauk Gu Su</v>
          </cell>
        </row>
        <row r="837">
          <cell r="A837" t="str">
            <v>Ah Lel Kyun</v>
          </cell>
          <cell r="C837" t="str">
            <v>Ah Lel Kyun</v>
          </cell>
        </row>
        <row r="838">
          <cell r="A838" t="str">
            <v>Ah Lel Kyun Zay Wa</v>
          </cell>
          <cell r="C838" t="str">
            <v>Ah Lel Kyun Zay Wa</v>
          </cell>
        </row>
        <row r="839">
          <cell r="A839" t="str">
            <v>Ah Lel Kyun Ku Lar</v>
          </cell>
          <cell r="C839" t="str">
            <v>Ah Lel Kyun Ku Lar</v>
          </cell>
        </row>
        <row r="840">
          <cell r="A840" t="str">
            <v>Ah Lel Kyun</v>
          </cell>
          <cell r="C840" t="str">
            <v>Ah Lel Kyun</v>
          </cell>
        </row>
        <row r="841">
          <cell r="A841" t="str">
            <v>Ah Lel Kyun</v>
          </cell>
          <cell r="C841" t="str">
            <v>Ah Lel Kyun</v>
          </cell>
        </row>
        <row r="842">
          <cell r="A842" t="str">
            <v>Zay Kone Tan</v>
          </cell>
          <cell r="C842" t="str">
            <v>Zay Kone Tan</v>
          </cell>
        </row>
        <row r="843">
          <cell r="A843" t="str">
            <v>Maw Tu Lar</v>
          </cell>
          <cell r="C843" t="str">
            <v>Maw Tu Lar</v>
          </cell>
        </row>
        <row r="844">
          <cell r="A844" t="str">
            <v>Lay Yin Pyan Kwin</v>
          </cell>
          <cell r="C844" t="str">
            <v>Lay Yin Pyan Kwin</v>
          </cell>
        </row>
        <row r="845">
          <cell r="A845" t="str">
            <v>Byu Har Kone</v>
          </cell>
          <cell r="C845" t="str">
            <v>Byu Har Kone</v>
          </cell>
        </row>
        <row r="846">
          <cell r="A846" t="str">
            <v>Kan Hpu</v>
          </cell>
          <cell r="C846" t="str">
            <v>Kan Hpu</v>
          </cell>
        </row>
        <row r="847">
          <cell r="A847" t="str">
            <v>Kan Paing Gyi (Lower)</v>
          </cell>
          <cell r="C847" t="str">
            <v>Kan Paing Gyi (Lower)</v>
          </cell>
        </row>
        <row r="848">
          <cell r="A848" t="str">
            <v>Kan Paing Gyi (Upper)</v>
          </cell>
          <cell r="C848" t="str">
            <v>Kan Paing Gyi (Upper)</v>
          </cell>
        </row>
        <row r="849">
          <cell r="A849" t="str">
            <v>Kyauk Se</v>
          </cell>
          <cell r="C849" t="str">
            <v>Kyauk Se</v>
          </cell>
        </row>
        <row r="850">
          <cell r="A850" t="str">
            <v>Taung Maw</v>
          </cell>
          <cell r="C850" t="str">
            <v>Taung Maw</v>
          </cell>
        </row>
        <row r="851">
          <cell r="A851" t="str">
            <v>Ah Lel Dwein</v>
          </cell>
          <cell r="C851" t="str">
            <v>Ah Lel Dwein</v>
          </cell>
        </row>
        <row r="852">
          <cell r="A852" t="str">
            <v>Myit Nar Pyin</v>
          </cell>
          <cell r="C852" t="str">
            <v>Myit Nar Pyin</v>
          </cell>
        </row>
        <row r="853">
          <cell r="A853" t="str">
            <v>Ah Lel Chaung</v>
          </cell>
          <cell r="C853" t="str">
            <v>Ah Lel Chaung</v>
          </cell>
        </row>
        <row r="854">
          <cell r="A854" t="str">
            <v>Ah Lel Chaung Ywar Nge</v>
          </cell>
          <cell r="C854" t="str">
            <v>Ah Lel Chaung Ywar Nge</v>
          </cell>
        </row>
        <row r="855">
          <cell r="A855" t="str">
            <v>Wet Myaung</v>
          </cell>
          <cell r="C855" t="str">
            <v>Wet Myaung</v>
          </cell>
        </row>
        <row r="856">
          <cell r="A856" t="str">
            <v>Lay Su Pyar</v>
          </cell>
          <cell r="C856" t="str">
            <v>Lay Su Pyar</v>
          </cell>
        </row>
        <row r="857">
          <cell r="A857" t="str">
            <v>Ah Lel Chaung</v>
          </cell>
          <cell r="C857" t="str">
            <v>Ah Lel Chaung</v>
          </cell>
        </row>
        <row r="858">
          <cell r="A858" t="str">
            <v>Ah Lel Chaung</v>
          </cell>
          <cell r="C858" t="str">
            <v>Ah Lel Chaung</v>
          </cell>
        </row>
        <row r="859">
          <cell r="A859" t="str">
            <v>Let Thar</v>
          </cell>
          <cell r="C859" t="str">
            <v>Let Thar</v>
          </cell>
        </row>
        <row r="860">
          <cell r="A860" t="str">
            <v>Ah Lel Chaung</v>
          </cell>
          <cell r="C860" t="str">
            <v>Ah Lel Chaung</v>
          </cell>
        </row>
        <row r="861">
          <cell r="A861" t="str">
            <v>Ywar Thit Kone</v>
          </cell>
          <cell r="C861" t="str">
            <v>Ywar Thit Kone</v>
          </cell>
        </row>
        <row r="862">
          <cell r="A862" t="str">
            <v>Ah Lel Chaung</v>
          </cell>
          <cell r="C862" t="str">
            <v>Ah Lel Chaung</v>
          </cell>
        </row>
        <row r="863">
          <cell r="A863" t="str">
            <v>Chaung Wa</v>
          </cell>
          <cell r="C863" t="str">
            <v>Chaung Wa</v>
          </cell>
        </row>
        <row r="864">
          <cell r="A864" t="str">
            <v>Nat Taung Maw</v>
          </cell>
          <cell r="C864" t="str">
            <v>Nat Taung Maw</v>
          </cell>
        </row>
        <row r="865">
          <cell r="A865" t="str">
            <v>Ah Lel</v>
          </cell>
          <cell r="C865" t="str">
            <v>Ah Lel</v>
          </cell>
        </row>
        <row r="866">
          <cell r="A866" t="str">
            <v>Ah Me Khin</v>
          </cell>
          <cell r="C866" t="str">
            <v>Ah Me Khin</v>
          </cell>
        </row>
        <row r="867">
          <cell r="A867" t="str">
            <v>Nga Pyei</v>
          </cell>
          <cell r="C867" t="str">
            <v>Nga Pyei</v>
          </cell>
        </row>
        <row r="868">
          <cell r="A868" t="str">
            <v>Kyat Yae San</v>
          </cell>
          <cell r="C868" t="str">
            <v>Kyat Yae San</v>
          </cell>
        </row>
        <row r="869">
          <cell r="A869" t="str">
            <v>Sin Khon Taing</v>
          </cell>
          <cell r="C869" t="str">
            <v>Sin Khon Taing</v>
          </cell>
        </row>
        <row r="870">
          <cell r="A870" t="str">
            <v>Ka Myin Kan</v>
          </cell>
          <cell r="C870" t="str">
            <v>Ka Myin Kan</v>
          </cell>
        </row>
        <row r="871">
          <cell r="A871" t="str">
            <v>Pein Yae San</v>
          </cell>
          <cell r="C871" t="str">
            <v>Pein Yae San</v>
          </cell>
        </row>
        <row r="872">
          <cell r="A872" t="str">
            <v>Pat Kwayt</v>
          </cell>
          <cell r="C872" t="str">
            <v>Pat Kwayt</v>
          </cell>
        </row>
        <row r="873">
          <cell r="A873" t="str">
            <v>Yat Thar Ywar Thit</v>
          </cell>
          <cell r="C873" t="str">
            <v>Yat Thar Ywar Thit</v>
          </cell>
        </row>
        <row r="874">
          <cell r="A874" t="str">
            <v>Gyin Kone</v>
          </cell>
          <cell r="C874" t="str">
            <v>Gyin Kone</v>
          </cell>
        </row>
        <row r="875">
          <cell r="A875" t="str">
            <v>Gway Taing</v>
          </cell>
          <cell r="C875" t="str">
            <v>Gway Taing</v>
          </cell>
        </row>
        <row r="876">
          <cell r="A876" t="str">
            <v>Kyaung Hpyu Kwin</v>
          </cell>
          <cell r="C876" t="str">
            <v>Kyaung Hpyu Kwin</v>
          </cell>
        </row>
        <row r="877">
          <cell r="A877" t="str">
            <v>Kyauk Sa Kwe</v>
          </cell>
          <cell r="C877" t="str">
            <v>Kyauk Sa Kwe</v>
          </cell>
        </row>
        <row r="878">
          <cell r="A878" t="str">
            <v>Daing Gyi</v>
          </cell>
          <cell r="C878" t="str">
            <v>Daing Gyi</v>
          </cell>
        </row>
        <row r="879">
          <cell r="A879" t="str">
            <v>Thit Poke Pin Taing</v>
          </cell>
          <cell r="C879" t="str">
            <v>Thit Poke Pin Taing</v>
          </cell>
        </row>
        <row r="880">
          <cell r="A880" t="str">
            <v>Saing Paung</v>
          </cell>
          <cell r="C880" t="str">
            <v>Saing Paung</v>
          </cell>
        </row>
        <row r="881">
          <cell r="A881" t="str">
            <v>San Gyi</v>
          </cell>
          <cell r="C881" t="str">
            <v>San Gyi</v>
          </cell>
        </row>
        <row r="882">
          <cell r="A882" t="str">
            <v>Sin Toe</v>
          </cell>
          <cell r="C882" t="str">
            <v>Sin Toe</v>
          </cell>
        </row>
        <row r="883">
          <cell r="A883" t="str">
            <v>Su Poke Pyin Taw</v>
          </cell>
          <cell r="C883" t="str">
            <v>Su Poke Pyin Taw</v>
          </cell>
        </row>
        <row r="884">
          <cell r="A884" t="str">
            <v>Mee Laung Chaung</v>
          </cell>
          <cell r="C884" t="str">
            <v>Mee Laung Chaung</v>
          </cell>
        </row>
        <row r="885">
          <cell r="A885" t="str">
            <v>Mee Laung Kyun</v>
          </cell>
          <cell r="C885" t="str">
            <v>Mee Laung Kyun</v>
          </cell>
        </row>
        <row r="886">
          <cell r="A886" t="str">
            <v>In Kone</v>
          </cell>
          <cell r="C886" t="str">
            <v>In Kone</v>
          </cell>
        </row>
        <row r="887">
          <cell r="A887" t="str">
            <v>Kan Deik</v>
          </cell>
          <cell r="C887" t="str">
            <v>Kan Deik</v>
          </cell>
        </row>
        <row r="888">
          <cell r="A888" t="str">
            <v>Kan Deik Wa</v>
          </cell>
          <cell r="C888" t="str">
            <v>Kan Deik Wa</v>
          </cell>
        </row>
        <row r="889">
          <cell r="A889" t="str">
            <v>Hta Min Htoke</v>
          </cell>
          <cell r="C889" t="str">
            <v>Hta Min Htoke</v>
          </cell>
        </row>
        <row r="890">
          <cell r="A890" t="str">
            <v>Pyin Taw Gyi</v>
          </cell>
          <cell r="C890" t="str">
            <v>Pyin Taw Gyi</v>
          </cell>
        </row>
        <row r="891">
          <cell r="A891" t="str">
            <v>Myauk Chaung</v>
          </cell>
          <cell r="C891" t="str">
            <v>Myauk Chaung</v>
          </cell>
        </row>
        <row r="892">
          <cell r="A892" t="str">
            <v>Oke Taung (Rakhine)</v>
          </cell>
          <cell r="C892" t="str">
            <v>Oke Taung (Rakhine)</v>
          </cell>
        </row>
        <row r="893">
          <cell r="A893" t="str">
            <v>Oe Hpauk Ywar Thit</v>
          </cell>
          <cell r="C893" t="str">
            <v>Oe Hpauk Ywar Thit</v>
          </cell>
        </row>
        <row r="894">
          <cell r="A894" t="str">
            <v>Oke Hpo (Oe Hpauk)</v>
          </cell>
          <cell r="C894" t="str">
            <v>Oke Hpo (Oe Hpauk)</v>
          </cell>
        </row>
        <row r="895">
          <cell r="A895" t="str">
            <v>Kan Sit</v>
          </cell>
          <cell r="C895" t="str">
            <v>Kan Sit</v>
          </cell>
        </row>
        <row r="896">
          <cell r="A896" t="str">
            <v>Ohn Pa Tee</v>
          </cell>
          <cell r="C896" t="str">
            <v>Ohn Pa Tee</v>
          </cell>
        </row>
        <row r="897">
          <cell r="A897" t="str">
            <v>Ohn Pa Tee Ywar Thit</v>
          </cell>
          <cell r="C897" t="str">
            <v>Ohn Pa Tee Ywar Thit</v>
          </cell>
        </row>
        <row r="898">
          <cell r="A898" t="str">
            <v>Tu Myaung</v>
          </cell>
          <cell r="C898" t="str">
            <v>Tu Myaung</v>
          </cell>
        </row>
        <row r="899">
          <cell r="A899" t="str">
            <v>Wit San</v>
          </cell>
          <cell r="C899" t="str">
            <v>Wit San</v>
          </cell>
        </row>
        <row r="900">
          <cell r="A900" t="str">
            <v>Kyauk Tin Seik</v>
          </cell>
          <cell r="C900" t="str">
            <v>Kyauk Tin Seik</v>
          </cell>
        </row>
        <row r="901">
          <cell r="A901" t="str">
            <v>Pyaing Sayt Kay</v>
          </cell>
          <cell r="C901" t="str">
            <v>Pyaing Sayt Kay</v>
          </cell>
        </row>
        <row r="902">
          <cell r="A902" t="str">
            <v>Kone Baung</v>
          </cell>
          <cell r="C902" t="str">
            <v>Kone Baung</v>
          </cell>
        </row>
        <row r="903">
          <cell r="A903" t="str">
            <v>Pyin Wan</v>
          </cell>
          <cell r="C903" t="str">
            <v>Pyin Wan</v>
          </cell>
        </row>
        <row r="904">
          <cell r="A904" t="str">
            <v>Ohn Chaung</v>
          </cell>
          <cell r="C904" t="str">
            <v>Ohn Chaung</v>
          </cell>
        </row>
        <row r="905">
          <cell r="A905" t="str">
            <v>Ohn Chaung</v>
          </cell>
          <cell r="C905" t="str">
            <v>Ohn Chaung</v>
          </cell>
        </row>
        <row r="906">
          <cell r="A906" t="str">
            <v>Ah Myint Kyun</v>
          </cell>
          <cell r="C906" t="str">
            <v>Ah Myint Kyun</v>
          </cell>
        </row>
        <row r="907">
          <cell r="A907" t="str">
            <v>Ah Ngu Maw (Kone Tan)</v>
          </cell>
          <cell r="C907" t="str">
            <v>Ah Ngu Maw (Kone Tan)</v>
          </cell>
        </row>
        <row r="908">
          <cell r="A908" t="str">
            <v>Ma Gyi Chaung</v>
          </cell>
          <cell r="C908" t="str">
            <v>Ma Gyi Chaung</v>
          </cell>
        </row>
        <row r="909">
          <cell r="A909" t="str">
            <v>Ah Ngu Maw (Rakhine)</v>
          </cell>
          <cell r="C909" t="str">
            <v>Ah Ngu Maw (Rakhine)</v>
          </cell>
        </row>
        <row r="910">
          <cell r="A910" t="str">
            <v>Aung Le Byin</v>
          </cell>
          <cell r="C910" t="str">
            <v>Aung Le Byin</v>
          </cell>
        </row>
        <row r="911">
          <cell r="A911" t="str">
            <v>Kyauk Maw Gyi</v>
          </cell>
          <cell r="C911" t="str">
            <v>Kyauk Maw Gyi</v>
          </cell>
        </row>
        <row r="912">
          <cell r="A912" t="str">
            <v>Pyin Taw Che</v>
          </cell>
          <cell r="C912" t="str">
            <v>Pyin Taw Che</v>
          </cell>
        </row>
        <row r="913">
          <cell r="A913" t="str">
            <v>Ah Ngu Ywar Thit</v>
          </cell>
          <cell r="C913" t="str">
            <v>Ah Ngu Ywar Thit</v>
          </cell>
        </row>
        <row r="914">
          <cell r="A914" t="str">
            <v>Ah Ngu Ywar Haung</v>
          </cell>
          <cell r="C914" t="str">
            <v>Ah Ngu Ywar Haung</v>
          </cell>
        </row>
        <row r="915">
          <cell r="A915" t="str">
            <v>Ohn Taw</v>
          </cell>
          <cell r="C915" t="str">
            <v>Ohn Taw</v>
          </cell>
        </row>
        <row r="916">
          <cell r="A916" t="str">
            <v>Kaing Che</v>
          </cell>
          <cell r="C916" t="str">
            <v>Kaing Che</v>
          </cell>
        </row>
        <row r="917">
          <cell r="A917" t="str">
            <v>Htu Che</v>
          </cell>
          <cell r="C917" t="str">
            <v>Htu Che</v>
          </cell>
        </row>
        <row r="918">
          <cell r="A918" t="str">
            <v>Baw Tu Lar</v>
          </cell>
          <cell r="C918" t="str">
            <v>Baw Tu Lar</v>
          </cell>
        </row>
        <row r="919">
          <cell r="A919" t="str">
            <v>Aung Chan Thar</v>
          </cell>
          <cell r="C919" t="str">
            <v>Aung Chan Thar</v>
          </cell>
        </row>
        <row r="920">
          <cell r="A920" t="str">
            <v>In Tu Lar</v>
          </cell>
          <cell r="C920" t="str">
            <v>In Tu Lar</v>
          </cell>
        </row>
        <row r="921">
          <cell r="A921" t="str">
            <v>Koe Ein Su</v>
          </cell>
          <cell r="C921" t="str">
            <v>Koe Ein Su</v>
          </cell>
        </row>
        <row r="922">
          <cell r="A922" t="str">
            <v>Inn Din (Rakhine)</v>
          </cell>
          <cell r="C922" t="str">
            <v>Inn Din (Rakhine)</v>
          </cell>
        </row>
        <row r="923">
          <cell r="A923" t="str">
            <v>Inn Din (East)</v>
          </cell>
          <cell r="C923" t="str">
            <v>Inn Din (East)</v>
          </cell>
        </row>
        <row r="924">
          <cell r="A924" t="str">
            <v>Inn Din (West)</v>
          </cell>
          <cell r="C924" t="str">
            <v>Inn Din (West)</v>
          </cell>
        </row>
        <row r="925">
          <cell r="A925" t="str">
            <v>Inn Din (Middle)</v>
          </cell>
          <cell r="C925" t="str">
            <v>Inn Din (Middle)</v>
          </cell>
        </row>
        <row r="926">
          <cell r="A926" t="str">
            <v>Pae Youne (NaTaLa(</v>
          </cell>
          <cell r="C926" t="str">
            <v>Pae Youne (NaTaLa(</v>
          </cell>
        </row>
        <row r="927">
          <cell r="A927" t="str">
            <v>Zay Teit Kaung</v>
          </cell>
          <cell r="C927" t="str">
            <v>Zay Teit Kaung</v>
          </cell>
        </row>
        <row r="928">
          <cell r="A928" t="str">
            <v>Ba Da Nar Ywar Thit</v>
          </cell>
          <cell r="C928" t="str">
            <v>Ba Da Nar Ywar Thit</v>
          </cell>
        </row>
        <row r="929">
          <cell r="A929" t="str">
            <v>Ba Da Nar Ku Lar</v>
          </cell>
          <cell r="C929" t="str">
            <v>Ba Da Nar Ku Lar</v>
          </cell>
        </row>
        <row r="930">
          <cell r="A930" t="str">
            <v>Inn Chaung Zay</v>
          </cell>
          <cell r="C930" t="str">
            <v>Inn Chaung Zay</v>
          </cell>
        </row>
        <row r="931">
          <cell r="A931" t="str">
            <v>Inn Chaung Daing Net</v>
          </cell>
          <cell r="C931" t="str">
            <v>Inn Chaung Daing Net</v>
          </cell>
        </row>
        <row r="932">
          <cell r="A932" t="str">
            <v>An Taw</v>
          </cell>
          <cell r="C932" t="str">
            <v>An Taw</v>
          </cell>
        </row>
        <row r="933">
          <cell r="A933" t="str">
            <v>Baung Du Lar</v>
          </cell>
          <cell r="C933" t="str">
            <v>Baung Du Lar</v>
          </cell>
        </row>
        <row r="934">
          <cell r="A934" t="str">
            <v>Aing Din Ywar Thit</v>
          </cell>
          <cell r="C934" t="str">
            <v>Aing Din Ywar Thit</v>
          </cell>
        </row>
        <row r="935">
          <cell r="A935" t="str">
            <v>Aing Wun</v>
          </cell>
          <cell r="C935" t="str">
            <v>Aing Wun</v>
          </cell>
        </row>
        <row r="936">
          <cell r="A936" t="str">
            <v>Ma Nyin Pyin</v>
          </cell>
          <cell r="C936" t="str">
            <v>Ma Nyin Pyin</v>
          </cell>
        </row>
        <row r="937">
          <cell r="A937" t="str">
            <v>Oe Pyin Taung</v>
          </cell>
          <cell r="C937" t="str">
            <v>Oe Pyin Taung</v>
          </cell>
        </row>
        <row r="938">
          <cell r="A938" t="str">
            <v>Ah Nyin Taung</v>
          </cell>
          <cell r="C938" t="str">
            <v>Ah Nyin Taung</v>
          </cell>
        </row>
        <row r="939">
          <cell r="A939" t="str">
            <v>Oe Htein</v>
          </cell>
          <cell r="C939" t="str">
            <v>Oe Htein</v>
          </cell>
        </row>
        <row r="940">
          <cell r="A940" t="str">
            <v>Taung Yin</v>
          </cell>
          <cell r="C940" t="str">
            <v>Taung Yin</v>
          </cell>
        </row>
        <row r="941">
          <cell r="A941" t="str">
            <v>Tha Yaw Taw</v>
          </cell>
          <cell r="C941" t="str">
            <v>Tha Yaw Taw</v>
          </cell>
        </row>
        <row r="942">
          <cell r="A942" t="str">
            <v>Oe Wa</v>
          </cell>
          <cell r="C942" t="str">
            <v>Oe Wa</v>
          </cell>
        </row>
        <row r="943">
          <cell r="A943" t="str">
            <v>Kan Let</v>
          </cell>
          <cell r="C943" t="str">
            <v>Kan Let</v>
          </cell>
        </row>
        <row r="944">
          <cell r="A944" t="str">
            <v>Yan Aung Pyin</v>
          </cell>
          <cell r="C944" t="str">
            <v>Yan Aung Pyin</v>
          </cell>
        </row>
        <row r="945">
          <cell r="A945" t="str">
            <v>Nat Seik</v>
          </cell>
          <cell r="C945" t="str">
            <v>Nat Seik</v>
          </cell>
        </row>
        <row r="946">
          <cell r="A946" t="str">
            <v>Thar Kyaw</v>
          </cell>
          <cell r="C946" t="str">
            <v>Thar Kyaw</v>
          </cell>
        </row>
        <row r="947">
          <cell r="A947" t="str">
            <v>Sin Oe</v>
          </cell>
          <cell r="C947" t="str">
            <v>Sin Oe</v>
          </cell>
        </row>
        <row r="948">
          <cell r="A948" t="str">
            <v>Tha Pyay Kyun</v>
          </cell>
          <cell r="C948" t="str">
            <v>Tha Pyay Kyun</v>
          </cell>
        </row>
        <row r="949">
          <cell r="A949" t="str">
            <v>Ah Chwein Pyin</v>
          </cell>
          <cell r="C949" t="str">
            <v>Ah Chwein Pyin</v>
          </cell>
        </row>
        <row r="950">
          <cell r="A950" t="str">
            <v>Ka Nyin Kauk</v>
          </cell>
          <cell r="C950" t="str">
            <v>Ka Nyin Kauk</v>
          </cell>
        </row>
        <row r="951">
          <cell r="A951" t="str">
            <v>Win Sar Htaunt</v>
          </cell>
          <cell r="C951" t="str">
            <v>Win Sar Htaunt</v>
          </cell>
        </row>
        <row r="952">
          <cell r="A952" t="str">
            <v>Ah Kha Sar</v>
          </cell>
          <cell r="C952" t="str">
            <v>Ah Kha Sar</v>
          </cell>
        </row>
        <row r="953">
          <cell r="A953" t="str">
            <v>Oke Kyut</v>
          </cell>
          <cell r="C953" t="str">
            <v>Oke Kyut</v>
          </cell>
        </row>
        <row r="954">
          <cell r="A954" t="str">
            <v>Don Gyi</v>
          </cell>
          <cell r="C954" t="str">
            <v>Don Gyi</v>
          </cell>
        </row>
        <row r="955">
          <cell r="A955" t="str">
            <v>Ah Kyee Taw Ma</v>
          </cell>
          <cell r="C955" t="str">
            <v>Ah Kyee Taw Ma</v>
          </cell>
        </row>
        <row r="956">
          <cell r="A956" t="str">
            <v>Ah Kyee Taw Ma Ywar Thit</v>
          </cell>
          <cell r="C956" t="str">
            <v>Ah Kyee Taw Ma Ywar Thit</v>
          </cell>
        </row>
        <row r="957">
          <cell r="A957" t="str">
            <v>U Sun Taung (Lower)</v>
          </cell>
          <cell r="C957" t="str">
            <v>U Sun Taung (Lower)</v>
          </cell>
        </row>
        <row r="958">
          <cell r="A958" t="str">
            <v>U Sun Taung (Upper)</v>
          </cell>
          <cell r="C958" t="str">
            <v>U Sun Taung (Upper)</v>
          </cell>
        </row>
        <row r="959">
          <cell r="A959" t="str">
            <v>Ah Pauk Wa</v>
          </cell>
          <cell r="C959" t="str">
            <v>Ah Pauk Wa</v>
          </cell>
        </row>
        <row r="960">
          <cell r="A960" t="str">
            <v>Ah Pauk Wa Chaung Hpyar</v>
          </cell>
          <cell r="C960" t="str">
            <v>Ah Pauk Wa Chaung Hpyar</v>
          </cell>
        </row>
        <row r="961">
          <cell r="A961" t="str">
            <v>Ah Nauk Pyin</v>
          </cell>
          <cell r="C961" t="str">
            <v>Ah Nauk Pyin</v>
          </cell>
        </row>
        <row r="962">
          <cell r="A962" t="str">
            <v>Ye Yu</v>
          </cell>
          <cell r="C962" t="str">
            <v>Ye Yu</v>
          </cell>
        </row>
        <row r="963">
          <cell r="A963" t="str">
            <v>Ah Shey Yae</v>
          </cell>
          <cell r="C963" t="str">
            <v>Ah Shey Yae</v>
          </cell>
        </row>
        <row r="964">
          <cell r="A964" t="str">
            <v>Ah Nauk</v>
          </cell>
          <cell r="C964" t="str">
            <v>Ah Nauk</v>
          </cell>
        </row>
        <row r="965">
          <cell r="A965" t="str">
            <v>Tin War Tway</v>
          </cell>
          <cell r="C965" t="str">
            <v>Tin War Tway</v>
          </cell>
        </row>
        <row r="966">
          <cell r="A966" t="str">
            <v>Nga/Mon Taing</v>
          </cell>
          <cell r="C966" t="str">
            <v>Nga/Mon Taing</v>
          </cell>
        </row>
        <row r="967">
          <cell r="A967" t="str">
            <v>Ma Kyay Taw</v>
          </cell>
          <cell r="C967" t="str">
            <v>Ma Kyay Taw</v>
          </cell>
        </row>
        <row r="968">
          <cell r="A968" t="str">
            <v>Moke Soe Twin</v>
          </cell>
          <cell r="C968" t="str">
            <v>Moke Soe Twin</v>
          </cell>
        </row>
        <row r="969">
          <cell r="A969" t="str">
            <v>Ah Shey Bet</v>
          </cell>
          <cell r="C969" t="str">
            <v>Ah Shey Bet</v>
          </cell>
        </row>
        <row r="970">
          <cell r="A970" t="str">
            <v>Kan Pyaing</v>
          </cell>
          <cell r="C970" t="str">
            <v>Kan Pyaing</v>
          </cell>
        </row>
        <row r="971">
          <cell r="A971" t="str">
            <v>Kan Seik (North)</v>
          </cell>
          <cell r="C971" t="str">
            <v>Kan Seik (North)</v>
          </cell>
        </row>
        <row r="972">
          <cell r="A972" t="str">
            <v>Kan Seik (South)</v>
          </cell>
          <cell r="C972" t="str">
            <v>Kan Seik (South)</v>
          </cell>
        </row>
        <row r="973">
          <cell r="A973" t="str">
            <v>Pein Hne Kaing</v>
          </cell>
          <cell r="C973" t="str">
            <v>Pein Hne Kaing</v>
          </cell>
        </row>
        <row r="974">
          <cell r="A974" t="str">
            <v>Ah Wa Kan</v>
          </cell>
          <cell r="C974" t="str">
            <v>Ah Wa Kan</v>
          </cell>
        </row>
        <row r="975">
          <cell r="A975" t="str">
            <v>Dway Cha</v>
          </cell>
          <cell r="C975" t="str">
            <v>Dway Cha</v>
          </cell>
        </row>
        <row r="976">
          <cell r="A976" t="str">
            <v>Ah Wa Taung</v>
          </cell>
          <cell r="C976" t="str">
            <v>Ah Wa Taung</v>
          </cell>
        </row>
        <row r="977">
          <cell r="A977" t="str">
            <v>Shwe Zin Kone</v>
          </cell>
          <cell r="C977" t="str">
            <v>Shwe Zin Kone</v>
          </cell>
        </row>
        <row r="978">
          <cell r="A978" t="str">
            <v>Htaunt Chay</v>
          </cell>
          <cell r="C978" t="str">
            <v>Htaunt Chay</v>
          </cell>
        </row>
        <row r="979">
          <cell r="A979" t="str">
            <v>Myit Nar</v>
          </cell>
          <cell r="C979" t="str">
            <v>Myit Nar</v>
          </cell>
        </row>
        <row r="980">
          <cell r="A980" t="str">
            <v>Min</v>
          </cell>
          <cell r="C980" t="str">
            <v>Min</v>
          </cell>
        </row>
        <row r="981">
          <cell r="A981" t="str">
            <v>Ah Wa</v>
          </cell>
          <cell r="C981" t="str">
            <v>Ah Wa</v>
          </cell>
        </row>
        <row r="982">
          <cell r="A982" t="str">
            <v>Hpar Hpyo (Ah Htet)</v>
          </cell>
          <cell r="C982" t="str">
            <v>Hpar Hpyo (Ah Htet)</v>
          </cell>
        </row>
        <row r="983">
          <cell r="A983" t="str">
            <v>Yan Wa</v>
          </cell>
          <cell r="C983" t="str">
            <v>Yan Wa</v>
          </cell>
        </row>
        <row r="984">
          <cell r="A984" t="str">
            <v>Thar Si</v>
          </cell>
          <cell r="C984" t="str">
            <v>Thar Si</v>
          </cell>
        </row>
        <row r="985">
          <cell r="A985" t="str">
            <v>Thar Si (Ywar Thit)</v>
          </cell>
          <cell r="C985" t="str">
            <v>Thar Si (Ywar Thit)</v>
          </cell>
        </row>
        <row r="986">
          <cell r="A986" t="str">
            <v>Ah Yet Thay Ma</v>
          </cell>
          <cell r="C986" t="str">
            <v>Ah Yet Thay Ma</v>
          </cell>
        </row>
        <row r="987">
          <cell r="A987" t="str">
            <v>Yae Nan Don</v>
          </cell>
          <cell r="C987" t="str">
            <v>Yae Nan Don</v>
          </cell>
        </row>
        <row r="988">
          <cell r="A988" t="str">
            <v>Doe Tan</v>
          </cell>
          <cell r="C988" t="str">
            <v>Doe Tan</v>
          </cell>
        </row>
        <row r="989">
          <cell r="A989" t="str">
            <v>Ma Tin Hmaing Chaung</v>
          </cell>
          <cell r="C989" t="str">
            <v>Ma Tin Hmaing Chaung</v>
          </cell>
        </row>
        <row r="990">
          <cell r="A990" t="str">
            <v>Zin Chaung</v>
          </cell>
          <cell r="C990" t="str">
            <v>Zin Chaung</v>
          </cell>
        </row>
        <row r="991">
          <cell r="A991" t="str">
            <v>Met Ka Lar Kya</v>
          </cell>
          <cell r="C991" t="str">
            <v>Met Ka Lar Kya</v>
          </cell>
        </row>
        <row r="992">
          <cell r="A992" t="str">
            <v>Thar Yar Kone</v>
          </cell>
          <cell r="C992" t="str">
            <v>Thar Yar Kone</v>
          </cell>
        </row>
        <row r="993">
          <cell r="A993" t="str">
            <v>Ma Gyi Chaung</v>
          </cell>
          <cell r="C993" t="str">
            <v>Ma Gyi Chaung</v>
          </cell>
        </row>
        <row r="994">
          <cell r="A994" t="str">
            <v>Kywe Cha</v>
          </cell>
          <cell r="C994" t="str">
            <v>Kywe Cha</v>
          </cell>
        </row>
        <row r="995">
          <cell r="A995" t="str">
            <v>Nay Pu Khan</v>
          </cell>
          <cell r="C995" t="str">
            <v>Nay Pu Khan</v>
          </cell>
        </row>
        <row r="996">
          <cell r="A996" t="str">
            <v>Khu Hlaing Ywar</v>
          </cell>
          <cell r="C996" t="str">
            <v>Khu Hlaing Ywar</v>
          </cell>
        </row>
        <row r="997">
          <cell r="A997" t="str">
            <v>Kyat Sin</v>
          </cell>
          <cell r="C997" t="str">
            <v>Kyat Sin</v>
          </cell>
        </row>
        <row r="998">
          <cell r="A998" t="str">
            <v>Ma Kyar Se</v>
          </cell>
          <cell r="C998" t="str">
            <v>Ma Kyar Se</v>
          </cell>
        </row>
        <row r="999">
          <cell r="A999" t="str">
            <v>Kun Chaung</v>
          </cell>
          <cell r="C999" t="str">
            <v>Kun Chaung</v>
          </cell>
        </row>
        <row r="1000">
          <cell r="A1000" t="str">
            <v>Hin Ywet</v>
          </cell>
          <cell r="C1000" t="str">
            <v>Hin Ywet</v>
          </cell>
        </row>
        <row r="1001">
          <cell r="A1001" t="str">
            <v>Yae Ma Thein</v>
          </cell>
          <cell r="C1001" t="str">
            <v>Yae Ma Thein</v>
          </cell>
        </row>
        <row r="1002">
          <cell r="A1002" t="str">
            <v>Yae Twin Kyaing</v>
          </cell>
          <cell r="C1002" t="str">
            <v>Yae Twin Kyaing</v>
          </cell>
        </row>
        <row r="1003">
          <cell r="A1003" t="str">
            <v>Shauk Chon</v>
          </cell>
          <cell r="C1003" t="str">
            <v>Shauk Chon</v>
          </cell>
        </row>
        <row r="1004">
          <cell r="A1004" t="str">
            <v>Nyaung Chaung</v>
          </cell>
          <cell r="C1004" t="str">
            <v>Nyaung Chaung</v>
          </cell>
        </row>
        <row r="1005">
          <cell r="A1005" t="str">
            <v>Mei Za Li Kaing</v>
          </cell>
          <cell r="C1005" t="str">
            <v>Mei Za Li Kaing</v>
          </cell>
        </row>
        <row r="1006">
          <cell r="A1006" t="str">
            <v>Hmwar</v>
          </cell>
          <cell r="C1006" t="str">
            <v>Hmwar</v>
          </cell>
        </row>
        <row r="1007">
          <cell r="A1007" t="str">
            <v>Pa Da Kyaw</v>
          </cell>
          <cell r="C1007" t="str">
            <v>Pa Da Kyaw</v>
          </cell>
        </row>
        <row r="1008">
          <cell r="A1008" t="str">
            <v>Hmo Hin Pyin</v>
          </cell>
          <cell r="C1008" t="str">
            <v>Hmo Hin Pyin</v>
          </cell>
        </row>
        <row r="1009">
          <cell r="A1009" t="str">
            <v>Kaung Mun</v>
          </cell>
          <cell r="C1009" t="str">
            <v>Kaung Mun</v>
          </cell>
        </row>
        <row r="1010">
          <cell r="A1010" t="str">
            <v>Hmo Hin Taw</v>
          </cell>
          <cell r="C1010" t="str">
            <v>Hmo Hin Taw</v>
          </cell>
        </row>
        <row r="1011">
          <cell r="A1011" t="str">
            <v>Poe Shi Kone</v>
          </cell>
          <cell r="C1011" t="str">
            <v>Poe Shi Kone</v>
          </cell>
        </row>
        <row r="1012">
          <cell r="A1012" t="str">
            <v>Than Pu Yar Htaunt</v>
          </cell>
          <cell r="C1012" t="str">
            <v>Than Pu Yar Htaunt</v>
          </cell>
        </row>
        <row r="1013">
          <cell r="A1013" t="str">
            <v>Mar Lar (Rakhine)</v>
          </cell>
          <cell r="C1013" t="str">
            <v>Mar Lar (Rakhine)</v>
          </cell>
        </row>
        <row r="1014">
          <cell r="A1014" t="str">
            <v>Mar Lar (Myo)</v>
          </cell>
          <cell r="C1014" t="str">
            <v>Mar Lar (Myo)</v>
          </cell>
        </row>
        <row r="1015">
          <cell r="A1015" t="str">
            <v>Ah Htet Kha Paw</v>
          </cell>
          <cell r="C1015" t="str">
            <v>Ah Htet Kha Paw</v>
          </cell>
        </row>
        <row r="1016">
          <cell r="A1016" t="str">
            <v>Kha Maung Taw</v>
          </cell>
          <cell r="C1016" t="str">
            <v>Kha Maung Taw</v>
          </cell>
        </row>
        <row r="1017">
          <cell r="A1017" t="str">
            <v>Kyet Win</v>
          </cell>
          <cell r="C1017" t="str">
            <v>Kyet Win</v>
          </cell>
        </row>
        <row r="1018">
          <cell r="A1018" t="str">
            <v>Me Taung Chay Yin</v>
          </cell>
          <cell r="C1018" t="str">
            <v>Me Taung Chay Yin</v>
          </cell>
        </row>
        <row r="1019">
          <cell r="A1019" t="str">
            <v>Me Kyein Chaung</v>
          </cell>
          <cell r="C1019" t="str">
            <v>Me Kyein Chaung</v>
          </cell>
        </row>
        <row r="1020">
          <cell r="A1020" t="str">
            <v>Me Than Kyoe</v>
          </cell>
          <cell r="C1020" t="str">
            <v>Me Than Kyoe</v>
          </cell>
        </row>
        <row r="1021">
          <cell r="A1021" t="str">
            <v>Me Let Maung</v>
          </cell>
          <cell r="C1021" t="str">
            <v>Me Let Maung</v>
          </cell>
        </row>
        <row r="1022">
          <cell r="A1022" t="str">
            <v>Kut Wa</v>
          </cell>
          <cell r="C1022" t="str">
            <v>Kut Wa</v>
          </cell>
        </row>
        <row r="1023">
          <cell r="A1023" t="str">
            <v>Me Kyun</v>
          </cell>
          <cell r="C1023" t="str">
            <v>Me Kyun</v>
          </cell>
        </row>
        <row r="1024">
          <cell r="A1024" t="str">
            <v>Gone Sa Yit</v>
          </cell>
          <cell r="C1024" t="str">
            <v>Gone Sa Yit</v>
          </cell>
        </row>
        <row r="1025">
          <cell r="A1025" t="str">
            <v>Yae Hpyu Aing</v>
          </cell>
          <cell r="C1025" t="str">
            <v>Yae Hpyu Aing</v>
          </cell>
        </row>
        <row r="1026">
          <cell r="A1026" t="str">
            <v>Ma Day</v>
          </cell>
          <cell r="C1026" t="str">
            <v>Ma Day</v>
          </cell>
        </row>
        <row r="1027">
          <cell r="A1027" t="str">
            <v>Me Nei Kwin</v>
          </cell>
          <cell r="C1027" t="str">
            <v>Me Nei Kwin</v>
          </cell>
        </row>
        <row r="1028">
          <cell r="A1028" t="str">
            <v>Za Lun</v>
          </cell>
          <cell r="C1028" t="str">
            <v>Za Lun</v>
          </cell>
        </row>
        <row r="1029">
          <cell r="A1029" t="str">
            <v>Chaung Htoe Chin</v>
          </cell>
          <cell r="C1029" t="str">
            <v>Chaung Htoe Chin</v>
          </cell>
        </row>
        <row r="1030">
          <cell r="A1030" t="str">
            <v>Min Hpu</v>
          </cell>
          <cell r="C1030" t="str">
            <v>Min Hpu</v>
          </cell>
        </row>
        <row r="1031">
          <cell r="A1031" t="str">
            <v>Kat We</v>
          </cell>
          <cell r="C1031" t="str">
            <v>Kat We</v>
          </cell>
        </row>
        <row r="1032">
          <cell r="A1032" t="str">
            <v>Pale Taung</v>
          </cell>
          <cell r="C1032" t="str">
            <v>Pale Taung</v>
          </cell>
        </row>
        <row r="1033">
          <cell r="A1033" t="str">
            <v>Min Zi Chaung</v>
          </cell>
          <cell r="C1033" t="str">
            <v>Min Zi Chaung</v>
          </cell>
        </row>
        <row r="1034">
          <cell r="A1034" t="str">
            <v>War Taung</v>
          </cell>
          <cell r="C1034" t="str">
            <v>War Taung</v>
          </cell>
        </row>
        <row r="1035">
          <cell r="A1035" t="str">
            <v>Myin Kan Seik</v>
          </cell>
          <cell r="C1035" t="str">
            <v>Myin Kan Seik</v>
          </cell>
        </row>
        <row r="1036">
          <cell r="A1036" t="str">
            <v>Athay Kar La</v>
          </cell>
          <cell r="C1036" t="str">
            <v>Athay Kar La</v>
          </cell>
        </row>
        <row r="1037">
          <cell r="A1037" t="str">
            <v>Ywar Thar Yar</v>
          </cell>
          <cell r="C1037" t="str">
            <v>Ywar Thar Yar</v>
          </cell>
        </row>
        <row r="1038">
          <cell r="A1038" t="str">
            <v>Khway Chay Myaung</v>
          </cell>
          <cell r="C1038" t="str">
            <v>Khway Chay Myaung</v>
          </cell>
        </row>
        <row r="1039">
          <cell r="A1039" t="str">
            <v>Kyay Ma (Ah Wa)</v>
          </cell>
          <cell r="C1039" t="str">
            <v>Kyay Ma (Ah Wa)</v>
          </cell>
        </row>
        <row r="1040">
          <cell r="A1040" t="str">
            <v>Kyay Ma Ah Lel (Pyin Wa)</v>
          </cell>
          <cell r="C1040" t="str">
            <v>Kyay Ma Ah Lel (Pyin Wa)</v>
          </cell>
        </row>
        <row r="1041">
          <cell r="A1041" t="str">
            <v>Nat Taung</v>
          </cell>
          <cell r="C1041" t="str">
            <v>Nat Taung</v>
          </cell>
        </row>
        <row r="1042">
          <cell r="A1042" t="str">
            <v>Nat Taung Ywar Thit</v>
          </cell>
          <cell r="C1042" t="str">
            <v>Nat Taung Ywar Thit</v>
          </cell>
        </row>
        <row r="1043">
          <cell r="A1043" t="str">
            <v>Nga / Tat</v>
          </cell>
          <cell r="C1043" t="str">
            <v>Nga / Tat</v>
          </cell>
        </row>
        <row r="1044">
          <cell r="A1044" t="str">
            <v>Tha Yet Oke (Upper)</v>
          </cell>
          <cell r="C1044" t="str">
            <v>Tha Yet Oke (Upper)</v>
          </cell>
        </row>
        <row r="1045">
          <cell r="A1045" t="str">
            <v>Kine Gyi</v>
          </cell>
          <cell r="C1045" t="str">
            <v>Kine Gyi</v>
          </cell>
        </row>
        <row r="1046">
          <cell r="A1046" t="str">
            <v>Kaing Thit</v>
          </cell>
          <cell r="C1046" t="str">
            <v>Kaing Thit</v>
          </cell>
        </row>
        <row r="1047">
          <cell r="A1047" t="str">
            <v>Zar Ti Yan</v>
          </cell>
          <cell r="C1047" t="str">
            <v>Zar Ti Yan</v>
          </cell>
        </row>
        <row r="1048">
          <cell r="A1048" t="str">
            <v>Min Kan</v>
          </cell>
          <cell r="C1048" t="str">
            <v>Min Kan</v>
          </cell>
        </row>
        <row r="1049">
          <cell r="A1049" t="str">
            <v>Min Pyin</v>
          </cell>
          <cell r="C1049" t="str">
            <v>Min Pyin</v>
          </cell>
        </row>
        <row r="1050">
          <cell r="A1050" t="str">
            <v>Min Pyin Ywar Thit</v>
          </cell>
          <cell r="C1050" t="str">
            <v>Min Pyin Ywar Thit</v>
          </cell>
        </row>
        <row r="1051">
          <cell r="A1051" t="str">
            <v>Min Seik Pyin</v>
          </cell>
          <cell r="C1051" t="str">
            <v>Min Seik Pyin</v>
          </cell>
        </row>
        <row r="1052">
          <cell r="A1052" t="str">
            <v>Daunt Chaung</v>
          </cell>
          <cell r="C1052" t="str">
            <v>Daunt Chaung</v>
          </cell>
        </row>
        <row r="1053">
          <cell r="A1053" t="str">
            <v>Min Thar Taung</v>
          </cell>
          <cell r="C1053" t="str">
            <v>Min Thar Taung</v>
          </cell>
        </row>
        <row r="1054">
          <cell r="A1054" t="str">
            <v>Yae Nan Taung</v>
          </cell>
          <cell r="C1054" t="str">
            <v>Yae Nan Taung</v>
          </cell>
        </row>
        <row r="1055">
          <cell r="A1055" t="str">
            <v>Min Pyin</v>
          </cell>
          <cell r="C1055" t="str">
            <v>Min Pyin</v>
          </cell>
        </row>
        <row r="1056">
          <cell r="A1056" t="str">
            <v>Hmin Khone Taing</v>
          </cell>
          <cell r="C1056" t="str">
            <v>Hmin Khone Taing</v>
          </cell>
        </row>
        <row r="1057">
          <cell r="A1057" t="str">
            <v>Min Gyi (Ku Lar)</v>
          </cell>
          <cell r="C1057" t="str">
            <v>Min Gyi (Ku Lar)</v>
          </cell>
        </row>
        <row r="1058">
          <cell r="A1058" t="str">
            <v>Min Gyi (Tu Lar Tu Li)</v>
          </cell>
          <cell r="C1058" t="str">
            <v>Min Gyi (Tu Lar Tu Li)</v>
          </cell>
        </row>
        <row r="1059">
          <cell r="A1059" t="str">
            <v>Bu Taung Kwea</v>
          </cell>
          <cell r="C1059" t="str">
            <v>Bu Taung Kwea</v>
          </cell>
        </row>
        <row r="1060">
          <cell r="A1060" t="str">
            <v>Myo Chaung</v>
          </cell>
          <cell r="C1060" t="str">
            <v>Myo Chaung</v>
          </cell>
        </row>
        <row r="1061">
          <cell r="A1061" t="str">
            <v>Min Chaung</v>
          </cell>
          <cell r="C1061" t="str">
            <v>Min Chaung</v>
          </cell>
        </row>
        <row r="1062">
          <cell r="A1062" t="str">
            <v>Kun Chain</v>
          </cell>
          <cell r="C1062" t="str">
            <v>Kun Chain</v>
          </cell>
        </row>
        <row r="1063">
          <cell r="A1063" t="str">
            <v>Mauk Tin Gyi</v>
          </cell>
          <cell r="C1063" t="str">
            <v>Mauk Tin Gyi</v>
          </cell>
        </row>
        <row r="1064">
          <cell r="A1064" t="str">
            <v>Lawt Te</v>
          </cell>
          <cell r="C1064" t="str">
            <v>Lawt Te</v>
          </cell>
        </row>
        <row r="1065">
          <cell r="A1065" t="str">
            <v>Doe Tan</v>
          </cell>
          <cell r="C1065" t="str">
            <v>Doe Tan</v>
          </cell>
        </row>
        <row r="1066">
          <cell r="A1066" t="str">
            <v>Ma Ra Zaing</v>
          </cell>
          <cell r="C1066" t="str">
            <v>Ma Ra Zaing</v>
          </cell>
        </row>
        <row r="1067">
          <cell r="A1067" t="str">
            <v>Min Gan</v>
          </cell>
          <cell r="C1067" t="str">
            <v>Min Gan</v>
          </cell>
        </row>
        <row r="1068">
          <cell r="A1068" t="str">
            <v>Ka Nyin Taw</v>
          </cell>
          <cell r="C1068" t="str">
            <v>Ka Nyin Taw</v>
          </cell>
        </row>
        <row r="1069">
          <cell r="A1069" t="str">
            <v>Wet Ya</v>
          </cell>
          <cell r="C1069" t="str">
            <v>Wet Ya</v>
          </cell>
        </row>
        <row r="1070">
          <cell r="A1070" t="str">
            <v>Yae Nan Twain</v>
          </cell>
          <cell r="C1070" t="str">
            <v>Yae Nan Twain</v>
          </cell>
        </row>
        <row r="1071">
          <cell r="A1071" t="str">
            <v>Yae Myet Wa</v>
          </cell>
          <cell r="C1071" t="str">
            <v>Yae Myet Wa</v>
          </cell>
        </row>
        <row r="1072">
          <cell r="A1072" t="str">
            <v>Yae Myet Chaung</v>
          </cell>
          <cell r="C1072" t="str">
            <v>Yae Myet Chaung</v>
          </cell>
        </row>
        <row r="1073">
          <cell r="A1073" t="str">
            <v>Hnyaung Pyein</v>
          </cell>
          <cell r="C1073" t="str">
            <v>Hnyaung Pyein</v>
          </cell>
        </row>
        <row r="1074">
          <cell r="A1074" t="str">
            <v>Kyauk Yoe</v>
          </cell>
          <cell r="C1074" t="str">
            <v>Kyauk Yoe</v>
          </cell>
        </row>
        <row r="1075">
          <cell r="A1075" t="str">
            <v>Kyauk Ka Lay</v>
          </cell>
          <cell r="C1075" t="str">
            <v>Kyauk Ka Lay</v>
          </cell>
        </row>
        <row r="1076">
          <cell r="A1076" t="str">
            <v>Nga/Oke</v>
          </cell>
          <cell r="C1076" t="str">
            <v>Nga/Oke</v>
          </cell>
        </row>
        <row r="1077">
          <cell r="A1077" t="str">
            <v>Min Yat</v>
          </cell>
          <cell r="C1077" t="str">
            <v>Min Yat</v>
          </cell>
        </row>
        <row r="1078">
          <cell r="A1078" t="str">
            <v>Leik Tin</v>
          </cell>
          <cell r="C1078" t="str">
            <v>Leik Tin</v>
          </cell>
        </row>
        <row r="1079">
          <cell r="A1079" t="str">
            <v>Kyauk Shi Pyin</v>
          </cell>
          <cell r="C1079" t="str">
            <v>Kyauk Shi Pyin</v>
          </cell>
        </row>
        <row r="1080">
          <cell r="A1080" t="str">
            <v>Kyauk Tan</v>
          </cell>
          <cell r="C1080" t="str">
            <v>Kyauk Tan</v>
          </cell>
        </row>
        <row r="1081">
          <cell r="A1081" t="str">
            <v>Mi Kyaung Tet</v>
          </cell>
          <cell r="C1081" t="str">
            <v>Mi Kyaung Tet</v>
          </cell>
        </row>
        <row r="1082">
          <cell r="A1082" t="str">
            <v>Mun Htaunt</v>
          </cell>
          <cell r="C1082" t="str">
            <v>Mun Htaunt</v>
          </cell>
        </row>
        <row r="1083">
          <cell r="A1083" t="str">
            <v>Thar Si</v>
          </cell>
          <cell r="C1083" t="str">
            <v>Thar Si</v>
          </cell>
        </row>
        <row r="1084">
          <cell r="A1084" t="str">
            <v>Mi Nyo Htaunt</v>
          </cell>
          <cell r="C1084" t="str">
            <v>Mi Nyo Htaunt</v>
          </cell>
        </row>
        <row r="1085">
          <cell r="A1085" t="str">
            <v>Mi Nyo Htaunt Ywar Thit</v>
          </cell>
          <cell r="C1085" t="str">
            <v>Mi Nyo Htaunt Ywar Thit</v>
          </cell>
        </row>
        <row r="1086">
          <cell r="A1086" t="str">
            <v>Na Daung Kya</v>
          </cell>
          <cell r="C1086" t="str">
            <v>Na Daung Kya</v>
          </cell>
        </row>
        <row r="1087">
          <cell r="A1087" t="str">
            <v>Moe Tein Pyin</v>
          </cell>
          <cell r="C1087" t="str">
            <v>Moe Tein Pyin</v>
          </cell>
        </row>
        <row r="1088">
          <cell r="A1088" t="str">
            <v>Aung Mingalar Pike Seik</v>
          </cell>
          <cell r="C1088" t="str">
            <v>Aung Mingalar Pike Seik</v>
          </cell>
        </row>
        <row r="1089">
          <cell r="A1089" t="str">
            <v>Taung Gyi Yin (Moe Thee Nat Taung)</v>
          </cell>
          <cell r="C1089" t="str">
            <v>Taung Gyi Yin (Moe Thee Nat Taung)</v>
          </cell>
        </row>
        <row r="1090">
          <cell r="A1090" t="str">
            <v>Kon Baung (South)</v>
          </cell>
          <cell r="C1090" t="str">
            <v>Kon Baung (South)</v>
          </cell>
        </row>
        <row r="1091">
          <cell r="A1091" t="str">
            <v>Kyee Gaung Taung</v>
          </cell>
          <cell r="C1091" t="str">
            <v>Kyee Gaung Taung</v>
          </cell>
        </row>
        <row r="1092">
          <cell r="A1092" t="str">
            <v>Moe Ywar Thit</v>
          </cell>
          <cell r="C1092" t="str">
            <v>Moe Ywar Thit</v>
          </cell>
        </row>
        <row r="1093">
          <cell r="A1093" t="str">
            <v>Moe Shwe Kone</v>
          </cell>
          <cell r="C1093" t="str">
            <v>Moe Shwe Kone</v>
          </cell>
        </row>
        <row r="1094">
          <cell r="A1094" t="str">
            <v>Moe Kyauk Gyi Kwin</v>
          </cell>
          <cell r="C1094" t="str">
            <v>Moe Kyauk Gyi Kwin</v>
          </cell>
        </row>
        <row r="1095">
          <cell r="A1095" t="str">
            <v>Moe Kan Pyin</v>
          </cell>
          <cell r="C1095" t="str">
            <v>Moe Kan Pyin</v>
          </cell>
        </row>
        <row r="1096">
          <cell r="A1096" t="str">
            <v>Moe Kyeik Pyin</v>
          </cell>
          <cell r="C1096" t="str">
            <v>Moe Kyeik Pyin</v>
          </cell>
        </row>
        <row r="1097">
          <cell r="A1097" t="str">
            <v>Moe Tein Pyin</v>
          </cell>
          <cell r="C1097" t="str">
            <v>Moe Tein Pyin</v>
          </cell>
        </row>
        <row r="1098">
          <cell r="A1098" t="str">
            <v>Boke Hmyat Taw</v>
          </cell>
          <cell r="C1098" t="str">
            <v>Boke Hmyat Taw</v>
          </cell>
        </row>
        <row r="1099">
          <cell r="A1099" t="str">
            <v>Mein Ma Kywe</v>
          </cell>
          <cell r="C1099" t="str">
            <v>Mein Ma Kywe</v>
          </cell>
        </row>
        <row r="1100">
          <cell r="A1100" t="str">
            <v>Kyu</v>
          </cell>
          <cell r="C1100" t="str">
            <v>Kyu</v>
          </cell>
        </row>
        <row r="1101">
          <cell r="A1101" t="str">
            <v>Ye Aung Chaung</v>
          </cell>
          <cell r="C1101" t="str">
            <v>Ye Aung Chaung</v>
          </cell>
        </row>
        <row r="1102">
          <cell r="A1102" t="str">
            <v>Mee Taik</v>
          </cell>
          <cell r="C1102" t="str">
            <v>Mee Taik</v>
          </cell>
        </row>
        <row r="1103">
          <cell r="A1103" t="str">
            <v>Hpon Thi</v>
          </cell>
          <cell r="C1103" t="str">
            <v>Hpon Thi</v>
          </cell>
        </row>
        <row r="1104">
          <cell r="A1104" t="str">
            <v>Mee Laung Htaunt</v>
          </cell>
          <cell r="C1104" t="str">
            <v>Mee Laung Htaunt</v>
          </cell>
        </row>
        <row r="1105">
          <cell r="A1105" t="str">
            <v>Pay Ta Pin</v>
          </cell>
          <cell r="C1105" t="str">
            <v>Pay Ta Pin</v>
          </cell>
        </row>
        <row r="1106">
          <cell r="A1106" t="str">
            <v>Ah Htet Pyin</v>
          </cell>
          <cell r="C1106" t="str">
            <v>Ah Htet Pyin</v>
          </cell>
        </row>
        <row r="1107">
          <cell r="A1107" t="str">
            <v>Kyee Chaung Wa</v>
          </cell>
          <cell r="C1107" t="str">
            <v>Kyee Chaung Wa</v>
          </cell>
        </row>
        <row r="1108">
          <cell r="A1108" t="str">
            <v>Za Lat Pyin</v>
          </cell>
          <cell r="C1108" t="str">
            <v>Za Lat Pyin</v>
          </cell>
        </row>
        <row r="1109">
          <cell r="A1109" t="str">
            <v>Mi Kyaung Tet</v>
          </cell>
          <cell r="C1109" t="str">
            <v>Mi Kyaung Tet</v>
          </cell>
        </row>
        <row r="1110">
          <cell r="A1110" t="str">
            <v>Hmeit Chaung</v>
          </cell>
          <cell r="C1110" t="str">
            <v>Hmeit Chaung</v>
          </cell>
        </row>
        <row r="1111">
          <cell r="A1111" t="str">
            <v>Mee Chaung Htoe</v>
          </cell>
          <cell r="C1111" t="str">
            <v>Mee Chaung Htoe</v>
          </cell>
        </row>
        <row r="1112">
          <cell r="A1112" t="str">
            <v>Mee Chaung Lu</v>
          </cell>
          <cell r="C1112" t="str">
            <v>Mee Chaung Lu</v>
          </cell>
        </row>
        <row r="1113">
          <cell r="A1113" t="str">
            <v>Ah Htet Pyin Ywar Thit</v>
          </cell>
          <cell r="C1113" t="str">
            <v>Ah Htet Pyin Ywar Thit</v>
          </cell>
        </row>
        <row r="1114">
          <cell r="A1114" t="str">
            <v>Za Bu Yit</v>
          </cell>
          <cell r="C1114" t="str">
            <v>Za Bu Yit</v>
          </cell>
        </row>
        <row r="1115">
          <cell r="A1115" t="str">
            <v>Ywar Thit</v>
          </cell>
          <cell r="C1115" t="str">
            <v>Ywar Thit</v>
          </cell>
        </row>
        <row r="1116">
          <cell r="A1116" t="str">
            <v>Hpaw Tay Ahr Li</v>
          </cell>
          <cell r="C1116" t="str">
            <v>Hpaw Tay Ahr Li</v>
          </cell>
        </row>
        <row r="1117">
          <cell r="A1117" t="str">
            <v>Bo Gyi Chaung</v>
          </cell>
          <cell r="C1117" t="str">
            <v>Bo Gyi Chaung</v>
          </cell>
        </row>
        <row r="1118">
          <cell r="A1118" t="str">
            <v>Khaik Mu Ra</v>
          </cell>
          <cell r="C1118" t="str">
            <v>Khaik Mu Ra</v>
          </cell>
        </row>
        <row r="1119">
          <cell r="A1119" t="str">
            <v>Mee Chaung Zay</v>
          </cell>
          <cell r="C1119" t="str">
            <v>Mee Chaung Zay</v>
          </cell>
        </row>
        <row r="1120">
          <cell r="A1120" t="str">
            <v>Mar Zi</v>
          </cell>
          <cell r="C1120" t="str">
            <v>Mar Zi</v>
          </cell>
        </row>
        <row r="1121">
          <cell r="A1121" t="str">
            <v>Gyin Khar Say</v>
          </cell>
          <cell r="C1121" t="str">
            <v>Gyin Khar Say</v>
          </cell>
        </row>
        <row r="1122">
          <cell r="A1122" t="str">
            <v>Mee Wa</v>
          </cell>
          <cell r="C1122" t="str">
            <v>Mee Wa</v>
          </cell>
        </row>
        <row r="1123">
          <cell r="A1123" t="str">
            <v>Mon Than Pyin</v>
          </cell>
          <cell r="C1123" t="str">
            <v>Mon Than Pyin</v>
          </cell>
        </row>
        <row r="1124">
          <cell r="A1124" t="str">
            <v>Maung Hla Ma</v>
          </cell>
          <cell r="C1124" t="str">
            <v>Maung Hla Ma</v>
          </cell>
        </row>
        <row r="1125">
          <cell r="A1125" t="str">
            <v>Mee Kyaung Khaung Swea</v>
          </cell>
          <cell r="C1125" t="str">
            <v>Mee Kyaung Khaung Swea</v>
          </cell>
        </row>
        <row r="1126">
          <cell r="A1126" t="str">
            <v>Kone Tan Ywar Thit</v>
          </cell>
          <cell r="C1126" t="str">
            <v>Kone Tan Ywar Thit</v>
          </cell>
        </row>
        <row r="1127">
          <cell r="A1127" t="str">
            <v>Ku Mi Khar Li</v>
          </cell>
          <cell r="C1127" t="str">
            <v>Ku Mi Khar Li</v>
          </cell>
        </row>
        <row r="1128">
          <cell r="A1128" t="str">
            <v>Shwe Ya Chaing</v>
          </cell>
          <cell r="C1128" t="str">
            <v>Shwe Ya Chaing</v>
          </cell>
        </row>
        <row r="1129">
          <cell r="A1129" t="str">
            <v>Chan Thar</v>
          </cell>
          <cell r="C1129" t="str">
            <v>Chan Thar</v>
          </cell>
        </row>
        <row r="1130">
          <cell r="A1130" t="str">
            <v>Deit Chaung</v>
          </cell>
          <cell r="C1130" t="str">
            <v>Deit Chaung</v>
          </cell>
        </row>
        <row r="1131">
          <cell r="A1131" t="str">
            <v>Thin Baung Taw</v>
          </cell>
          <cell r="C1131" t="str">
            <v>Thin Baung Taw</v>
          </cell>
        </row>
        <row r="1132">
          <cell r="A1132" t="str">
            <v>Ma Kyay Ngu</v>
          </cell>
          <cell r="C1132" t="str">
            <v>Ma Kyay Ngu</v>
          </cell>
        </row>
        <row r="1133">
          <cell r="A1133" t="str">
            <v>Chaung Wa</v>
          </cell>
          <cell r="C1133" t="str">
            <v>Chaung Wa</v>
          </cell>
        </row>
        <row r="1134">
          <cell r="A1134" t="str">
            <v>Ma Kyay</v>
          </cell>
          <cell r="C1134" t="str">
            <v>Ma Kyay</v>
          </cell>
        </row>
        <row r="1135">
          <cell r="A1135" t="str">
            <v>Yae Thoe</v>
          </cell>
          <cell r="C1135" t="str">
            <v>Yae Thoe</v>
          </cell>
        </row>
        <row r="1136">
          <cell r="A1136" t="str">
            <v>Ma Dawt Kyaw</v>
          </cell>
          <cell r="C1136" t="str">
            <v>Ma Dawt Kyaw</v>
          </cell>
        </row>
        <row r="1137">
          <cell r="A1137" t="str">
            <v>Ma Naw Thi Ri</v>
          </cell>
          <cell r="C1137" t="str">
            <v>Ma Naw Thi Ri</v>
          </cell>
        </row>
        <row r="1138">
          <cell r="A1138" t="str">
            <v>Tat Maw</v>
          </cell>
          <cell r="C1138" t="str">
            <v>Tat Maw</v>
          </cell>
        </row>
        <row r="1139">
          <cell r="A1139" t="str">
            <v>Kyauk Tan</v>
          </cell>
          <cell r="C1139" t="str">
            <v>Kyauk Tan</v>
          </cell>
        </row>
        <row r="1140">
          <cell r="A1140" t="str">
            <v>Kyein Chaung</v>
          </cell>
          <cell r="C1140" t="str">
            <v>Kyein Chaung</v>
          </cell>
        </row>
        <row r="1141">
          <cell r="A1141" t="str">
            <v>Ma Day Kyun Ywar Ma</v>
          </cell>
          <cell r="C1141" t="str">
            <v>Ma Day Kyun Ywar Ma</v>
          </cell>
        </row>
        <row r="1142">
          <cell r="A1142" t="str">
            <v>Baw Ywar Zay</v>
          </cell>
          <cell r="C1142" t="str">
            <v>Baw Ywar Zay</v>
          </cell>
        </row>
        <row r="1143">
          <cell r="A1143" t="str">
            <v>Ma Har Htee</v>
          </cell>
          <cell r="C1143" t="str">
            <v>Ma Har Htee</v>
          </cell>
        </row>
        <row r="1144">
          <cell r="A1144" t="str">
            <v>Thar Zay</v>
          </cell>
          <cell r="C1144" t="str">
            <v>Thar Zay</v>
          </cell>
        </row>
        <row r="1145">
          <cell r="A1145" t="str">
            <v>Min Ga Lar Gyi</v>
          </cell>
          <cell r="C1145" t="str">
            <v>Min Ga Lar Gyi</v>
          </cell>
        </row>
        <row r="1146">
          <cell r="A1146" t="str">
            <v>Mi Kyaung Tet</v>
          </cell>
          <cell r="C1146" t="str">
            <v>Mi Kyaung Tet</v>
          </cell>
        </row>
        <row r="1147">
          <cell r="A1147" t="str">
            <v>Ma Yut Chein Ywar Ma</v>
          </cell>
          <cell r="C1147" t="str">
            <v>Ma Yut Chein Ywar Ma</v>
          </cell>
        </row>
        <row r="1148">
          <cell r="A1148" t="str">
            <v>Ma Yut Chein Taung Paw</v>
          </cell>
          <cell r="C1148" t="str">
            <v>Ma Yut Chein Taung Paw</v>
          </cell>
        </row>
        <row r="1149">
          <cell r="A1149" t="str">
            <v>Ma Yut Chein Ah Lel</v>
          </cell>
          <cell r="C1149" t="str">
            <v>Ma Yut Chein Ah Lel</v>
          </cell>
        </row>
        <row r="1150">
          <cell r="A1150" t="str">
            <v>Har Ra Paing</v>
          </cell>
          <cell r="C1150" t="str">
            <v>Har Ra Paing</v>
          </cell>
        </row>
        <row r="1151">
          <cell r="A1151" t="str">
            <v>Sat Kyar</v>
          </cell>
          <cell r="C1151" t="str">
            <v>Sat Kyar</v>
          </cell>
        </row>
        <row r="1152">
          <cell r="A1152" t="str">
            <v>Kan Hpay</v>
          </cell>
          <cell r="C1152" t="str">
            <v>Kan Hpay</v>
          </cell>
        </row>
        <row r="1153">
          <cell r="A1153" t="str">
            <v>Let Taw Ri</v>
          </cell>
          <cell r="C1153" t="str">
            <v>Let Taw Ri</v>
          </cell>
        </row>
        <row r="1154">
          <cell r="A1154" t="str">
            <v>Tan Seik</v>
          </cell>
          <cell r="C1154" t="str">
            <v>Tan Seik</v>
          </cell>
        </row>
        <row r="1155">
          <cell r="A1155" t="str">
            <v>Gyaing Kauk</v>
          </cell>
          <cell r="C1155" t="str">
            <v>Gyaing Kauk</v>
          </cell>
        </row>
        <row r="1156">
          <cell r="A1156" t="str">
            <v>Sat Thwar</v>
          </cell>
          <cell r="C1156" t="str">
            <v>Sat Thwar</v>
          </cell>
        </row>
        <row r="1157">
          <cell r="A1157" t="str">
            <v>Ah Lel</v>
          </cell>
          <cell r="C1157" t="str">
            <v>Ah Lel</v>
          </cell>
        </row>
        <row r="1158">
          <cell r="A1158" t="str">
            <v>Sat Tet</v>
          </cell>
          <cell r="C1158" t="str">
            <v>Sat Tet</v>
          </cell>
        </row>
        <row r="1159">
          <cell r="A1159" t="str">
            <v>Shwe Thar Chaing</v>
          </cell>
          <cell r="C1159" t="str">
            <v>Shwe Thar Chaing</v>
          </cell>
        </row>
        <row r="1160">
          <cell r="A1160" t="str">
            <v>Thet Kei Kyin</v>
          </cell>
          <cell r="C1160" t="str">
            <v>Thet Kei Kyin</v>
          </cell>
        </row>
        <row r="1161">
          <cell r="A1161" t="str">
            <v>Sat Lel Hmyaw</v>
          </cell>
          <cell r="C1161" t="str">
            <v>Sat Lel Hmyaw</v>
          </cell>
        </row>
        <row r="1162">
          <cell r="A1162" t="str">
            <v>Ma Yut Ka Lay</v>
          </cell>
          <cell r="C1162" t="str">
            <v>Ma Yut Ka Lay</v>
          </cell>
        </row>
        <row r="1163">
          <cell r="A1163" t="str">
            <v>Ah Be</v>
          </cell>
          <cell r="C1163" t="str">
            <v>Ah Be</v>
          </cell>
        </row>
        <row r="1164">
          <cell r="A1164" t="str">
            <v>Nga Wet Chaung</v>
          </cell>
          <cell r="C1164" t="str">
            <v>Nga Wet Chaung</v>
          </cell>
        </row>
        <row r="1165">
          <cell r="A1165" t="str">
            <v>Se Thone Tan</v>
          </cell>
          <cell r="C1165" t="str">
            <v>Se Thone Tan</v>
          </cell>
        </row>
        <row r="1166">
          <cell r="A1166" t="str">
            <v>Ra Pa Din</v>
          </cell>
          <cell r="C1166" t="str">
            <v>Ra Pa Din</v>
          </cell>
        </row>
        <row r="1167">
          <cell r="A1167" t="str">
            <v>Kha Maung Pyein</v>
          </cell>
          <cell r="C1167" t="str">
            <v>Kha Maung Pyein</v>
          </cell>
        </row>
        <row r="1168">
          <cell r="A1168" t="str">
            <v>Se Khon</v>
          </cell>
          <cell r="C1168" t="str">
            <v>Se Khon</v>
          </cell>
        </row>
        <row r="1169">
          <cell r="A1169" t="str">
            <v>Kan Choke Pyin</v>
          </cell>
          <cell r="C1169" t="str">
            <v>Kan Choke Pyin</v>
          </cell>
        </row>
        <row r="1170">
          <cell r="A1170" t="str">
            <v>Sar Pyin Gyi</v>
          </cell>
          <cell r="C1170" t="str">
            <v>Sar Pyin Gyi</v>
          </cell>
        </row>
        <row r="1171">
          <cell r="A1171" t="str">
            <v>Sar Pyin Chay</v>
          </cell>
          <cell r="C1171" t="str">
            <v>Sar Pyin Chay</v>
          </cell>
        </row>
        <row r="1172">
          <cell r="A1172" t="str">
            <v>Taung Pauk</v>
          </cell>
          <cell r="C1172" t="str">
            <v>Taung Pauk</v>
          </cell>
        </row>
        <row r="1173">
          <cell r="A1173" t="str">
            <v>Gwa Son</v>
          </cell>
          <cell r="C1173" t="str">
            <v>Gwa Son</v>
          </cell>
        </row>
        <row r="1174">
          <cell r="A1174" t="str">
            <v>Chaint Gyi</v>
          </cell>
          <cell r="C1174" t="str">
            <v>Chaint Gyi</v>
          </cell>
        </row>
        <row r="1175">
          <cell r="A1175" t="str">
            <v>Seik Thar</v>
          </cell>
          <cell r="C1175" t="str">
            <v>Seik Thar</v>
          </cell>
        </row>
        <row r="1176">
          <cell r="A1176" t="str">
            <v>Sar Pyin</v>
          </cell>
          <cell r="C1176" t="str">
            <v>Sar Pyin</v>
          </cell>
        </row>
        <row r="1177">
          <cell r="A1177" t="str">
            <v>Kant Ku</v>
          </cell>
          <cell r="C1177" t="str">
            <v>Kant Ku</v>
          </cell>
        </row>
        <row r="1178">
          <cell r="A1178" t="str">
            <v>Kone Baung</v>
          </cell>
          <cell r="C1178" t="str">
            <v>Kone Baung</v>
          </cell>
        </row>
        <row r="1179">
          <cell r="A1179" t="str">
            <v>Ka Mar</v>
          </cell>
          <cell r="C1179" t="str">
            <v>Ka Mar</v>
          </cell>
        </row>
        <row r="1180">
          <cell r="A1180" t="str">
            <v>Zee Kwin</v>
          </cell>
          <cell r="C1180" t="str">
            <v>Zee Kwin</v>
          </cell>
        </row>
        <row r="1181">
          <cell r="A1181" t="str">
            <v>Sar Ngan Kan</v>
          </cell>
          <cell r="C1181" t="str">
            <v>Sar Ngan Kan</v>
          </cell>
        </row>
        <row r="1182">
          <cell r="A1182" t="str">
            <v>Sar Chet Gyi</v>
          </cell>
          <cell r="C1182" t="str">
            <v>Sar Chet Gyi</v>
          </cell>
        </row>
        <row r="1183">
          <cell r="A1183" t="str">
            <v>Sar Chet Ka Lay</v>
          </cell>
          <cell r="C1183" t="str">
            <v>Sar Chet Ka Lay</v>
          </cell>
        </row>
        <row r="1184">
          <cell r="A1184" t="str">
            <v>Su Yit Chaung</v>
          </cell>
          <cell r="C1184" t="str">
            <v>Su Yit Chaung</v>
          </cell>
        </row>
        <row r="1185">
          <cell r="A1185" t="str">
            <v>Don</v>
          </cell>
          <cell r="C1185" t="str">
            <v>Don</v>
          </cell>
        </row>
        <row r="1186">
          <cell r="A1186" t="str">
            <v>Sin Paik</v>
          </cell>
          <cell r="C1186" t="str">
            <v>Sin Paik</v>
          </cell>
        </row>
        <row r="1187">
          <cell r="A1187" t="str">
            <v>Lin Bar Di Yar</v>
          </cell>
          <cell r="C1187" t="str">
            <v>Lin Bar Di Yar</v>
          </cell>
        </row>
        <row r="1188">
          <cell r="A1188" t="str">
            <v>Nar Yi Kan</v>
          </cell>
          <cell r="C1188" t="str">
            <v>Nar Yi Kan</v>
          </cell>
        </row>
        <row r="1189">
          <cell r="A1189" t="str">
            <v>Sin Htein Gyi</v>
          </cell>
          <cell r="C1189" t="str">
            <v>Sin Htein Gyi</v>
          </cell>
        </row>
        <row r="1190">
          <cell r="A1190" t="str">
            <v>Baw Da Li</v>
          </cell>
          <cell r="C1190" t="str">
            <v>Baw Da Li</v>
          </cell>
        </row>
        <row r="1191">
          <cell r="A1191" t="str">
            <v>Taw Tan</v>
          </cell>
          <cell r="C1191" t="str">
            <v>Taw Tan</v>
          </cell>
        </row>
        <row r="1192">
          <cell r="A1192" t="str">
            <v>Chi Wai</v>
          </cell>
          <cell r="C1192" t="str">
            <v>Chi Wai</v>
          </cell>
        </row>
        <row r="1193">
          <cell r="A1193" t="str">
            <v>Na Gar Myaung</v>
          </cell>
          <cell r="C1193" t="str">
            <v>Na Gar Myaung</v>
          </cell>
        </row>
        <row r="1194">
          <cell r="A1194" t="str">
            <v>Myin Kyan</v>
          </cell>
          <cell r="C1194" t="str">
            <v>Myin Kyan</v>
          </cell>
        </row>
        <row r="1195">
          <cell r="A1195" t="str">
            <v>Kyar Kan</v>
          </cell>
          <cell r="C1195" t="str">
            <v>Kyar Kan</v>
          </cell>
        </row>
        <row r="1196">
          <cell r="A1196" t="str">
            <v>Sin Aing</v>
          </cell>
          <cell r="C1196" t="str">
            <v>Sin Aing</v>
          </cell>
        </row>
        <row r="1197">
          <cell r="A1197" t="str">
            <v>Sin Tet Maw (Ku Lar)</v>
          </cell>
          <cell r="C1197" t="str">
            <v>Sin Tet Maw (Ku Lar)</v>
          </cell>
        </row>
        <row r="1198">
          <cell r="A1198" t="str">
            <v>Ma De</v>
          </cell>
          <cell r="C1198" t="str">
            <v>Ma De</v>
          </cell>
        </row>
        <row r="1199">
          <cell r="A1199" t="str">
            <v>Ah Nauk Ye Ku Lar</v>
          </cell>
          <cell r="C1199" t="str">
            <v>Ah Nauk Ye Ku Lar</v>
          </cell>
        </row>
        <row r="1200">
          <cell r="A1200" t="str">
            <v>Ah Htet</v>
          </cell>
          <cell r="C1200" t="str">
            <v>Ah Htet</v>
          </cell>
        </row>
        <row r="1201">
          <cell r="A1201" t="str">
            <v>Paik Seik</v>
          </cell>
          <cell r="C1201" t="str">
            <v>Paik Seik</v>
          </cell>
        </row>
        <row r="1202">
          <cell r="A1202" t="str">
            <v>Aung Si Thar</v>
          </cell>
          <cell r="C1202" t="str">
            <v>Aung Si Thar</v>
          </cell>
        </row>
        <row r="1203">
          <cell r="A1203" t="str">
            <v>Kyauk Gyi Pauk</v>
          </cell>
          <cell r="C1203" t="str">
            <v>Kyauk Gyi Pauk</v>
          </cell>
        </row>
        <row r="1204">
          <cell r="A1204" t="str">
            <v>Sa Dway</v>
          </cell>
          <cell r="C1204" t="str">
            <v>Sa Dway</v>
          </cell>
        </row>
        <row r="1205">
          <cell r="A1205" t="str">
            <v>Sin Tin Gyi Hpyu</v>
          </cell>
          <cell r="C1205" t="str">
            <v>Sin Tin Gyi Hpyu</v>
          </cell>
        </row>
        <row r="1206">
          <cell r="A1206" t="str">
            <v>Sin Te Kan Kyun</v>
          </cell>
          <cell r="C1206" t="str">
            <v>Sin Te Kan Kyun</v>
          </cell>
        </row>
        <row r="1207">
          <cell r="A1207" t="str">
            <v>Kin Chay</v>
          </cell>
          <cell r="C1207" t="str">
            <v>Kin Chay</v>
          </cell>
        </row>
        <row r="1208">
          <cell r="A1208" t="str">
            <v>Kone Baung</v>
          </cell>
          <cell r="C1208" t="str">
            <v>Kone Baung</v>
          </cell>
        </row>
        <row r="1209">
          <cell r="A1209" t="str">
            <v>Kan Chay Ywar Thit</v>
          </cell>
          <cell r="C1209" t="str">
            <v>Kan Chay Ywar Thit</v>
          </cell>
        </row>
        <row r="1210">
          <cell r="A1210" t="str">
            <v>Shin Taung</v>
          </cell>
          <cell r="C1210" t="str">
            <v>Shin Taung</v>
          </cell>
        </row>
        <row r="1211">
          <cell r="A1211" t="str">
            <v>Tha Win Se Kay</v>
          </cell>
          <cell r="C1211" t="str">
            <v>Tha Win Se Kay</v>
          </cell>
        </row>
        <row r="1212">
          <cell r="A1212" t="str">
            <v>Sin Kyat</v>
          </cell>
          <cell r="C1212" t="str">
            <v>Sin Kyat</v>
          </cell>
        </row>
        <row r="1213">
          <cell r="A1213" t="str">
            <v>Ka Nyin Gyi Maw</v>
          </cell>
          <cell r="C1213" t="str">
            <v>Ka Nyin Gyi Maw</v>
          </cell>
        </row>
        <row r="1214">
          <cell r="A1214" t="str">
            <v>Kyauk Chat</v>
          </cell>
          <cell r="C1214" t="str">
            <v>Kyauk Chat</v>
          </cell>
        </row>
        <row r="1215">
          <cell r="A1215" t="str">
            <v>Sin Ku</v>
          </cell>
          <cell r="C1215" t="str">
            <v>Sin Ku</v>
          </cell>
        </row>
        <row r="1216">
          <cell r="A1216" t="str">
            <v>In Pon</v>
          </cell>
          <cell r="C1216" t="str">
            <v>In Pon</v>
          </cell>
        </row>
        <row r="1217">
          <cell r="A1217" t="str">
            <v>Shaw Me</v>
          </cell>
          <cell r="C1217" t="str">
            <v>Shaw Me</v>
          </cell>
        </row>
        <row r="1218">
          <cell r="A1218" t="str">
            <v>Saing Din</v>
          </cell>
          <cell r="C1218" t="str">
            <v>Saing Din</v>
          </cell>
        </row>
        <row r="1219">
          <cell r="A1219" t="str">
            <v>Sin Ke</v>
          </cell>
          <cell r="C1219" t="str">
            <v>Sin Ke</v>
          </cell>
        </row>
        <row r="1220">
          <cell r="A1220" t="str">
            <v>Ma Di Kaing</v>
          </cell>
          <cell r="C1220" t="str">
            <v>Ma Di Kaing</v>
          </cell>
        </row>
        <row r="1221">
          <cell r="A1221" t="str">
            <v>Kone Chaung</v>
          </cell>
          <cell r="C1221" t="str">
            <v>Kone Chaung</v>
          </cell>
        </row>
        <row r="1222">
          <cell r="A1222" t="str">
            <v>Kyee Chaung</v>
          </cell>
          <cell r="C1222" t="str">
            <v>Kyee Chaung</v>
          </cell>
        </row>
        <row r="1223">
          <cell r="A1223" t="str">
            <v>Let Pan Taw</v>
          </cell>
          <cell r="C1223" t="str">
            <v>Let Pan Taw</v>
          </cell>
        </row>
        <row r="1224">
          <cell r="A1224" t="str">
            <v>Pan Paung</v>
          </cell>
          <cell r="C1224" t="str">
            <v>Pan Paung</v>
          </cell>
        </row>
        <row r="1225">
          <cell r="A1225" t="str">
            <v>Pa Li Chaung</v>
          </cell>
          <cell r="C1225" t="str">
            <v>Pa Li Chaung</v>
          </cell>
        </row>
        <row r="1226">
          <cell r="A1226" t="str">
            <v>Byar Lar</v>
          </cell>
          <cell r="C1226" t="str">
            <v>Byar Lar</v>
          </cell>
        </row>
        <row r="1227">
          <cell r="A1227" t="str">
            <v>Pauk Taw Ku Lar</v>
          </cell>
          <cell r="C1227" t="str">
            <v>Pauk Taw Ku Lar</v>
          </cell>
        </row>
        <row r="1228">
          <cell r="A1228" t="str">
            <v>Thar Dar Seik</v>
          </cell>
          <cell r="C1228" t="str">
            <v>Thar Dar Seik</v>
          </cell>
        </row>
        <row r="1229">
          <cell r="A1229" t="str">
            <v>Sin Oe Chaing</v>
          </cell>
          <cell r="C1229" t="str">
            <v>Sin Oe Chaing</v>
          </cell>
        </row>
        <row r="1230">
          <cell r="A1230" t="str">
            <v>Sin Oe Chaing Ywar Thit</v>
          </cell>
          <cell r="C1230" t="str">
            <v>Sin Oe Chaing Ywar Thit</v>
          </cell>
        </row>
        <row r="1231">
          <cell r="A1231" t="str">
            <v>Raw Ma Ni</v>
          </cell>
          <cell r="C1231" t="str">
            <v>Raw Ma Ni</v>
          </cell>
        </row>
        <row r="1232">
          <cell r="A1232" t="str">
            <v>Chaung Thit</v>
          </cell>
          <cell r="C1232" t="str">
            <v>Chaung Thit</v>
          </cell>
        </row>
        <row r="1233">
          <cell r="A1233" t="str">
            <v>Sin Oe Chay</v>
          </cell>
          <cell r="C1233" t="str">
            <v>Sin Oe Chay</v>
          </cell>
        </row>
        <row r="1234">
          <cell r="A1234" t="str">
            <v>Sin Oe Gyi</v>
          </cell>
          <cell r="C1234" t="str">
            <v>Sin Oe Gyi</v>
          </cell>
        </row>
        <row r="1235">
          <cell r="A1235" t="str">
            <v>Sin Thi Pein Hne Taw</v>
          </cell>
          <cell r="C1235" t="str">
            <v>Sin Thi Pein Hne Taw</v>
          </cell>
        </row>
        <row r="1236">
          <cell r="A1236" t="str">
            <v>Sin Khone Taing (Rakhine)</v>
          </cell>
          <cell r="C1236" t="str">
            <v>Sin Khone Taing (Rakhine)</v>
          </cell>
        </row>
        <row r="1237">
          <cell r="A1237" t="str">
            <v>Sin Khone Taing (Ku Lar)</v>
          </cell>
          <cell r="C1237" t="str">
            <v>Sin Khone Taing (Ku Lar)</v>
          </cell>
        </row>
        <row r="1238">
          <cell r="A1238" t="str">
            <v>Sin Khone Taing Zay</v>
          </cell>
          <cell r="C1238" t="str">
            <v>Sin Khone Taing Zay</v>
          </cell>
        </row>
        <row r="1239">
          <cell r="A1239" t="str">
            <v>Lun Taung</v>
          </cell>
          <cell r="C1239" t="str">
            <v>Lun Taung</v>
          </cell>
        </row>
        <row r="1240">
          <cell r="A1240" t="str">
            <v>Kyun Chaung</v>
          </cell>
          <cell r="C1240" t="str">
            <v>Kyun Chaung</v>
          </cell>
        </row>
        <row r="1241">
          <cell r="A1241" t="str">
            <v>Da Ni Chaung Pyin</v>
          </cell>
          <cell r="C1241" t="str">
            <v>Da Ni Chaung Pyin</v>
          </cell>
        </row>
        <row r="1242">
          <cell r="A1242" t="str">
            <v>Ywar Ma</v>
          </cell>
          <cell r="C1242" t="str">
            <v>Ywar Ma</v>
          </cell>
        </row>
        <row r="1243">
          <cell r="A1243" t="str">
            <v>Nga Pu Chwein</v>
          </cell>
          <cell r="C1243" t="str">
            <v>Nga Pu Chwein</v>
          </cell>
        </row>
        <row r="1244">
          <cell r="A1244" t="str">
            <v>Tha Dut Taung Yin</v>
          </cell>
          <cell r="C1244" t="str">
            <v>Tha Dut Taung Yin</v>
          </cell>
        </row>
        <row r="1245">
          <cell r="A1245" t="str">
            <v>Thea Chwain</v>
          </cell>
          <cell r="C1245" t="str">
            <v>Thea Chwain</v>
          </cell>
        </row>
        <row r="1246">
          <cell r="A1246" t="str">
            <v>Sa Par Htar</v>
          </cell>
          <cell r="C1246" t="str">
            <v>Sa Par Htar</v>
          </cell>
        </row>
        <row r="1247">
          <cell r="A1247" t="str">
            <v>Sa Par Htar Kyun Chaung</v>
          </cell>
          <cell r="C1247" t="str">
            <v>Sa Par Htar Kyun Chaung</v>
          </cell>
        </row>
        <row r="1248">
          <cell r="A1248" t="str">
            <v>Sar Ta Lin Chein</v>
          </cell>
          <cell r="C1248" t="str">
            <v>Sar Ta Lin Chein</v>
          </cell>
        </row>
        <row r="1249">
          <cell r="A1249" t="str">
            <v>Ah Shey Taung</v>
          </cell>
          <cell r="C1249" t="str">
            <v>Ah Shey Taung</v>
          </cell>
        </row>
        <row r="1250">
          <cell r="A1250" t="str">
            <v>Kun Chein</v>
          </cell>
          <cell r="C1250" t="str">
            <v>Kun Chein</v>
          </cell>
        </row>
        <row r="1251">
          <cell r="A1251" t="str">
            <v>Kyun Gyi</v>
          </cell>
          <cell r="C1251" t="str">
            <v>Kyun Gyi</v>
          </cell>
        </row>
        <row r="1252">
          <cell r="A1252" t="str">
            <v>Kywe Chan Taung</v>
          </cell>
          <cell r="C1252" t="str">
            <v>Kywe Chan Taung</v>
          </cell>
        </row>
        <row r="1253">
          <cell r="A1253" t="str">
            <v>Lu Shey Taung Yin (Ywar Thit Kay)</v>
          </cell>
          <cell r="C1253" t="str">
            <v>Lu Shey Taung Yin (Ywar Thit Kay)</v>
          </cell>
        </row>
        <row r="1254">
          <cell r="A1254" t="str">
            <v>Ta Dar U</v>
          </cell>
          <cell r="C1254" t="str">
            <v>Ta Dar U</v>
          </cell>
        </row>
        <row r="1255">
          <cell r="A1255" t="str">
            <v>Gant Gaw Pyin</v>
          </cell>
          <cell r="C1255" t="str">
            <v>Gant Gaw Pyin</v>
          </cell>
        </row>
        <row r="1256">
          <cell r="A1256" t="str">
            <v>Myauk Kay</v>
          </cell>
          <cell r="C1256" t="str">
            <v>Myauk Kay</v>
          </cell>
        </row>
        <row r="1257">
          <cell r="A1257" t="str">
            <v>Kyauk Se</v>
          </cell>
          <cell r="C1257" t="str">
            <v>Kyauk Se</v>
          </cell>
        </row>
        <row r="1258">
          <cell r="A1258" t="str">
            <v>Kyauk Kone Maw</v>
          </cell>
          <cell r="C1258" t="str">
            <v>Kyauk Kone Maw</v>
          </cell>
        </row>
        <row r="1259">
          <cell r="A1259" t="str">
            <v>Thea Taw Pyin</v>
          </cell>
          <cell r="C1259" t="str">
            <v>Thea Taw Pyin</v>
          </cell>
        </row>
        <row r="1260">
          <cell r="A1260" t="str">
            <v>Tha Pyu Pyin</v>
          </cell>
          <cell r="C1260" t="str">
            <v>Tha Pyu Pyin</v>
          </cell>
        </row>
        <row r="1261">
          <cell r="A1261" t="str">
            <v>Sin Thay Pyin</v>
          </cell>
          <cell r="C1261" t="str">
            <v>Sin Thay Pyin</v>
          </cell>
        </row>
        <row r="1262">
          <cell r="A1262" t="str">
            <v>Nyaung Chay Htauk</v>
          </cell>
          <cell r="C1262" t="str">
            <v>Nyaung Chay Htauk</v>
          </cell>
        </row>
        <row r="1263">
          <cell r="A1263" t="str">
            <v>Kyauk Hpyu Maw</v>
          </cell>
          <cell r="C1263" t="str">
            <v>Kyauk Hpyu Maw</v>
          </cell>
        </row>
        <row r="1264">
          <cell r="A1264" t="str">
            <v>Sin Gaung</v>
          </cell>
          <cell r="C1264" t="str">
            <v>Sin Gaung</v>
          </cell>
        </row>
        <row r="1265">
          <cell r="A1265" t="str">
            <v>Sin Kyat</v>
          </cell>
          <cell r="C1265" t="str">
            <v>Sin Kyat</v>
          </cell>
        </row>
        <row r="1266">
          <cell r="A1266" t="str">
            <v>Inn Taing Gyi</v>
          </cell>
          <cell r="C1266" t="str">
            <v>Inn Taing Gyi</v>
          </cell>
        </row>
        <row r="1267">
          <cell r="A1267" t="str">
            <v>Sa Hpo Thar</v>
          </cell>
          <cell r="C1267" t="str">
            <v>Sa Hpo Thar</v>
          </cell>
        </row>
        <row r="1268">
          <cell r="A1268" t="str">
            <v>Sa Par Htar</v>
          </cell>
          <cell r="C1268" t="str">
            <v>Sa Par Htar</v>
          </cell>
        </row>
        <row r="1269">
          <cell r="A1269" t="str">
            <v>Aung Taing</v>
          </cell>
          <cell r="C1269" t="str">
            <v>Aung Taing</v>
          </cell>
        </row>
        <row r="1270">
          <cell r="A1270" t="str">
            <v>Sa Par Htar</v>
          </cell>
          <cell r="C1270" t="str">
            <v>Sa Par Htar</v>
          </cell>
        </row>
        <row r="1271">
          <cell r="A1271" t="str">
            <v>Sa Par Htar</v>
          </cell>
          <cell r="C1271" t="str">
            <v>Sa Par Htar</v>
          </cell>
        </row>
        <row r="1272">
          <cell r="A1272" t="str">
            <v>Kan Pyin</v>
          </cell>
          <cell r="C1272" t="str">
            <v>Kan Pyin</v>
          </cell>
        </row>
        <row r="1273">
          <cell r="A1273" t="str">
            <v>Sa Par Htar</v>
          </cell>
          <cell r="C1273" t="str">
            <v>Sa Par Htar</v>
          </cell>
        </row>
        <row r="1274">
          <cell r="A1274" t="str">
            <v>Kun Taung</v>
          </cell>
          <cell r="C1274" t="str">
            <v>Kun Taung</v>
          </cell>
        </row>
        <row r="1275">
          <cell r="A1275" t="str">
            <v>Kyauk Tway</v>
          </cell>
          <cell r="C1275" t="str">
            <v>Kyauk Tway</v>
          </cell>
        </row>
        <row r="1276">
          <cell r="A1276" t="str">
            <v>Taw Lel</v>
          </cell>
          <cell r="C1276" t="str">
            <v>Taw Lel</v>
          </cell>
        </row>
        <row r="1277">
          <cell r="A1277" t="str">
            <v>Sa Par Ton</v>
          </cell>
          <cell r="C1277" t="str">
            <v>Sa Par Ton</v>
          </cell>
        </row>
        <row r="1278">
          <cell r="A1278" t="str">
            <v>Nyaung Pin Hla</v>
          </cell>
          <cell r="C1278" t="str">
            <v>Nyaung Pin Hla</v>
          </cell>
        </row>
        <row r="1279">
          <cell r="A1279" t="str">
            <v>Aung Lan Chaung</v>
          </cell>
          <cell r="C1279" t="str">
            <v>Aung Lan Chaung</v>
          </cell>
        </row>
        <row r="1280">
          <cell r="A1280" t="str">
            <v>Bin Chaung</v>
          </cell>
          <cell r="C1280" t="str">
            <v>Bin Chaung</v>
          </cell>
        </row>
        <row r="1281">
          <cell r="A1281" t="str">
            <v>Sa Par Seik</v>
          </cell>
          <cell r="C1281" t="str">
            <v>Sa Par Seik</v>
          </cell>
        </row>
        <row r="1282">
          <cell r="A1282" t="str">
            <v>Ku Lar Chaung</v>
          </cell>
          <cell r="C1282" t="str">
            <v>Ku Lar Chaung</v>
          </cell>
        </row>
        <row r="1283">
          <cell r="A1283" t="str">
            <v>Ku Lar Kya</v>
          </cell>
          <cell r="C1283" t="str">
            <v>Ku Lar Kya</v>
          </cell>
        </row>
        <row r="1284">
          <cell r="A1284" t="str">
            <v>Ta Paw</v>
          </cell>
          <cell r="C1284" t="str">
            <v>Ta Paw</v>
          </cell>
        </row>
        <row r="1285">
          <cell r="A1285" t="str">
            <v>Pin Lon</v>
          </cell>
          <cell r="C1285" t="str">
            <v>Pin Lon</v>
          </cell>
        </row>
        <row r="1286">
          <cell r="A1286" t="str">
            <v>Pauk Taw (Myo)</v>
          </cell>
          <cell r="C1286" t="str">
            <v>Pauk Taw (Myo)</v>
          </cell>
        </row>
        <row r="1287">
          <cell r="A1287" t="str">
            <v>Sa Par Seik</v>
          </cell>
          <cell r="C1287" t="str">
            <v>Sa Par Seik</v>
          </cell>
        </row>
        <row r="1288">
          <cell r="A1288" t="str">
            <v>Yae Myet</v>
          </cell>
          <cell r="C1288" t="str">
            <v>Yae Myet</v>
          </cell>
        </row>
        <row r="1289">
          <cell r="A1289" t="str">
            <v>Sa Bai Kone</v>
          </cell>
          <cell r="C1289" t="str">
            <v>Sa Bai Kone</v>
          </cell>
        </row>
        <row r="1290">
          <cell r="A1290" t="str">
            <v>Sat Si</v>
          </cell>
          <cell r="C1290" t="str">
            <v>Sat Si</v>
          </cell>
        </row>
        <row r="1291">
          <cell r="A1291" t="str">
            <v>Min Yone</v>
          </cell>
          <cell r="C1291" t="str">
            <v>Min Yone</v>
          </cell>
        </row>
        <row r="1292">
          <cell r="A1292" t="str">
            <v>Ma Htein</v>
          </cell>
          <cell r="C1292" t="str">
            <v>Ma Htein</v>
          </cell>
        </row>
        <row r="1293">
          <cell r="A1293" t="str">
            <v>Ma Htein Taung</v>
          </cell>
          <cell r="C1293" t="str">
            <v>Ma Htein Taung</v>
          </cell>
        </row>
        <row r="1294">
          <cell r="A1294" t="str">
            <v>Set Thar</v>
          </cell>
          <cell r="C1294" t="str">
            <v>Set Thar</v>
          </cell>
        </row>
        <row r="1295">
          <cell r="A1295" t="str">
            <v>Set Thar (Ywar Thit)</v>
          </cell>
          <cell r="C1295" t="str">
            <v>Set Thar (Ywar Thit)</v>
          </cell>
        </row>
        <row r="1296">
          <cell r="A1296" t="str">
            <v>Hmo Hin</v>
          </cell>
          <cell r="C1296" t="str">
            <v>Hmo Hin</v>
          </cell>
        </row>
        <row r="1297">
          <cell r="A1297" t="str">
            <v>Hin Sa Ne</v>
          </cell>
          <cell r="C1297" t="str">
            <v>Hin Sa Ne</v>
          </cell>
        </row>
        <row r="1298">
          <cell r="A1298" t="str">
            <v>Yae Nan Pyin</v>
          </cell>
          <cell r="C1298" t="str">
            <v>Yae Nan Pyin</v>
          </cell>
        </row>
        <row r="1299">
          <cell r="A1299" t="str">
            <v>Hpa Yar Gyi Kone</v>
          </cell>
          <cell r="C1299" t="str">
            <v>Hpa Yar Gyi Kone</v>
          </cell>
        </row>
        <row r="1300">
          <cell r="A1300" t="str">
            <v>Nat Pyin</v>
          </cell>
          <cell r="C1300" t="str">
            <v>Nat Pyin</v>
          </cell>
        </row>
        <row r="1301">
          <cell r="A1301" t="str">
            <v>Myat Ma Chaung</v>
          </cell>
          <cell r="C1301" t="str">
            <v>Myat Ma Chaung</v>
          </cell>
        </row>
        <row r="1302">
          <cell r="A1302" t="str">
            <v>Tha Hpan Chaung</v>
          </cell>
          <cell r="C1302" t="str">
            <v>Tha Hpan Chaung</v>
          </cell>
        </row>
        <row r="1303">
          <cell r="A1303" t="str">
            <v>Sa Mon Te</v>
          </cell>
          <cell r="C1303" t="str">
            <v>Sa Mon Te</v>
          </cell>
        </row>
        <row r="1304">
          <cell r="A1304" t="str">
            <v>Thay Kan</v>
          </cell>
          <cell r="C1304" t="str">
            <v>Thay Kan</v>
          </cell>
        </row>
        <row r="1305">
          <cell r="A1305" t="str">
            <v>Taung Taik</v>
          </cell>
          <cell r="C1305" t="str">
            <v>Taung Taik</v>
          </cell>
        </row>
        <row r="1306">
          <cell r="A1306" t="str">
            <v>Kyan Taik</v>
          </cell>
          <cell r="C1306" t="str">
            <v>Kyan Taik</v>
          </cell>
        </row>
        <row r="1307">
          <cell r="A1307" t="str">
            <v>Sat Yon Maw (Rakhine)</v>
          </cell>
          <cell r="C1307" t="str">
            <v>Sat Yon Maw (Rakhine)</v>
          </cell>
        </row>
        <row r="1308">
          <cell r="A1308" t="str">
            <v>Sat Yon Maw (Ku Lar)</v>
          </cell>
          <cell r="C1308" t="str">
            <v>Sat Yon Maw (Ku Lar)</v>
          </cell>
        </row>
        <row r="1309">
          <cell r="A1309" t="str">
            <v>Ann Thar</v>
          </cell>
          <cell r="C1309" t="str">
            <v>Ann Thar</v>
          </cell>
        </row>
        <row r="1310">
          <cell r="A1310" t="str">
            <v>Say Maw</v>
          </cell>
          <cell r="C1310" t="str">
            <v>Say Maw</v>
          </cell>
        </row>
        <row r="1311">
          <cell r="A1311" t="str">
            <v>Kyan Chein</v>
          </cell>
          <cell r="C1311" t="str">
            <v>Kyan Chein</v>
          </cell>
        </row>
        <row r="1312">
          <cell r="A1312" t="str">
            <v>Thit Poke Taung</v>
          </cell>
          <cell r="C1312" t="str">
            <v>Thit Poke Taung</v>
          </cell>
        </row>
        <row r="1313">
          <cell r="A1313" t="str">
            <v>Sit Taw</v>
          </cell>
          <cell r="C1313" t="str">
            <v>Sit Taw</v>
          </cell>
        </row>
        <row r="1314">
          <cell r="A1314" t="str">
            <v>Hin Kha Yaw</v>
          </cell>
          <cell r="C1314" t="str">
            <v>Hin Kha Yaw</v>
          </cell>
        </row>
        <row r="1315">
          <cell r="A1315" t="str">
            <v>Lay Thwan</v>
          </cell>
          <cell r="C1315" t="str">
            <v>Lay Thwan</v>
          </cell>
        </row>
        <row r="1316">
          <cell r="A1316" t="str">
            <v>Sa Hnyin</v>
          </cell>
          <cell r="C1316" t="str">
            <v>Sa Hnyin</v>
          </cell>
        </row>
        <row r="1317">
          <cell r="A1317" t="str">
            <v>In Kyin</v>
          </cell>
          <cell r="C1317" t="str">
            <v>In Kyin</v>
          </cell>
        </row>
        <row r="1318">
          <cell r="A1318" t="str">
            <v>San Kar Pin Yin</v>
          </cell>
          <cell r="C1318" t="str">
            <v>San Kar Pin Yin</v>
          </cell>
        </row>
        <row r="1319">
          <cell r="A1319" t="str">
            <v>San Kar Pin Yin (Rakhine)</v>
          </cell>
          <cell r="C1319" t="str">
            <v>San Kar Pin Yin (Rakhine)</v>
          </cell>
        </row>
        <row r="1320">
          <cell r="A1320" t="str">
            <v>San Kar Pin Yin (Myo)</v>
          </cell>
          <cell r="C1320" t="str">
            <v>San Kar Pin Yin (Myo)</v>
          </cell>
        </row>
        <row r="1321">
          <cell r="A1321" t="str">
            <v>Kha Mway Chaung</v>
          </cell>
          <cell r="C1321" t="str">
            <v>Kha Mway Chaung</v>
          </cell>
        </row>
        <row r="1322">
          <cell r="A1322" t="str">
            <v>Pyin Shey Ku Lar</v>
          </cell>
          <cell r="C1322" t="str">
            <v>Pyin Shey Ku Lar</v>
          </cell>
        </row>
        <row r="1323">
          <cell r="A1323" t="str">
            <v>San Hnyin Wai (Win Dwin Rakhine)</v>
          </cell>
          <cell r="C1323" t="str">
            <v>San Hnyin Wai (Win Dwin Rakhine)</v>
          </cell>
        </row>
        <row r="1324">
          <cell r="A1324" t="str">
            <v>San Hnyin Wai (Rakhine)</v>
          </cell>
          <cell r="C1324" t="str">
            <v>San Hnyin Wai (Rakhine)</v>
          </cell>
        </row>
        <row r="1325">
          <cell r="A1325" t="str">
            <v>Si Pin Thar Yar</v>
          </cell>
          <cell r="C1325" t="str">
            <v>Si Pin Thar Yar</v>
          </cell>
        </row>
        <row r="1326">
          <cell r="A1326" t="str">
            <v>Kan Paing Chaung</v>
          </cell>
          <cell r="C1326" t="str">
            <v>Kan Paing Chaung</v>
          </cell>
        </row>
        <row r="1327">
          <cell r="A1327" t="str">
            <v>Shat Shar Taung</v>
          </cell>
          <cell r="C1327" t="str">
            <v>Shat Shar Taung</v>
          </cell>
        </row>
        <row r="1328">
          <cell r="A1328" t="str">
            <v>Khaung Taik</v>
          </cell>
          <cell r="C1328" t="str">
            <v>Khaung Taik</v>
          </cell>
        </row>
        <row r="1329">
          <cell r="A1329" t="str">
            <v>Nwar Yon Taung</v>
          </cell>
          <cell r="C1329" t="str">
            <v>Nwar Yon Taung</v>
          </cell>
        </row>
        <row r="1330">
          <cell r="A1330" t="str">
            <v>U Yin Thar</v>
          </cell>
          <cell r="C1330" t="str">
            <v>U Yin Thar</v>
          </cell>
        </row>
        <row r="1331">
          <cell r="A1331" t="str">
            <v>U Yin Thar Kha Mway</v>
          </cell>
          <cell r="C1331" t="str">
            <v>U Yin Thar Kha Mway</v>
          </cell>
        </row>
        <row r="1332">
          <cell r="A1332" t="str">
            <v>San Goe Taung</v>
          </cell>
          <cell r="C1332" t="str">
            <v>San Goe Taung</v>
          </cell>
        </row>
        <row r="1333">
          <cell r="A1333" t="str">
            <v>Sin Thay Pyin</v>
          </cell>
          <cell r="C1333" t="str">
            <v>Sin Thay Pyin</v>
          </cell>
        </row>
        <row r="1334">
          <cell r="A1334" t="str">
            <v>Aung Si Pyin</v>
          </cell>
          <cell r="C1334" t="str">
            <v>Aung Si Pyin</v>
          </cell>
        </row>
        <row r="1335">
          <cell r="A1335" t="str">
            <v>Pyaing Taw</v>
          </cell>
          <cell r="C1335" t="str">
            <v>Pyaing Taw</v>
          </cell>
        </row>
        <row r="1336">
          <cell r="A1336" t="str">
            <v>Sun Pan Chaung</v>
          </cell>
          <cell r="C1336" t="str">
            <v>Sun Pan Chaung</v>
          </cell>
        </row>
        <row r="1337">
          <cell r="A1337" t="str">
            <v>Ma Gyi Kone</v>
          </cell>
          <cell r="C1337" t="str">
            <v>Ma Gyi Kone</v>
          </cell>
        </row>
        <row r="1338">
          <cell r="A1338" t="str">
            <v>Kyun Kyar</v>
          </cell>
          <cell r="C1338" t="str">
            <v>Kyun Kyar</v>
          </cell>
        </row>
        <row r="1339">
          <cell r="A1339" t="str">
            <v>Sun Ye</v>
          </cell>
          <cell r="C1339" t="str">
            <v>Sun Ye</v>
          </cell>
        </row>
        <row r="1340">
          <cell r="A1340" t="str">
            <v>Rakhine Min Pyin</v>
          </cell>
          <cell r="C1340" t="str">
            <v>Rakhine Min Pyin</v>
          </cell>
        </row>
        <row r="1341">
          <cell r="A1341" t="str">
            <v>Yae Chan Gyi</v>
          </cell>
          <cell r="C1341" t="str">
            <v>Yae Chan Gyi</v>
          </cell>
        </row>
        <row r="1342">
          <cell r="A1342" t="str">
            <v>Baw Ya Bar</v>
          </cell>
          <cell r="C1342" t="str">
            <v>Baw Ya Bar</v>
          </cell>
        </row>
        <row r="1343">
          <cell r="A1343" t="str">
            <v>Pauk Pyin</v>
          </cell>
          <cell r="C1343" t="str">
            <v>Pauk Pyin</v>
          </cell>
        </row>
        <row r="1344">
          <cell r="A1344" t="str">
            <v>Chin Ywar Min Pyin</v>
          </cell>
          <cell r="C1344" t="str">
            <v>Chin Ywar Min Pyin</v>
          </cell>
        </row>
        <row r="1345">
          <cell r="A1345" t="str">
            <v>Hin Kha Yaw Pyein</v>
          </cell>
          <cell r="C1345" t="str">
            <v>Hin Kha Yaw Pyein</v>
          </cell>
        </row>
        <row r="1346">
          <cell r="A1346" t="str">
            <v>Taung Ngu Su</v>
          </cell>
          <cell r="C1346" t="str">
            <v>Taung Ngu Su</v>
          </cell>
        </row>
        <row r="1347">
          <cell r="A1347" t="str">
            <v>Pyone Pye</v>
          </cell>
          <cell r="C1347" t="str">
            <v>Pyone Pye</v>
          </cell>
        </row>
        <row r="1348">
          <cell r="A1348" t="str">
            <v>Sa Ne Kan Pyin Su</v>
          </cell>
          <cell r="C1348" t="str">
            <v>Sa Ne Kan Pyin Su</v>
          </cell>
        </row>
        <row r="1349">
          <cell r="A1349" t="str">
            <v>Ah Shey Htein Dway</v>
          </cell>
          <cell r="C1349" t="str">
            <v>Ah Shey Htein Dway</v>
          </cell>
        </row>
        <row r="1350">
          <cell r="A1350" t="str">
            <v>Ah Lel Su</v>
          </cell>
          <cell r="C1350" t="str">
            <v>Ah Lel Su</v>
          </cell>
        </row>
        <row r="1351">
          <cell r="A1351" t="str">
            <v>Kaing Chaung</v>
          </cell>
          <cell r="C1351" t="str">
            <v>Kaing Chaung</v>
          </cell>
        </row>
        <row r="1352">
          <cell r="A1352" t="str">
            <v>Kant Kaw Twin</v>
          </cell>
          <cell r="C1352" t="str">
            <v>Kant Kaw Twin</v>
          </cell>
        </row>
        <row r="1353">
          <cell r="A1353" t="str">
            <v>Myay Ni</v>
          </cell>
          <cell r="C1353" t="str">
            <v>Myay Ni</v>
          </cell>
        </row>
        <row r="1354">
          <cell r="A1354" t="str">
            <v>Kha Maung</v>
          </cell>
          <cell r="C1354" t="str">
            <v>Kha Maung</v>
          </cell>
        </row>
        <row r="1355">
          <cell r="A1355" t="str">
            <v>Doke Par</v>
          </cell>
          <cell r="C1355" t="str">
            <v>Doke Par</v>
          </cell>
        </row>
        <row r="1356">
          <cell r="A1356" t="str">
            <v>Doke Par Kan Chay</v>
          </cell>
          <cell r="C1356" t="str">
            <v>Doke Par Kan Chay</v>
          </cell>
        </row>
        <row r="1357">
          <cell r="A1357" t="str">
            <v>Sa Ne</v>
          </cell>
          <cell r="C1357" t="str">
            <v>Sa Ne</v>
          </cell>
        </row>
        <row r="1358">
          <cell r="A1358" t="str">
            <v>Kwin Gyi</v>
          </cell>
          <cell r="C1358" t="str">
            <v>Kwin Gyi</v>
          </cell>
        </row>
        <row r="1359">
          <cell r="A1359" t="str">
            <v>Ta Laing Taung</v>
          </cell>
          <cell r="C1359" t="str">
            <v>Ta Laing Taung</v>
          </cell>
        </row>
        <row r="1360">
          <cell r="A1360" t="str">
            <v>Pe Yar Thu</v>
          </cell>
          <cell r="C1360" t="str">
            <v>Pe Yar Thu</v>
          </cell>
        </row>
        <row r="1361">
          <cell r="A1361" t="str">
            <v>Seik Ta Ra</v>
          </cell>
          <cell r="C1361" t="str">
            <v>Seik Ta Ra</v>
          </cell>
        </row>
        <row r="1362">
          <cell r="A1362" t="str">
            <v>Yet Chaung</v>
          </cell>
          <cell r="C1362" t="str">
            <v>Yet Chaung</v>
          </cell>
        </row>
        <row r="1363">
          <cell r="A1363" t="str">
            <v>Zay Ah Nauk</v>
          </cell>
          <cell r="C1363" t="str">
            <v>Zay Ah Nauk</v>
          </cell>
        </row>
        <row r="1364">
          <cell r="A1364" t="str">
            <v>Taw Kan</v>
          </cell>
          <cell r="C1364" t="str">
            <v>Taw Kan</v>
          </cell>
        </row>
        <row r="1365">
          <cell r="A1365" t="str">
            <v>Daing Net Pyin</v>
          </cell>
          <cell r="C1365" t="str">
            <v>Daing Net Pyin</v>
          </cell>
        </row>
        <row r="1366">
          <cell r="A1366" t="str">
            <v>Pyin Shey</v>
          </cell>
          <cell r="C1366" t="str">
            <v>Pyin Shey</v>
          </cell>
        </row>
        <row r="1367">
          <cell r="A1367" t="str">
            <v>Pyin Shey Ah Shey (Ku Lar)</v>
          </cell>
          <cell r="C1367" t="str">
            <v>Pyin Shey Ah Shey (Ku Lar)</v>
          </cell>
        </row>
        <row r="1368">
          <cell r="A1368" t="str">
            <v>Tha Pyay Taw</v>
          </cell>
          <cell r="C1368" t="str">
            <v>Tha Pyay Taw</v>
          </cell>
        </row>
        <row r="1369">
          <cell r="A1369" t="str">
            <v>Sein Hnyin Pyar Zay</v>
          </cell>
          <cell r="C1369" t="str">
            <v>Sein Hnyin Pyar Zay</v>
          </cell>
        </row>
        <row r="1370">
          <cell r="A1370" t="str">
            <v>Tin Set</v>
          </cell>
          <cell r="C1370" t="str">
            <v>Tin Set</v>
          </cell>
        </row>
        <row r="1371">
          <cell r="A1371" t="str">
            <v>Saing Chon (North)</v>
          </cell>
          <cell r="C1371" t="str">
            <v>Saing Chon (North)</v>
          </cell>
        </row>
        <row r="1372">
          <cell r="A1372" t="str">
            <v>Saing Chon (South)</v>
          </cell>
          <cell r="C1372" t="str">
            <v>Saing Chon (South)</v>
          </cell>
        </row>
        <row r="1373">
          <cell r="A1373" t="str">
            <v>Saing Chon Ywar Thit</v>
          </cell>
          <cell r="C1373" t="str">
            <v>Saing Chon Ywar Thit</v>
          </cell>
        </row>
        <row r="1374">
          <cell r="A1374" t="str">
            <v>Saing Chon Dwain</v>
          </cell>
          <cell r="C1374" t="str">
            <v>Saing Chon Dwain</v>
          </cell>
        </row>
        <row r="1375">
          <cell r="A1375" t="str">
            <v>Saing Toke</v>
          </cell>
          <cell r="C1375" t="str">
            <v>Saing Toke</v>
          </cell>
        </row>
        <row r="1376">
          <cell r="A1376" t="str">
            <v>Wet Noke Thee</v>
          </cell>
          <cell r="C1376" t="str">
            <v>Wet Noke Thee</v>
          </cell>
        </row>
        <row r="1377">
          <cell r="A1377" t="str">
            <v>Soe May</v>
          </cell>
          <cell r="C1377" t="str">
            <v>Soe May</v>
          </cell>
        </row>
        <row r="1378">
          <cell r="A1378" t="str">
            <v>Thar Si Ywar Thit</v>
          </cell>
          <cell r="C1378" t="str">
            <v>Thar Si Ywar Thit</v>
          </cell>
        </row>
        <row r="1379">
          <cell r="A1379" t="str">
            <v>Sein Chon</v>
          </cell>
          <cell r="C1379" t="str">
            <v>Sein Chon</v>
          </cell>
        </row>
        <row r="1380">
          <cell r="A1380" t="str">
            <v>Kya Khat Pyin</v>
          </cell>
          <cell r="C1380" t="str">
            <v>Kya Khat Pyin</v>
          </cell>
        </row>
        <row r="1381">
          <cell r="A1381" t="str">
            <v>Auk Zin Kaung</v>
          </cell>
          <cell r="C1381" t="str">
            <v>Auk Zin Kaung</v>
          </cell>
        </row>
        <row r="1382">
          <cell r="A1382" t="str">
            <v>Kha Maung Chaung</v>
          </cell>
          <cell r="C1382" t="str">
            <v>Kha Maung Chaung</v>
          </cell>
        </row>
        <row r="1383">
          <cell r="A1383" t="str">
            <v>Thin Pan</v>
          </cell>
          <cell r="C1383" t="str">
            <v>Thin Pan</v>
          </cell>
        </row>
        <row r="1384">
          <cell r="A1384" t="str">
            <v>Sa Khan Maw</v>
          </cell>
          <cell r="C1384" t="str">
            <v>Sa Khan Maw</v>
          </cell>
        </row>
        <row r="1385">
          <cell r="A1385" t="str">
            <v>Oe Pone</v>
          </cell>
          <cell r="C1385" t="str">
            <v>Oe Pone</v>
          </cell>
        </row>
        <row r="1386">
          <cell r="A1386" t="str">
            <v>Ah Htet Zin Kaung</v>
          </cell>
          <cell r="C1386" t="str">
            <v>Ah Htet Zin Kaung</v>
          </cell>
        </row>
        <row r="1387">
          <cell r="A1387" t="str">
            <v>Kan</v>
          </cell>
          <cell r="C1387" t="str">
            <v>Kan</v>
          </cell>
        </row>
        <row r="1388">
          <cell r="A1388" t="str">
            <v>Pyat</v>
          </cell>
          <cell r="C1388" t="str">
            <v>Pyat</v>
          </cell>
        </row>
        <row r="1389">
          <cell r="A1389" t="str">
            <v>Ywar Lel Thaung</v>
          </cell>
          <cell r="C1389" t="str">
            <v>Ywar Lel Thaung</v>
          </cell>
        </row>
        <row r="1390">
          <cell r="A1390" t="str">
            <v>Tha Hpan Cho</v>
          </cell>
          <cell r="C1390" t="str">
            <v>Tha Hpan Cho</v>
          </cell>
        </row>
        <row r="1391">
          <cell r="A1391" t="str">
            <v>Ta Pun</v>
          </cell>
          <cell r="C1391" t="str">
            <v>Ta Pun</v>
          </cell>
        </row>
        <row r="1392">
          <cell r="A1392" t="str">
            <v>Myauk</v>
          </cell>
          <cell r="C1392" t="str">
            <v>Myauk</v>
          </cell>
        </row>
        <row r="1393">
          <cell r="A1393" t="str">
            <v>Taung</v>
          </cell>
          <cell r="C1393" t="str">
            <v>Taung</v>
          </cell>
        </row>
        <row r="1394">
          <cell r="A1394" t="str">
            <v>Taung Chay</v>
          </cell>
          <cell r="C1394" t="str">
            <v>Taung Chay</v>
          </cell>
        </row>
        <row r="1395">
          <cell r="A1395" t="str">
            <v>Tha Peik Taung (Rakhine)</v>
          </cell>
          <cell r="C1395" t="str">
            <v>Tha Peik Taung (Rakhine)</v>
          </cell>
        </row>
        <row r="1396">
          <cell r="A1396" t="str">
            <v>Tha Toe</v>
          </cell>
          <cell r="C1396" t="str">
            <v>Tha Toe</v>
          </cell>
        </row>
        <row r="1397">
          <cell r="A1397" t="str">
            <v>Sin Seik</v>
          </cell>
          <cell r="C1397" t="str">
            <v>Sin Seik</v>
          </cell>
        </row>
        <row r="1398">
          <cell r="A1398" t="str">
            <v>Oke Ta Rar</v>
          </cell>
          <cell r="C1398" t="str">
            <v>Oke Ta Rar</v>
          </cell>
        </row>
        <row r="1399">
          <cell r="A1399" t="str">
            <v>Gin Bi</v>
          </cell>
          <cell r="C1399" t="str">
            <v>Gin Bi</v>
          </cell>
        </row>
        <row r="1400">
          <cell r="A1400" t="str">
            <v>Auk Pyin Nyar</v>
          </cell>
          <cell r="C1400" t="str">
            <v>Auk Pyin Nyar</v>
          </cell>
        </row>
        <row r="1401">
          <cell r="A1401" t="str">
            <v>Tae Wa</v>
          </cell>
          <cell r="C1401" t="str">
            <v>Tae Wa</v>
          </cell>
        </row>
        <row r="1402">
          <cell r="A1402" t="str">
            <v>Taung Pauk</v>
          </cell>
          <cell r="C1402" t="str">
            <v>Taung Pauk</v>
          </cell>
        </row>
        <row r="1403">
          <cell r="A1403" t="str">
            <v>Kha Yu Maw Pat</v>
          </cell>
          <cell r="C1403" t="str">
            <v>Kha Yu Maw Pat</v>
          </cell>
        </row>
        <row r="1404">
          <cell r="A1404" t="str">
            <v>Kha Yu Thaik</v>
          </cell>
          <cell r="C1404" t="str">
            <v>Kha Yu Thaik</v>
          </cell>
        </row>
        <row r="1405">
          <cell r="A1405" t="str">
            <v>Kha Maung</v>
          </cell>
          <cell r="C1405" t="str">
            <v>Kha Maung</v>
          </cell>
        </row>
        <row r="1406">
          <cell r="A1406" t="str">
            <v>Chin Ma Wun Htaunt</v>
          </cell>
          <cell r="C1406" t="str">
            <v>Chin Ma Wun Htaunt</v>
          </cell>
        </row>
        <row r="1407">
          <cell r="A1407" t="str">
            <v>Nga Swayt</v>
          </cell>
          <cell r="C1407" t="str">
            <v>Nga Swayt</v>
          </cell>
        </row>
        <row r="1408">
          <cell r="A1408" t="str">
            <v>Nga Sin Rine Kine</v>
          </cell>
          <cell r="C1408" t="str">
            <v>Nga Sin Rine Kine</v>
          </cell>
        </row>
        <row r="1409">
          <cell r="A1409" t="str">
            <v>Thein Chaung</v>
          </cell>
          <cell r="C1409" t="str">
            <v>Thein Chaung</v>
          </cell>
        </row>
        <row r="1410">
          <cell r="A1410" t="str">
            <v>Tha Lu Chaung</v>
          </cell>
          <cell r="C1410" t="str">
            <v>Tha Lu Chaung</v>
          </cell>
        </row>
        <row r="1411">
          <cell r="A1411" t="str">
            <v>Ah Htet Lay Pway</v>
          </cell>
          <cell r="C1411" t="str">
            <v>Ah Htet Lay Pway</v>
          </cell>
        </row>
        <row r="1412">
          <cell r="A1412" t="str">
            <v>Kyun Thar Yar</v>
          </cell>
          <cell r="C1412" t="str">
            <v>Kyun Thar Yar</v>
          </cell>
        </row>
        <row r="1413">
          <cell r="A1413" t="str">
            <v>La Mu Kaing</v>
          </cell>
          <cell r="C1413" t="str">
            <v>La Mu Kaing</v>
          </cell>
        </row>
        <row r="1414">
          <cell r="A1414" t="str">
            <v>Par Chay</v>
          </cell>
          <cell r="C1414" t="str">
            <v>Par Chay</v>
          </cell>
        </row>
        <row r="1415">
          <cell r="A1415" t="str">
            <v>Hpet Wun Chaung</v>
          </cell>
          <cell r="C1415" t="str">
            <v>Hpet Wun Chaung</v>
          </cell>
        </row>
        <row r="1416">
          <cell r="A1416" t="str">
            <v>Tha Lein Pyin</v>
          </cell>
          <cell r="C1416" t="str">
            <v>Tha Lein Pyin</v>
          </cell>
        </row>
        <row r="1417">
          <cell r="A1417" t="str">
            <v>Bauk</v>
          </cell>
          <cell r="C1417" t="str">
            <v>Bauk</v>
          </cell>
        </row>
        <row r="1418">
          <cell r="A1418" t="str">
            <v>Lay Myo Sar</v>
          </cell>
          <cell r="C1418" t="str">
            <v>Lay Myo Sar</v>
          </cell>
        </row>
        <row r="1419">
          <cell r="A1419" t="str">
            <v>Thi Kyar</v>
          </cell>
          <cell r="C1419" t="str">
            <v>Thi Kyar</v>
          </cell>
        </row>
        <row r="1420">
          <cell r="A1420" t="str">
            <v>Oke Kar Kyaw</v>
          </cell>
          <cell r="C1420" t="str">
            <v>Oke Kar Kyaw</v>
          </cell>
        </row>
        <row r="1421">
          <cell r="A1421" t="str">
            <v>Oke Kan</v>
          </cell>
          <cell r="C1421" t="str">
            <v>Oke Kan</v>
          </cell>
        </row>
        <row r="1422">
          <cell r="A1422" t="str">
            <v>That Pone</v>
          </cell>
          <cell r="C1422" t="str">
            <v>That Pone</v>
          </cell>
        </row>
        <row r="1423">
          <cell r="A1423" t="str">
            <v>Pyaing Chaung</v>
          </cell>
          <cell r="C1423" t="str">
            <v>Pyaing Chaung</v>
          </cell>
        </row>
        <row r="1424">
          <cell r="A1424" t="str">
            <v>Tha Yaw Pin Yin</v>
          </cell>
          <cell r="C1424" t="str">
            <v>Tha Yaw Pin Yin</v>
          </cell>
        </row>
        <row r="1425">
          <cell r="A1425" t="str">
            <v>Thet Kyaing Taung</v>
          </cell>
          <cell r="C1425" t="str">
            <v>Thet Kyaing Taung</v>
          </cell>
        </row>
        <row r="1426">
          <cell r="A1426" t="str">
            <v>Tha Lu Khaung</v>
          </cell>
          <cell r="C1426" t="str">
            <v>Tha Lu Khaung</v>
          </cell>
        </row>
        <row r="1427">
          <cell r="A1427" t="str">
            <v>Me Da Ma</v>
          </cell>
          <cell r="C1427" t="str">
            <v>Me Da Ma</v>
          </cell>
        </row>
        <row r="1428">
          <cell r="A1428" t="str">
            <v>Lun Pu Taung</v>
          </cell>
          <cell r="C1428" t="str">
            <v>Lun Pu Taung</v>
          </cell>
        </row>
        <row r="1429">
          <cell r="A1429" t="str">
            <v>Laung Boke</v>
          </cell>
          <cell r="C1429" t="str">
            <v>Laung Boke</v>
          </cell>
        </row>
        <row r="1430">
          <cell r="A1430" t="str">
            <v>That Kaing Nyar</v>
          </cell>
          <cell r="C1430" t="str">
            <v>That Kaing Nyar</v>
          </cell>
        </row>
        <row r="1431">
          <cell r="A1431" t="str">
            <v>That Kaing Nyar (Thet)</v>
          </cell>
          <cell r="C1431" t="str">
            <v>That Kaing Nyar (Thet)</v>
          </cell>
        </row>
        <row r="1432">
          <cell r="A1432" t="str">
            <v>Naung Dar Khar Li</v>
          </cell>
          <cell r="C1432" t="str">
            <v>Naung Dar Khar Li</v>
          </cell>
        </row>
        <row r="1433">
          <cell r="A1433" t="str">
            <v>Thet Kay Pyin</v>
          </cell>
          <cell r="C1433" t="str">
            <v>Thet Kay Pyin</v>
          </cell>
        </row>
        <row r="1434">
          <cell r="A1434" t="str">
            <v>Sauk Khat Ywar Thit</v>
          </cell>
          <cell r="C1434" t="str">
            <v>Sauk Khat Ywar Thit</v>
          </cell>
        </row>
        <row r="1435">
          <cell r="A1435" t="str">
            <v>Sauk Khat Ywar Haung (Tha Mee Hla)</v>
          </cell>
          <cell r="C1435" t="str">
            <v>Sauk Khat Ywar Haung (Tha Mee Hla)</v>
          </cell>
        </row>
        <row r="1436">
          <cell r="A1436" t="str">
            <v>Aung Myay Kone</v>
          </cell>
          <cell r="C1436" t="str">
            <v>Aung Myay Kone</v>
          </cell>
        </row>
        <row r="1437">
          <cell r="A1437" t="str">
            <v>Yae Kaung Chein</v>
          </cell>
          <cell r="C1437" t="str">
            <v>Yae Kaung Chein</v>
          </cell>
        </row>
        <row r="1438">
          <cell r="A1438" t="str">
            <v>Nga/Ye Khat</v>
          </cell>
          <cell r="C1438" t="str">
            <v>Nga/Ye Khat</v>
          </cell>
        </row>
        <row r="1439">
          <cell r="A1439" t="str">
            <v>Thit Poke Chein</v>
          </cell>
          <cell r="C1439" t="str">
            <v>Thit Poke Chein</v>
          </cell>
        </row>
        <row r="1440">
          <cell r="A1440" t="str">
            <v>Thit Poke</v>
          </cell>
          <cell r="C1440" t="str">
            <v>Thit Poke</v>
          </cell>
        </row>
        <row r="1441">
          <cell r="A1441" t="str">
            <v>Taung Pyay</v>
          </cell>
          <cell r="C1441" t="str">
            <v>Taung Pyay</v>
          </cell>
        </row>
        <row r="1442">
          <cell r="A1442" t="str">
            <v>Kyet Yoe</v>
          </cell>
          <cell r="C1442" t="str">
            <v>Kyet Yoe</v>
          </cell>
        </row>
        <row r="1443">
          <cell r="A1443" t="str">
            <v>Thin Paung Chan</v>
          </cell>
          <cell r="C1443" t="str">
            <v>Thin Paung Chan</v>
          </cell>
        </row>
        <row r="1444">
          <cell r="A1444" t="str">
            <v>Thit Pon</v>
          </cell>
          <cell r="C1444" t="str">
            <v>Thit Pon</v>
          </cell>
        </row>
        <row r="1445">
          <cell r="A1445" t="str">
            <v>Ah Nauk Par</v>
          </cell>
          <cell r="C1445" t="str">
            <v>Ah Nauk Par</v>
          </cell>
        </row>
        <row r="1446">
          <cell r="A1446" t="str">
            <v>Kwin Thee Taw</v>
          </cell>
          <cell r="C1446" t="str">
            <v>Kwin Thee Taw</v>
          </cell>
        </row>
        <row r="1447">
          <cell r="A1447" t="str">
            <v>Ti Taing</v>
          </cell>
          <cell r="C1447" t="str">
            <v>Ti Taing</v>
          </cell>
        </row>
        <row r="1448">
          <cell r="A1448" t="str">
            <v>Pa Lin Taw</v>
          </cell>
          <cell r="C1448" t="str">
            <v>Pa Lin Taw</v>
          </cell>
        </row>
        <row r="1449">
          <cell r="A1449" t="str">
            <v>Thit Ta Pon</v>
          </cell>
          <cell r="C1449" t="str">
            <v>Thit Ta Pon</v>
          </cell>
        </row>
        <row r="1450">
          <cell r="A1450" t="str">
            <v>Thit Tone Nar Gwa Son</v>
          </cell>
          <cell r="C1450" t="str">
            <v>Thit Tone Nar Gwa Son</v>
          </cell>
        </row>
        <row r="1451">
          <cell r="A1451" t="str">
            <v>Oh Htein</v>
          </cell>
          <cell r="C1451" t="str">
            <v>Oh Htein</v>
          </cell>
        </row>
        <row r="1452">
          <cell r="A1452" t="str">
            <v>Let Yar Chaung</v>
          </cell>
          <cell r="C1452" t="str">
            <v>Let Yar Chaung</v>
          </cell>
        </row>
        <row r="1453">
          <cell r="A1453" t="str">
            <v>Thit Ka Toe</v>
          </cell>
          <cell r="C1453" t="str">
            <v>Thit Ka Toe</v>
          </cell>
        </row>
        <row r="1454">
          <cell r="A1454" t="str">
            <v>Kan Pyin</v>
          </cell>
          <cell r="C1454" t="str">
            <v>Kan Pyin</v>
          </cell>
        </row>
        <row r="1455">
          <cell r="A1455" t="str">
            <v>Kyone Pyin</v>
          </cell>
          <cell r="C1455" t="str">
            <v>Kyone Pyin</v>
          </cell>
        </row>
        <row r="1456">
          <cell r="A1456" t="str">
            <v>Thea Taw Kwin</v>
          </cell>
          <cell r="C1456" t="str">
            <v>Thea Taw Kwin</v>
          </cell>
        </row>
        <row r="1457">
          <cell r="A1457" t="str">
            <v>Thit Ngoke To</v>
          </cell>
          <cell r="C1457" t="str">
            <v>Thit Ngoke To</v>
          </cell>
        </row>
        <row r="1458">
          <cell r="A1458" t="str">
            <v>Thit Ngoke To (Lower)</v>
          </cell>
          <cell r="C1458" t="str">
            <v>Thit Ngoke To (Lower)</v>
          </cell>
        </row>
        <row r="1459">
          <cell r="A1459" t="str">
            <v>Sein Te</v>
          </cell>
          <cell r="C1459" t="str">
            <v>Sein Te</v>
          </cell>
        </row>
        <row r="1460">
          <cell r="A1460" t="str">
            <v>Ko Taw Loke</v>
          </cell>
          <cell r="C1460" t="str">
            <v>Ko Taw Loke</v>
          </cell>
        </row>
        <row r="1461">
          <cell r="A1461" t="str">
            <v>Htone Kyauk Kwin</v>
          </cell>
          <cell r="C1461" t="str">
            <v>Htone Kyauk Kwin</v>
          </cell>
        </row>
        <row r="1462">
          <cell r="A1462" t="str">
            <v>Kun Khin Tin</v>
          </cell>
          <cell r="C1462" t="str">
            <v>Kun Khin Tin</v>
          </cell>
        </row>
        <row r="1463">
          <cell r="A1463" t="str">
            <v>Tan Hlaung Kone</v>
          </cell>
          <cell r="C1463" t="str">
            <v>Tan Hlaung Kone</v>
          </cell>
        </row>
        <row r="1464">
          <cell r="A1464" t="str">
            <v>Za Yat Kone Khin</v>
          </cell>
          <cell r="C1464" t="str">
            <v>Za Yat Kone Khin</v>
          </cell>
        </row>
        <row r="1465">
          <cell r="A1465" t="str">
            <v>Aung Say Kone</v>
          </cell>
          <cell r="C1465" t="str">
            <v>Aung Say Kone</v>
          </cell>
        </row>
        <row r="1466">
          <cell r="A1466" t="str">
            <v>Thar Si Pyin</v>
          </cell>
          <cell r="C1466" t="str">
            <v>Thar Si Pyin</v>
          </cell>
        </row>
        <row r="1467">
          <cell r="A1467" t="str">
            <v>Ta Yaung</v>
          </cell>
          <cell r="C1467" t="str">
            <v>Ta Yaung</v>
          </cell>
        </row>
        <row r="1468">
          <cell r="A1468" t="str">
            <v>Thar Si Htaunt</v>
          </cell>
          <cell r="C1468" t="str">
            <v>Thar Si Htaunt</v>
          </cell>
        </row>
        <row r="1469">
          <cell r="A1469" t="str">
            <v>Chay Yar Taw</v>
          </cell>
          <cell r="C1469" t="str">
            <v>Chay Yar Taw</v>
          </cell>
        </row>
        <row r="1470">
          <cell r="A1470" t="str">
            <v>Thar Si</v>
          </cell>
          <cell r="C1470" t="str">
            <v>Thar Si</v>
          </cell>
        </row>
        <row r="1471">
          <cell r="A1471" t="str">
            <v>Thar Si</v>
          </cell>
          <cell r="C1471" t="str">
            <v>Thar Si</v>
          </cell>
        </row>
        <row r="1472">
          <cell r="A1472" t="str">
            <v>Kan Chaung</v>
          </cell>
          <cell r="C1472" t="str">
            <v>Kan Chaung</v>
          </cell>
        </row>
        <row r="1473">
          <cell r="A1473" t="str">
            <v>Nay Pu Khan</v>
          </cell>
          <cell r="C1473" t="str">
            <v>Nay Pu Khan</v>
          </cell>
        </row>
        <row r="1474">
          <cell r="A1474" t="str">
            <v>Nga Sa Ne Kone</v>
          </cell>
          <cell r="C1474" t="str">
            <v>Nga Sa Ne Kone</v>
          </cell>
        </row>
        <row r="1475">
          <cell r="A1475" t="str">
            <v>Tha Ywea Rakhine</v>
          </cell>
          <cell r="C1475" t="str">
            <v>Tha Ywea Rakhine</v>
          </cell>
        </row>
        <row r="1476">
          <cell r="A1476" t="str">
            <v>Thar Si</v>
          </cell>
          <cell r="C1476" t="str">
            <v>Thar Si</v>
          </cell>
        </row>
        <row r="1477">
          <cell r="A1477" t="str">
            <v>Mei Za Le Kaing</v>
          </cell>
          <cell r="C1477" t="str">
            <v>Mei Za Le Kaing</v>
          </cell>
        </row>
        <row r="1478">
          <cell r="A1478" t="str">
            <v>Ma Hun Chin</v>
          </cell>
          <cell r="C1478" t="str">
            <v>Ma Hun Chin</v>
          </cell>
        </row>
        <row r="1479">
          <cell r="A1479" t="str">
            <v>Tar Hpyar</v>
          </cell>
          <cell r="C1479" t="str">
            <v>Tar Hpyar</v>
          </cell>
        </row>
        <row r="1480">
          <cell r="A1480" t="str">
            <v>Thar Yar Kone (Sin Chan)</v>
          </cell>
          <cell r="C1480" t="str">
            <v>Thar Yar Kone (Sin Chan)</v>
          </cell>
        </row>
        <row r="1481">
          <cell r="A1481" t="str">
            <v>Ku Lar Chaung</v>
          </cell>
          <cell r="C1481" t="str">
            <v>Ku Lar Chaung</v>
          </cell>
        </row>
        <row r="1482">
          <cell r="A1482" t="str">
            <v>Tin Htein Yan</v>
          </cell>
          <cell r="C1482" t="str">
            <v>Tin Htein Yan</v>
          </cell>
        </row>
        <row r="1483">
          <cell r="A1483" t="str">
            <v>Myaung Chaung</v>
          </cell>
          <cell r="C1483" t="str">
            <v>Myaung Chaung</v>
          </cell>
        </row>
        <row r="1484">
          <cell r="A1484" t="str">
            <v>Kyauk Khoke</v>
          </cell>
          <cell r="C1484" t="str">
            <v>Kyauk Khoke</v>
          </cell>
        </row>
        <row r="1485">
          <cell r="A1485" t="str">
            <v>Thar Yar Kone</v>
          </cell>
          <cell r="C1485" t="str">
            <v>Thar Yar Kone</v>
          </cell>
        </row>
        <row r="1486">
          <cell r="A1486" t="str">
            <v>Sa Inn Ywar Haung</v>
          </cell>
          <cell r="C1486" t="str">
            <v>Sa Inn Ywar Haung</v>
          </cell>
        </row>
        <row r="1487">
          <cell r="A1487" t="str">
            <v>Sa Inn Ywar Thit</v>
          </cell>
          <cell r="C1487" t="str">
            <v>Sa Inn Ywar Thit</v>
          </cell>
        </row>
        <row r="1488">
          <cell r="A1488" t="str">
            <v>Inn Hpyar</v>
          </cell>
          <cell r="C1488" t="str">
            <v>Inn Hpyar</v>
          </cell>
        </row>
        <row r="1489">
          <cell r="A1489" t="str">
            <v>Kyauk Kone</v>
          </cell>
          <cell r="C1489" t="str">
            <v>Kyauk Kone</v>
          </cell>
        </row>
        <row r="1490">
          <cell r="A1490" t="str">
            <v>Chin Hlaung Kwin</v>
          </cell>
          <cell r="C1490" t="str">
            <v>Chin Hlaung Kwin</v>
          </cell>
        </row>
        <row r="1491">
          <cell r="A1491" t="str">
            <v>Thar Yar Kone</v>
          </cell>
          <cell r="C1491" t="str">
            <v>Thar Yar Kone</v>
          </cell>
        </row>
        <row r="1492">
          <cell r="A1492" t="str">
            <v>Pa Lin Taw</v>
          </cell>
          <cell r="C1492" t="str">
            <v>Pa Lin Taw</v>
          </cell>
        </row>
        <row r="1493">
          <cell r="A1493" t="str">
            <v>Thar Yar Kwin Chin</v>
          </cell>
          <cell r="C1493" t="str">
            <v>Thar Yar Kwin Chin</v>
          </cell>
        </row>
        <row r="1494">
          <cell r="A1494" t="str">
            <v>Kyar Kaik</v>
          </cell>
          <cell r="C1494" t="str">
            <v>Kyar Kaik</v>
          </cell>
        </row>
        <row r="1495">
          <cell r="A1495" t="str">
            <v>Ta Khun Taing</v>
          </cell>
          <cell r="C1495" t="str">
            <v>Ta Khun Taing</v>
          </cell>
        </row>
        <row r="1496">
          <cell r="A1496" t="str">
            <v>Thu Pon</v>
          </cell>
          <cell r="C1496" t="str">
            <v>Thu Pon</v>
          </cell>
        </row>
        <row r="1497">
          <cell r="A1497" t="str">
            <v>Baw Htee</v>
          </cell>
          <cell r="C1497" t="str">
            <v>Baw Htee</v>
          </cell>
        </row>
        <row r="1498">
          <cell r="A1498" t="str">
            <v>Thu U Lar</v>
          </cell>
          <cell r="C1498" t="str">
            <v>Thu U Lar</v>
          </cell>
        </row>
        <row r="1499">
          <cell r="A1499" t="str">
            <v>Kan Pyin</v>
          </cell>
          <cell r="C1499" t="str">
            <v>Kan Pyin</v>
          </cell>
        </row>
        <row r="1500">
          <cell r="A1500" t="str">
            <v>Thu Nge Taw</v>
          </cell>
          <cell r="C1500" t="str">
            <v>Thu Nge Taw</v>
          </cell>
        </row>
        <row r="1501">
          <cell r="A1501" t="str">
            <v>Thea Tet</v>
          </cell>
          <cell r="C1501" t="str">
            <v>Thea Tet</v>
          </cell>
        </row>
        <row r="1502">
          <cell r="A1502" t="str">
            <v>Let Ma Seik</v>
          </cell>
          <cell r="C1502" t="str">
            <v>Let Ma Seik</v>
          </cell>
        </row>
        <row r="1503">
          <cell r="A1503" t="str">
            <v>Thea Tan</v>
          </cell>
          <cell r="C1503" t="str">
            <v>Thea Tan</v>
          </cell>
        </row>
        <row r="1504">
          <cell r="A1504" t="str">
            <v>Kon Baung</v>
          </cell>
          <cell r="C1504" t="str">
            <v>Kon Baung</v>
          </cell>
        </row>
        <row r="1505">
          <cell r="A1505" t="str">
            <v>Let Nyot Ngon</v>
          </cell>
          <cell r="C1505" t="str">
            <v>Let Nyot Ngon</v>
          </cell>
        </row>
        <row r="1506">
          <cell r="A1506" t="str">
            <v>Tan Kha Yoe</v>
          </cell>
          <cell r="C1506" t="str">
            <v>Tan Kha Yoe</v>
          </cell>
        </row>
        <row r="1507">
          <cell r="A1507" t="str">
            <v>Gyeik Taung</v>
          </cell>
          <cell r="C1507" t="str">
            <v>Gyeik Taung</v>
          </cell>
        </row>
        <row r="1508">
          <cell r="A1508" t="str">
            <v>Thea Kone</v>
          </cell>
          <cell r="C1508" t="str">
            <v>Thea Kone</v>
          </cell>
        </row>
        <row r="1509">
          <cell r="A1509" t="str">
            <v>Kaing Taw Kwin</v>
          </cell>
          <cell r="C1509" t="str">
            <v>Kaing Taw Kwin</v>
          </cell>
        </row>
        <row r="1510">
          <cell r="A1510" t="str">
            <v>Thea Hpyu Chaung</v>
          </cell>
          <cell r="C1510" t="str">
            <v>Thea Hpyu Chaung</v>
          </cell>
        </row>
        <row r="1511">
          <cell r="A1511" t="str">
            <v>Pyaing Taw</v>
          </cell>
          <cell r="C1511" t="str">
            <v>Pyaing Taw</v>
          </cell>
        </row>
        <row r="1512">
          <cell r="A1512" t="str">
            <v>Thea Taw</v>
          </cell>
          <cell r="C1512" t="str">
            <v>Thea Taw</v>
          </cell>
        </row>
        <row r="1513">
          <cell r="A1513" t="str">
            <v>Thea Taw (Myo)</v>
          </cell>
          <cell r="C1513" t="str">
            <v>Thea Taw (Myo)</v>
          </cell>
        </row>
        <row r="1514">
          <cell r="A1514" t="str">
            <v>Maw Htoke Gyi</v>
          </cell>
          <cell r="C1514" t="str">
            <v>Maw Htoke Gyi</v>
          </cell>
        </row>
        <row r="1515">
          <cell r="A1515" t="str">
            <v>Dar Kaing</v>
          </cell>
          <cell r="C1515" t="str">
            <v>Dar Kaing</v>
          </cell>
        </row>
        <row r="1516">
          <cell r="A1516" t="str">
            <v>Thin Baw Hla (Ku Lar)</v>
          </cell>
          <cell r="C1516" t="str">
            <v>Thin Baw Hla (Ku Lar)</v>
          </cell>
        </row>
        <row r="1517">
          <cell r="A1517" t="str">
            <v>Thin Baw Hla (Rakhine) (Thar Yar Gone)</v>
          </cell>
          <cell r="C1517" t="str">
            <v>Thin Baw Hla (Rakhine) (Thar Yar Gone)</v>
          </cell>
        </row>
        <row r="1518">
          <cell r="A1518" t="str">
            <v>Thea Chaung Maw La Bi</v>
          </cell>
          <cell r="C1518" t="str">
            <v>Thea Chaung Maw La Bi</v>
          </cell>
        </row>
        <row r="1519">
          <cell r="A1519" t="str">
            <v>Thea Chaung Hpar Ri</v>
          </cell>
          <cell r="C1519" t="str">
            <v>Thea Chaung Hpar Ri</v>
          </cell>
        </row>
        <row r="1520">
          <cell r="A1520" t="str">
            <v>Thar Yar Kone</v>
          </cell>
          <cell r="C1520" t="str">
            <v>Thar Yar Kone</v>
          </cell>
        </row>
        <row r="1521">
          <cell r="A1521" t="str">
            <v>Mu Hti</v>
          </cell>
          <cell r="C1521" t="str">
            <v>Mu Hti</v>
          </cell>
        </row>
        <row r="1522">
          <cell r="A1522" t="str">
            <v>Kyun Taung</v>
          </cell>
          <cell r="C1522" t="str">
            <v>Kyun Taung</v>
          </cell>
        </row>
        <row r="1523">
          <cell r="A1523" t="str">
            <v>Zaing Thar Khar Li</v>
          </cell>
          <cell r="C1523" t="str">
            <v>Zaing Thar Khar Li</v>
          </cell>
        </row>
        <row r="1524">
          <cell r="A1524" t="str">
            <v>Pauk Net Chay</v>
          </cell>
          <cell r="C1524" t="str">
            <v>Pauk Net Chay</v>
          </cell>
        </row>
        <row r="1525">
          <cell r="A1525" t="str">
            <v>U Gar Hton</v>
          </cell>
          <cell r="C1525" t="str">
            <v>U Gar Hton</v>
          </cell>
        </row>
        <row r="1526">
          <cell r="A1526" t="str">
            <v>Thea Chaung</v>
          </cell>
          <cell r="C1526" t="str">
            <v>Thea Chaung</v>
          </cell>
        </row>
        <row r="1527">
          <cell r="A1527" t="str">
            <v>Kar Hpi Chaung</v>
          </cell>
          <cell r="C1527" t="str">
            <v>Kar Hpi Chaung</v>
          </cell>
        </row>
        <row r="1528">
          <cell r="A1528" t="str">
            <v>Thin Pone Tan</v>
          </cell>
          <cell r="C1528" t="str">
            <v>Thin Pone Tan</v>
          </cell>
        </row>
        <row r="1529">
          <cell r="A1529" t="str">
            <v>Ku Lar Bar</v>
          </cell>
          <cell r="C1529" t="str">
            <v>Ku Lar Bar</v>
          </cell>
        </row>
        <row r="1530">
          <cell r="A1530" t="str">
            <v>Dar Khan</v>
          </cell>
          <cell r="C1530" t="str">
            <v>Dar Khan</v>
          </cell>
        </row>
        <row r="1531">
          <cell r="A1531" t="str">
            <v>Tha Pyay Kan</v>
          </cell>
          <cell r="C1531" t="str">
            <v>Tha Pyay Kan</v>
          </cell>
        </row>
        <row r="1532">
          <cell r="A1532" t="str">
            <v>Thin Pone Chaung</v>
          </cell>
          <cell r="C1532" t="str">
            <v>Thin Pone Chaung</v>
          </cell>
        </row>
        <row r="1533">
          <cell r="A1533" t="str">
            <v>Tat Yar</v>
          </cell>
          <cell r="C1533" t="str">
            <v>Tat Yar</v>
          </cell>
        </row>
        <row r="1534">
          <cell r="A1534" t="str">
            <v>Pyin Shey Ku Lar</v>
          </cell>
          <cell r="C1534" t="str">
            <v>Pyin Shey Ku Lar</v>
          </cell>
        </row>
        <row r="1535">
          <cell r="A1535" t="str">
            <v>Thin Pone Tan</v>
          </cell>
          <cell r="C1535" t="str">
            <v>Thin Pone Tan</v>
          </cell>
        </row>
        <row r="1536">
          <cell r="A1536" t="str">
            <v>Pyar Lay Chaung</v>
          </cell>
          <cell r="C1536" t="str">
            <v>Pyar Lay Chaung</v>
          </cell>
        </row>
        <row r="1537">
          <cell r="A1537" t="str">
            <v>Thin Pan Kaing</v>
          </cell>
          <cell r="C1537" t="str">
            <v>Thin Pan Kaing</v>
          </cell>
        </row>
        <row r="1538">
          <cell r="A1538" t="str">
            <v>Pu Daing</v>
          </cell>
          <cell r="C1538" t="str">
            <v>Pu Daing</v>
          </cell>
        </row>
        <row r="1539">
          <cell r="A1539" t="str">
            <v>Gwa Son</v>
          </cell>
          <cell r="C1539" t="str">
            <v>Gwa Son</v>
          </cell>
        </row>
        <row r="1540">
          <cell r="A1540" t="str">
            <v>Thin Paung Chaung</v>
          </cell>
          <cell r="C1540" t="str">
            <v>Thin Paung Chaung</v>
          </cell>
        </row>
        <row r="1541">
          <cell r="A1541" t="str">
            <v>Zee Pin Gyi</v>
          </cell>
          <cell r="C1541" t="str">
            <v>Zee Pin Gyi</v>
          </cell>
        </row>
        <row r="1542">
          <cell r="A1542" t="str">
            <v>Beik Taung</v>
          </cell>
          <cell r="C1542" t="str">
            <v>Beik Taung</v>
          </cell>
        </row>
        <row r="1543">
          <cell r="A1543" t="str">
            <v>Thin Khaung Maw</v>
          </cell>
          <cell r="C1543" t="str">
            <v>Thin Khaung Maw</v>
          </cell>
        </row>
        <row r="1544">
          <cell r="A1544" t="str">
            <v>Taung Pyo</v>
          </cell>
          <cell r="C1544" t="str">
            <v>Taung Pyo</v>
          </cell>
        </row>
        <row r="1545">
          <cell r="A1545" t="str">
            <v>Thin Baung Chaung</v>
          </cell>
          <cell r="C1545" t="str">
            <v>Thin Baung Chaung</v>
          </cell>
        </row>
        <row r="1546">
          <cell r="A1546" t="str">
            <v>Kywe Oe</v>
          </cell>
          <cell r="C1546" t="str">
            <v>Kywe Oe</v>
          </cell>
        </row>
        <row r="1547">
          <cell r="A1547" t="str">
            <v>Thet Kay Pyin Kone</v>
          </cell>
          <cell r="C1547" t="str">
            <v>Thet Kay Pyin Kone</v>
          </cell>
        </row>
        <row r="1548">
          <cell r="A1548" t="str">
            <v>Thin Ga Net</v>
          </cell>
          <cell r="C1548" t="str">
            <v>Thin Ga Net</v>
          </cell>
        </row>
        <row r="1549">
          <cell r="A1549" t="str">
            <v>Thar Yar Kone Rakhine</v>
          </cell>
          <cell r="C1549" t="str">
            <v>Thar Yar Kone Rakhine</v>
          </cell>
        </row>
        <row r="1550">
          <cell r="A1550" t="str">
            <v>Thar Yar Kone Ka Man</v>
          </cell>
          <cell r="C1550" t="str">
            <v>Thar Yar Kone Ka Man</v>
          </cell>
        </row>
        <row r="1551">
          <cell r="A1551" t="str">
            <v>Koe Saung</v>
          </cell>
          <cell r="C1551" t="str">
            <v>Koe Saung</v>
          </cell>
        </row>
        <row r="1552">
          <cell r="A1552" t="str">
            <v>Hla May Shwe</v>
          </cell>
          <cell r="C1552" t="str">
            <v>Hla May Shwe</v>
          </cell>
        </row>
        <row r="1553">
          <cell r="A1553" t="str">
            <v>Myo Chaung</v>
          </cell>
          <cell r="C1553" t="str">
            <v>Myo Chaung</v>
          </cell>
        </row>
        <row r="1554">
          <cell r="A1554" t="str">
            <v>Than Pu Yar</v>
          </cell>
          <cell r="C1554" t="str">
            <v>Than Pu Yar</v>
          </cell>
        </row>
        <row r="1555">
          <cell r="A1555" t="str">
            <v>Sun Din</v>
          </cell>
          <cell r="C1555" t="str">
            <v>Sun Din</v>
          </cell>
        </row>
        <row r="1556">
          <cell r="A1556" t="str">
            <v>Ma Dawt San</v>
          </cell>
          <cell r="C1556" t="str">
            <v>Ma Dawt San</v>
          </cell>
        </row>
        <row r="1557">
          <cell r="A1557" t="str">
            <v>Yet Khon Taing</v>
          </cell>
          <cell r="C1557" t="str">
            <v>Yet Khon Taing</v>
          </cell>
        </row>
        <row r="1558">
          <cell r="A1558" t="str">
            <v>Aung Soe Moe</v>
          </cell>
          <cell r="C1558" t="str">
            <v>Aung Soe Moe</v>
          </cell>
        </row>
        <row r="1559">
          <cell r="A1559" t="str">
            <v>Auk Thet Tin</v>
          </cell>
          <cell r="C1559" t="str">
            <v>Auk Thet Tin</v>
          </cell>
        </row>
        <row r="1560">
          <cell r="A1560" t="str">
            <v>Nga/Hta Yan</v>
          </cell>
          <cell r="C1560" t="str">
            <v>Nga/Hta Yan</v>
          </cell>
        </row>
        <row r="1561">
          <cell r="A1561" t="str">
            <v>Hnget Pyaw Chaung</v>
          </cell>
          <cell r="C1561" t="str">
            <v>Hnget Pyaw Chaung</v>
          </cell>
        </row>
        <row r="1562">
          <cell r="A1562" t="str">
            <v>Than Hmyar</v>
          </cell>
          <cell r="C1562" t="str">
            <v>Than Hmyar</v>
          </cell>
        </row>
        <row r="1563">
          <cell r="A1563" t="str">
            <v>Mun Htaunt</v>
          </cell>
          <cell r="C1563" t="str">
            <v>Mun Htaunt</v>
          </cell>
        </row>
        <row r="1564">
          <cell r="A1564" t="str">
            <v>Than Tha Yar</v>
          </cell>
          <cell r="C1564" t="str">
            <v>Than Tha Yar</v>
          </cell>
        </row>
        <row r="1565">
          <cell r="A1565" t="str">
            <v>Dwar Ya</v>
          </cell>
          <cell r="C1565" t="str">
            <v>Dwar Ya</v>
          </cell>
        </row>
        <row r="1566">
          <cell r="A1566" t="str">
            <v>(Du) Than Dar</v>
          </cell>
          <cell r="C1566" t="str">
            <v>(Du) Than Dar</v>
          </cell>
        </row>
        <row r="1567">
          <cell r="A1567" t="str">
            <v>(Pa) Than Dar</v>
          </cell>
          <cell r="C1567" t="str">
            <v>(Pa) Than Dar</v>
          </cell>
        </row>
        <row r="1568">
          <cell r="A1568" t="str">
            <v>Nyaung Chaung</v>
          </cell>
          <cell r="C1568" t="str">
            <v>Nyaung Chaung</v>
          </cell>
        </row>
        <row r="1569">
          <cell r="A1569" t="str">
            <v>Kyar Pon</v>
          </cell>
          <cell r="C1569" t="str">
            <v>Kyar Pon</v>
          </cell>
        </row>
        <row r="1570">
          <cell r="A1570" t="str">
            <v>Than Htaung</v>
          </cell>
          <cell r="C1570" t="str">
            <v>Than Htaung</v>
          </cell>
        </row>
        <row r="1571">
          <cell r="A1571" t="str">
            <v>Ohn Pa Tee</v>
          </cell>
          <cell r="C1571" t="str">
            <v>Ohn Pa Tee</v>
          </cell>
        </row>
        <row r="1572">
          <cell r="A1572" t="str">
            <v>Than Chaung Ywar Haung</v>
          </cell>
          <cell r="C1572" t="str">
            <v>Than Chaung Ywar Haung</v>
          </cell>
        </row>
        <row r="1573">
          <cell r="A1573" t="str">
            <v>Than Chaung Ywar Thit</v>
          </cell>
          <cell r="C1573" t="str">
            <v>Than Chaung Ywar Thit</v>
          </cell>
        </row>
        <row r="1574">
          <cell r="A1574" t="str">
            <v>Pi Pin Yin</v>
          </cell>
          <cell r="C1574" t="str">
            <v>Pi Pin Yin</v>
          </cell>
        </row>
        <row r="1575">
          <cell r="A1575" t="str">
            <v>Than Chaung</v>
          </cell>
          <cell r="C1575" t="str">
            <v>Than Chaung</v>
          </cell>
        </row>
        <row r="1576">
          <cell r="A1576" t="str">
            <v>Ywar Thit</v>
          </cell>
          <cell r="C1576" t="str">
            <v>Ywar Thit</v>
          </cell>
        </row>
        <row r="1577">
          <cell r="A1577" t="str">
            <v>Than Chaung</v>
          </cell>
          <cell r="C1577" t="str">
            <v>Than Chaung</v>
          </cell>
        </row>
        <row r="1578">
          <cell r="A1578" t="str">
            <v>Kyun Pyein</v>
          </cell>
          <cell r="C1578" t="str">
            <v>Kyun Pyein</v>
          </cell>
        </row>
        <row r="1579">
          <cell r="A1579" t="str">
            <v>Than Chaung</v>
          </cell>
          <cell r="C1579" t="str">
            <v>Than Chaung</v>
          </cell>
        </row>
        <row r="1580">
          <cell r="A1580" t="str">
            <v>Than Chaung Ywar Thit</v>
          </cell>
          <cell r="C1580" t="str">
            <v>Than Chaung Ywar Thit</v>
          </cell>
        </row>
        <row r="1581">
          <cell r="A1581" t="str">
            <v>Thu Dhammar</v>
          </cell>
          <cell r="C1581" t="str">
            <v>Thu Dhammar</v>
          </cell>
        </row>
        <row r="1582">
          <cell r="A1582" t="str">
            <v>Thit Poke Taung</v>
          </cell>
          <cell r="C1582" t="str">
            <v>Thit Poke Taung</v>
          </cell>
        </row>
        <row r="1583">
          <cell r="A1583" t="str">
            <v>Myauk Chaung</v>
          </cell>
          <cell r="C1583" t="str">
            <v>Myauk Chaung</v>
          </cell>
        </row>
        <row r="1584">
          <cell r="A1584" t="str">
            <v>Than Shin Pyin</v>
          </cell>
          <cell r="C1584" t="str">
            <v>Than Shin Pyin</v>
          </cell>
        </row>
        <row r="1585">
          <cell r="A1585" t="str">
            <v>Na Din Ywar Haung</v>
          </cell>
          <cell r="C1585" t="str">
            <v>Na Din Ywar Haung</v>
          </cell>
        </row>
        <row r="1586">
          <cell r="A1586" t="str">
            <v>Na Din Ywar Thit</v>
          </cell>
          <cell r="C1586" t="str">
            <v>Na Din Ywar Thit</v>
          </cell>
        </row>
        <row r="1587">
          <cell r="A1587" t="str">
            <v>Thin Ga Zar</v>
          </cell>
          <cell r="C1587" t="str">
            <v>Thin Ga Zar</v>
          </cell>
        </row>
        <row r="1588">
          <cell r="A1588" t="str">
            <v>Than Shin Ywar Thit</v>
          </cell>
          <cell r="C1588" t="str">
            <v>Than Shin Ywar Thit</v>
          </cell>
        </row>
        <row r="1589">
          <cell r="A1589" t="str">
            <v>Ah Pyin Done Chaung</v>
          </cell>
          <cell r="C1589" t="str">
            <v>Ah Pyin Done Chaung</v>
          </cell>
        </row>
        <row r="1590">
          <cell r="A1590" t="str">
            <v>Ah Twin Done Chaung</v>
          </cell>
          <cell r="C1590" t="str">
            <v>Ah Twin Done Chaung</v>
          </cell>
        </row>
        <row r="1591">
          <cell r="A1591" t="str">
            <v>Wet Ya</v>
          </cell>
          <cell r="C1591" t="str">
            <v>Wet Ya</v>
          </cell>
        </row>
        <row r="1592">
          <cell r="A1592" t="str">
            <v>Myaung Taung</v>
          </cell>
          <cell r="C1592" t="str">
            <v>Myaung Taung</v>
          </cell>
        </row>
        <row r="1593">
          <cell r="A1593" t="str">
            <v>Hpaung Thaung</v>
          </cell>
          <cell r="C1593" t="str">
            <v>Hpaung Thaung</v>
          </cell>
        </row>
        <row r="1594">
          <cell r="A1594" t="str">
            <v>Dee Doke Kaing</v>
          </cell>
          <cell r="C1594" t="str">
            <v>Dee Doke Kaing</v>
          </cell>
        </row>
        <row r="1595">
          <cell r="A1595" t="str">
            <v>Tha Dun</v>
          </cell>
          <cell r="C1595" t="str">
            <v>Tha Dun</v>
          </cell>
        </row>
        <row r="1596">
          <cell r="A1596" t="str">
            <v>Sa Kaw Pyin</v>
          </cell>
          <cell r="C1596" t="str">
            <v>Sa Kaw Pyin</v>
          </cell>
        </row>
        <row r="1597">
          <cell r="A1597" t="str">
            <v>Koke Pay</v>
          </cell>
          <cell r="C1597" t="str">
            <v>Koke Pay</v>
          </cell>
        </row>
        <row r="1598">
          <cell r="A1598" t="str">
            <v>Thein Kone</v>
          </cell>
          <cell r="C1598" t="str">
            <v>Thein Kone</v>
          </cell>
        </row>
        <row r="1599">
          <cell r="A1599" t="str">
            <v>Byaing Kyun</v>
          </cell>
          <cell r="C1599" t="str">
            <v>Byaing Kyun</v>
          </cell>
        </row>
        <row r="1600">
          <cell r="A1600" t="str">
            <v>Thein Ba La</v>
          </cell>
          <cell r="C1600" t="str">
            <v>Thein Ba La</v>
          </cell>
        </row>
        <row r="1601">
          <cell r="A1601" t="str">
            <v>Kone Tan</v>
          </cell>
          <cell r="C1601" t="str">
            <v>Kone Tan</v>
          </cell>
        </row>
        <row r="1602">
          <cell r="A1602" t="str">
            <v>Kyun</v>
          </cell>
          <cell r="C1602" t="str">
            <v>Kyun</v>
          </cell>
        </row>
        <row r="1603">
          <cell r="A1603" t="str">
            <v>Zee Taw</v>
          </cell>
          <cell r="C1603" t="str">
            <v>Zee Taw</v>
          </cell>
        </row>
        <row r="1604">
          <cell r="A1604" t="str">
            <v>Kyauk Pyin Seik</v>
          </cell>
          <cell r="C1604" t="str">
            <v>Kyauk Pyin Seik</v>
          </cell>
        </row>
        <row r="1605">
          <cell r="A1605" t="str">
            <v>Tha Pyay Seik</v>
          </cell>
          <cell r="C1605" t="str">
            <v>Tha Pyay Seik</v>
          </cell>
        </row>
        <row r="1606">
          <cell r="A1606" t="str">
            <v>Thaing Ta Poke</v>
          </cell>
          <cell r="C1606" t="str">
            <v>Thaing Ta Poke</v>
          </cell>
        </row>
        <row r="1607">
          <cell r="A1607" t="str">
            <v>Chaung Hmyaw</v>
          </cell>
          <cell r="C1607" t="str">
            <v>Chaung Hmyaw</v>
          </cell>
        </row>
        <row r="1608">
          <cell r="A1608" t="str">
            <v>Kyaung Khoe Chaung</v>
          </cell>
          <cell r="C1608" t="str">
            <v>Kyaung Khoe Chaung</v>
          </cell>
        </row>
        <row r="1609">
          <cell r="A1609" t="str">
            <v>Taw Pyain</v>
          </cell>
          <cell r="C1609" t="str">
            <v>Taw Pyain</v>
          </cell>
        </row>
        <row r="1610">
          <cell r="A1610" t="str">
            <v>Pyar Chwain</v>
          </cell>
          <cell r="C1610" t="str">
            <v>Pyar Chwain</v>
          </cell>
        </row>
        <row r="1611">
          <cell r="A1611" t="str">
            <v>Pyar Kywain Chaung Hpyar</v>
          </cell>
          <cell r="C1611" t="str">
            <v>Pyar Kywain Chaung Hpyar</v>
          </cell>
        </row>
        <row r="1612">
          <cell r="A1612" t="str">
            <v>Thaing Chaung</v>
          </cell>
          <cell r="C1612" t="str">
            <v>Thaing Chaung</v>
          </cell>
        </row>
        <row r="1613">
          <cell r="A1613" t="str">
            <v>Ah Chun</v>
          </cell>
          <cell r="C1613" t="str">
            <v>Ah Chun</v>
          </cell>
        </row>
        <row r="1614">
          <cell r="A1614" t="str">
            <v>Zaing Chaung</v>
          </cell>
          <cell r="C1614" t="str">
            <v>Zaing Chaung</v>
          </cell>
        </row>
        <row r="1615">
          <cell r="A1615" t="str">
            <v>Say Tha Ma</v>
          </cell>
          <cell r="C1615" t="str">
            <v>Say Tha Ma</v>
          </cell>
        </row>
        <row r="1616">
          <cell r="A1616" t="str">
            <v>Laung Gyun</v>
          </cell>
          <cell r="C1616" t="str">
            <v>Laung Gyun</v>
          </cell>
        </row>
        <row r="1617">
          <cell r="A1617" t="str">
            <v>Thein Taung Pyin (Daing Net)</v>
          </cell>
          <cell r="C1617" t="str">
            <v>Thein Taung Pyin (Daing Net)</v>
          </cell>
        </row>
        <row r="1618">
          <cell r="A1618" t="str">
            <v>Thein Taung Pyin (Ku Lar)</v>
          </cell>
          <cell r="C1618" t="str">
            <v>Thein Taung Pyin (Ku Lar)</v>
          </cell>
        </row>
        <row r="1619">
          <cell r="A1619" t="str">
            <v>Hla Tha Ma</v>
          </cell>
          <cell r="C1619" t="str">
            <v>Hla Tha Ma</v>
          </cell>
        </row>
        <row r="1620">
          <cell r="A1620" t="str">
            <v>Thein Taung</v>
          </cell>
          <cell r="C1620" t="str">
            <v>Thein Taung</v>
          </cell>
        </row>
        <row r="1621">
          <cell r="A1621" t="str">
            <v>Maw Htet</v>
          </cell>
          <cell r="C1621" t="str">
            <v>Maw Htet</v>
          </cell>
        </row>
        <row r="1622">
          <cell r="A1622" t="str">
            <v>Kyauk Yan</v>
          </cell>
          <cell r="C1622" t="str">
            <v>Kyauk Yan</v>
          </cell>
        </row>
        <row r="1623">
          <cell r="A1623" t="str">
            <v>Thein Taung</v>
          </cell>
          <cell r="C1623" t="str">
            <v>Thein Taung</v>
          </cell>
        </row>
        <row r="1624">
          <cell r="A1624" t="str">
            <v>Thin Ga Net</v>
          </cell>
          <cell r="C1624" t="str">
            <v>Thin Ga Net</v>
          </cell>
        </row>
        <row r="1625">
          <cell r="A1625" t="str">
            <v>Thazin Myaing</v>
          </cell>
          <cell r="C1625" t="str">
            <v>Thazin Myaing</v>
          </cell>
        </row>
        <row r="1626">
          <cell r="A1626" t="str">
            <v>Tar Zaw</v>
          </cell>
          <cell r="C1626" t="str">
            <v>Tar Zaw</v>
          </cell>
        </row>
        <row r="1627">
          <cell r="A1627" t="str">
            <v>Yar Tan</v>
          </cell>
          <cell r="C1627" t="str">
            <v>Yar Tan</v>
          </cell>
        </row>
        <row r="1628">
          <cell r="A1628" t="str">
            <v>Thein Tan</v>
          </cell>
          <cell r="C1628" t="str">
            <v>Thein Tan</v>
          </cell>
        </row>
        <row r="1629">
          <cell r="A1629" t="str">
            <v>Har Bi (East)</v>
          </cell>
          <cell r="C1629" t="str">
            <v>Har Bi (East)</v>
          </cell>
        </row>
        <row r="1630">
          <cell r="A1630" t="str">
            <v>Har Bi (West)</v>
          </cell>
          <cell r="C1630" t="str">
            <v>Har Bi (West)</v>
          </cell>
        </row>
        <row r="1631">
          <cell r="A1631" t="str">
            <v>Har Bi (Middle)</v>
          </cell>
          <cell r="C1631" t="str">
            <v>Har Bi (Middle)</v>
          </cell>
        </row>
        <row r="1632">
          <cell r="A1632" t="str">
            <v>Khway Lar Bin Gar</v>
          </cell>
          <cell r="C1632" t="str">
            <v>Khway Lar Bin Gar</v>
          </cell>
        </row>
        <row r="1633">
          <cell r="A1633" t="str">
            <v>Thi Ho Kyun</v>
          </cell>
          <cell r="C1633" t="str">
            <v>Thi Ho Kyun</v>
          </cell>
        </row>
        <row r="1634">
          <cell r="A1634" t="str">
            <v>Taung</v>
          </cell>
          <cell r="C1634" t="str">
            <v>Taung</v>
          </cell>
        </row>
        <row r="1635">
          <cell r="A1635" t="str">
            <v>Khe War</v>
          </cell>
          <cell r="C1635" t="str">
            <v>Khe War</v>
          </cell>
        </row>
        <row r="1636">
          <cell r="A1636" t="str">
            <v>U Hla Hpay</v>
          </cell>
          <cell r="C1636" t="str">
            <v>U Hla Hpay</v>
          </cell>
        </row>
        <row r="1637">
          <cell r="A1637" t="str">
            <v>U Kyaw</v>
          </cell>
          <cell r="C1637" t="str">
            <v>U Kyaw</v>
          </cell>
        </row>
        <row r="1638">
          <cell r="A1638" t="str">
            <v>Hlaing Shey Pyin</v>
          </cell>
          <cell r="C1638" t="str">
            <v>Hlaing Shey Pyin</v>
          </cell>
        </row>
        <row r="1639">
          <cell r="A1639" t="str">
            <v>Hpar Ti</v>
          </cell>
          <cell r="C1639" t="str">
            <v>Hpar Ti</v>
          </cell>
        </row>
        <row r="1640">
          <cell r="A1640" t="str">
            <v>Myauk</v>
          </cell>
          <cell r="C1640" t="str">
            <v>Myauk</v>
          </cell>
        </row>
        <row r="1641">
          <cell r="A1641" t="str">
            <v>U Daung (NaTaLa)</v>
          </cell>
          <cell r="C1641" t="str">
            <v>U Daung (NaTaLa)</v>
          </cell>
        </row>
        <row r="1642">
          <cell r="A1642" t="str">
            <v>U Daung (Kone Tan)</v>
          </cell>
          <cell r="C1642" t="str">
            <v>U Daung (Kone Tan)</v>
          </cell>
        </row>
        <row r="1643">
          <cell r="A1643" t="str">
            <v>Ah Shey</v>
          </cell>
          <cell r="C1643" t="str">
            <v>Ah Shey</v>
          </cell>
        </row>
        <row r="1644">
          <cell r="A1644" t="str">
            <v>Kon Tan (U Daung Ah Nauk)</v>
          </cell>
          <cell r="C1644" t="str">
            <v>Kon Tan (U Daung Ah Nauk)</v>
          </cell>
        </row>
        <row r="1645">
          <cell r="A1645" t="str">
            <v>Zon Mar</v>
          </cell>
          <cell r="C1645" t="str">
            <v>Zon Mar</v>
          </cell>
        </row>
        <row r="1646">
          <cell r="A1646" t="str">
            <v>U Shey Kya</v>
          </cell>
          <cell r="C1646" t="str">
            <v>U Shey Kya</v>
          </cell>
        </row>
        <row r="1647">
          <cell r="A1647" t="str">
            <v>Htaunt Chaung</v>
          </cell>
          <cell r="C1647" t="str">
            <v>Htaunt Chaung</v>
          </cell>
        </row>
        <row r="1648">
          <cell r="A1648" t="str">
            <v>Bu Ma Pyin</v>
          </cell>
          <cell r="C1648" t="str">
            <v>Bu Ma Pyin</v>
          </cell>
        </row>
        <row r="1649">
          <cell r="A1649" t="str">
            <v>U Gin</v>
          </cell>
          <cell r="C1649" t="str">
            <v>U Gin</v>
          </cell>
        </row>
        <row r="1650">
          <cell r="A1650" t="str">
            <v>Ku Lar Bar Taung</v>
          </cell>
          <cell r="C1650" t="str">
            <v>Ku Lar Bar Taung</v>
          </cell>
        </row>
        <row r="1651">
          <cell r="A1651" t="str">
            <v>U Gar</v>
          </cell>
          <cell r="C1651" t="str">
            <v>U Gar</v>
          </cell>
        </row>
        <row r="1652">
          <cell r="A1652" t="str">
            <v>Myay Pyar Taung</v>
          </cell>
          <cell r="C1652" t="str">
            <v>Myay Pyar Taung</v>
          </cell>
        </row>
        <row r="1653">
          <cell r="A1653" t="str">
            <v>Kyaukphyu Chaung Nar</v>
          </cell>
          <cell r="C1653" t="str">
            <v>Kyaukphyu Chaung Nar</v>
          </cell>
        </row>
        <row r="1654">
          <cell r="A1654" t="str">
            <v>Kyauk Than Khe</v>
          </cell>
          <cell r="C1654" t="str">
            <v>Kyauk Than Khe</v>
          </cell>
        </row>
        <row r="1655">
          <cell r="A1655" t="str">
            <v>Taw Thar</v>
          </cell>
          <cell r="C1655" t="str">
            <v>Taw Thar</v>
          </cell>
        </row>
        <row r="1656">
          <cell r="A1656" t="str">
            <v>U Ga</v>
          </cell>
          <cell r="C1656" t="str">
            <v>U Ga</v>
          </cell>
        </row>
        <row r="1657">
          <cell r="A1657" t="str">
            <v>Kokar Pyin</v>
          </cell>
          <cell r="C1657" t="str">
            <v>Kokar Pyin</v>
          </cell>
        </row>
        <row r="1658">
          <cell r="A1658" t="str">
            <v>Pi Taw</v>
          </cell>
          <cell r="C1658" t="str">
            <v>Pi Taw</v>
          </cell>
        </row>
        <row r="1659">
          <cell r="A1659" t="str">
            <v>Zee Taw</v>
          </cell>
          <cell r="C1659" t="str">
            <v>Zee Taw</v>
          </cell>
        </row>
        <row r="1660">
          <cell r="A1660" t="str">
            <v>Kyauk Ta Gar</v>
          </cell>
          <cell r="C1660" t="str">
            <v>Kyauk Ta Gar</v>
          </cell>
        </row>
        <row r="1661">
          <cell r="A1661" t="str">
            <v>Taung Zauk</v>
          </cell>
          <cell r="C1661" t="str">
            <v>Taung Zauk</v>
          </cell>
        </row>
        <row r="1662">
          <cell r="A1662" t="str">
            <v>Myo Haung Gwayt</v>
          </cell>
          <cell r="C1662" t="str">
            <v>Myo Haung Gwayt</v>
          </cell>
        </row>
        <row r="1663">
          <cell r="A1663" t="str">
            <v>Thin Chi Kaing</v>
          </cell>
          <cell r="C1663" t="str">
            <v>Thin Chi Kaing</v>
          </cell>
        </row>
        <row r="1664">
          <cell r="A1664" t="str">
            <v>Thet Shin</v>
          </cell>
          <cell r="C1664" t="str">
            <v>Thet Shin</v>
          </cell>
        </row>
        <row r="1665">
          <cell r="A1665" t="str">
            <v>Moe Gyoe</v>
          </cell>
          <cell r="C1665" t="str">
            <v>Moe Gyoe</v>
          </cell>
        </row>
        <row r="1666">
          <cell r="A1666" t="str">
            <v>Me Sa Li</v>
          </cell>
          <cell r="C1666" t="str">
            <v>Me Sa Li</v>
          </cell>
        </row>
        <row r="1667">
          <cell r="A1667" t="str">
            <v>Ein Twin Pone</v>
          </cell>
          <cell r="C1667" t="str">
            <v>Ein Twin Pone</v>
          </cell>
        </row>
        <row r="1668">
          <cell r="A1668" t="str">
            <v>Ta Ra Bar</v>
          </cell>
          <cell r="C1668" t="str">
            <v>Ta Ra Bar</v>
          </cell>
        </row>
        <row r="1669">
          <cell r="A1669" t="str">
            <v>Tar Ye</v>
          </cell>
          <cell r="C1669" t="str">
            <v>Tar Ye</v>
          </cell>
        </row>
        <row r="1670">
          <cell r="A1670" t="str">
            <v>Tha Pauk Kan</v>
          </cell>
          <cell r="C1670" t="str">
            <v>Tha Pauk Kan</v>
          </cell>
        </row>
        <row r="1671">
          <cell r="A1671" t="str">
            <v>Min Tone</v>
          </cell>
          <cell r="C1671" t="str">
            <v>Min Tone</v>
          </cell>
        </row>
        <row r="1672">
          <cell r="A1672" t="str">
            <v>Ein Kar</v>
          </cell>
          <cell r="C1672" t="str">
            <v>Ein Kar</v>
          </cell>
        </row>
        <row r="1673">
          <cell r="A1673" t="str">
            <v>Tha Pyay Kan</v>
          </cell>
          <cell r="C1673" t="str">
            <v>Tha Pyay Kan</v>
          </cell>
        </row>
        <row r="1674">
          <cell r="A1674" t="str">
            <v>Leik Sint Pyin</v>
          </cell>
          <cell r="C1674" t="str">
            <v>Leik Sint Pyin</v>
          </cell>
        </row>
        <row r="1675">
          <cell r="A1675" t="str">
            <v>Tha Pyay Taw</v>
          </cell>
          <cell r="C1675" t="str">
            <v>Tha Pyay Taw</v>
          </cell>
        </row>
        <row r="1676">
          <cell r="A1676" t="str">
            <v>Thar Yar Taw</v>
          </cell>
          <cell r="C1676" t="str">
            <v>Thar Yar Taw</v>
          </cell>
        </row>
        <row r="1677">
          <cell r="A1677" t="str">
            <v>Zone Kar Yar</v>
          </cell>
          <cell r="C1677" t="str">
            <v>Zone Kar Yar</v>
          </cell>
        </row>
        <row r="1678">
          <cell r="A1678" t="str">
            <v>Tha Baw</v>
          </cell>
          <cell r="C1678" t="str">
            <v>Tha Baw</v>
          </cell>
        </row>
        <row r="1679">
          <cell r="A1679" t="str">
            <v>Ah Wa Pyin</v>
          </cell>
          <cell r="C1679" t="str">
            <v>Ah Wa Pyin</v>
          </cell>
        </row>
        <row r="1680">
          <cell r="A1680" t="str">
            <v>Thin Baw Kwe</v>
          </cell>
          <cell r="C1680" t="str">
            <v>Thin Baw Kwe</v>
          </cell>
        </row>
        <row r="1681">
          <cell r="A1681" t="str">
            <v>Thin Baw Kwea (West)</v>
          </cell>
          <cell r="C1681" t="str">
            <v>Thin Baw Kwea (West)</v>
          </cell>
        </row>
        <row r="1682">
          <cell r="A1682" t="str">
            <v>Thin Baw Kwea Ywar Thit</v>
          </cell>
          <cell r="C1682" t="str">
            <v>Thin Baw Kwea Ywar Thit</v>
          </cell>
        </row>
        <row r="1683">
          <cell r="A1683" t="str">
            <v>Aung Si Thar</v>
          </cell>
          <cell r="C1683" t="str">
            <v>Aung Si Thar</v>
          </cell>
        </row>
        <row r="1684">
          <cell r="A1684" t="str">
            <v>Kyet Tha Ray</v>
          </cell>
          <cell r="C1684" t="str">
            <v>Kyet Tha Ray</v>
          </cell>
        </row>
        <row r="1685">
          <cell r="A1685" t="str">
            <v>Thin Baw Seik</v>
          </cell>
          <cell r="C1685" t="str">
            <v>Thin Baw Seik</v>
          </cell>
        </row>
        <row r="1686">
          <cell r="A1686" t="str">
            <v>Tein Pyin</v>
          </cell>
          <cell r="C1686" t="str">
            <v>Tein Pyin</v>
          </cell>
        </row>
        <row r="1687">
          <cell r="A1687" t="str">
            <v>Gyin Chaung</v>
          </cell>
          <cell r="C1687" t="str">
            <v>Gyin Chaung</v>
          </cell>
        </row>
        <row r="1688">
          <cell r="A1688" t="str">
            <v>Tha Yae Kone Tan</v>
          </cell>
          <cell r="C1688" t="str">
            <v>Tha Yae Kone Tan</v>
          </cell>
        </row>
        <row r="1689">
          <cell r="A1689" t="str">
            <v>Tha Yae Kone Tan (North)</v>
          </cell>
          <cell r="C1689" t="str">
            <v>Tha Yae Kone Tan (North)</v>
          </cell>
        </row>
        <row r="1690">
          <cell r="A1690" t="str">
            <v>Tha Yae Kone Tan (West)</v>
          </cell>
          <cell r="C1690" t="str">
            <v>Tha Yae Kone Tan (West)</v>
          </cell>
        </row>
        <row r="1691">
          <cell r="A1691" t="str">
            <v>Tha Yae Kone Tan (Middle) (Tha Yae Kone Tan (East))</v>
          </cell>
          <cell r="C1691" t="str">
            <v>Tha Yae Kone Tan (Middle) (Tha Yae Kone Tan (East))</v>
          </cell>
        </row>
        <row r="1692">
          <cell r="A1692" t="str">
            <v>Shwe Hlaing Rakhine</v>
          </cell>
          <cell r="C1692" t="str">
            <v>Shwe Hlaing Rakhine</v>
          </cell>
        </row>
        <row r="1693">
          <cell r="A1693" t="str">
            <v>Shwe Hlaing Ku Lar</v>
          </cell>
          <cell r="C1693" t="str">
            <v>Shwe Hlaing Ku Lar</v>
          </cell>
        </row>
        <row r="1694">
          <cell r="A1694" t="str">
            <v>Kyauk Tan</v>
          </cell>
          <cell r="C1694" t="str">
            <v>Kyauk Tan</v>
          </cell>
        </row>
        <row r="1695">
          <cell r="A1695" t="str">
            <v>Tha Win Kaing</v>
          </cell>
          <cell r="C1695" t="str">
            <v>Tha Win Kaing</v>
          </cell>
        </row>
        <row r="1696">
          <cell r="A1696" t="str">
            <v>Sit Aung</v>
          </cell>
          <cell r="C1696" t="str">
            <v>Sit Aung</v>
          </cell>
        </row>
        <row r="1697">
          <cell r="A1697" t="str">
            <v>Tha Win Chaung</v>
          </cell>
          <cell r="C1697" t="str">
            <v>Tha Win Chaung</v>
          </cell>
        </row>
        <row r="1698">
          <cell r="A1698" t="str">
            <v>Gwa Son</v>
          </cell>
          <cell r="C1698" t="str">
            <v>Gwa Son</v>
          </cell>
        </row>
        <row r="1699">
          <cell r="A1699" t="str">
            <v>Tha Win Chaung (Kan Pyo)</v>
          </cell>
          <cell r="C1699" t="str">
            <v>Tha Win Chaung (Kan Pyo)</v>
          </cell>
        </row>
        <row r="1700">
          <cell r="A1700" t="str">
            <v>Su Ra Li</v>
          </cell>
          <cell r="C1700" t="str">
            <v>Su Ra Li</v>
          </cell>
        </row>
        <row r="1701">
          <cell r="A1701" t="str">
            <v>Shan Taung</v>
          </cell>
          <cell r="C1701" t="str">
            <v>Shan Taung</v>
          </cell>
        </row>
        <row r="1702">
          <cell r="A1702" t="str">
            <v>Khway Tauk Kone</v>
          </cell>
          <cell r="C1702" t="str">
            <v>Khway Tauk Kone</v>
          </cell>
        </row>
        <row r="1703">
          <cell r="A1703" t="str">
            <v>Nwe Pyauk</v>
          </cell>
          <cell r="C1703" t="str">
            <v>Nwe Pyauk</v>
          </cell>
        </row>
        <row r="1704">
          <cell r="A1704" t="str">
            <v>U Yin Kwin</v>
          </cell>
          <cell r="C1704" t="str">
            <v>U Yin Kwin</v>
          </cell>
        </row>
        <row r="1705">
          <cell r="A1705" t="str">
            <v>Thu Ka Maing</v>
          </cell>
          <cell r="C1705" t="str">
            <v>Thu Ka Maing</v>
          </cell>
        </row>
        <row r="1706">
          <cell r="A1706" t="str">
            <v>Et Ka Wa</v>
          </cell>
          <cell r="C1706" t="str">
            <v>Et Ka Wa</v>
          </cell>
        </row>
        <row r="1707">
          <cell r="A1707" t="str">
            <v>Kin Pun Chon</v>
          </cell>
          <cell r="C1707" t="str">
            <v>Kin Pun Chon</v>
          </cell>
        </row>
        <row r="1708">
          <cell r="A1708" t="str">
            <v>Kan Gyi</v>
          </cell>
          <cell r="C1708" t="str">
            <v>Kan Gyi</v>
          </cell>
        </row>
        <row r="1709">
          <cell r="A1709" t="str">
            <v>Let Pan Kyun</v>
          </cell>
          <cell r="C1709" t="str">
            <v>Let Pan Kyun</v>
          </cell>
        </row>
        <row r="1710">
          <cell r="A1710" t="str">
            <v>Aung Chan Thar</v>
          </cell>
          <cell r="C1710" t="str">
            <v>Aung Chan Thar</v>
          </cell>
        </row>
        <row r="1711">
          <cell r="A1711" t="str">
            <v>Kha Yam Pyar</v>
          </cell>
          <cell r="C1711" t="str">
            <v>Kha Yam Pyar</v>
          </cell>
        </row>
        <row r="1712">
          <cell r="A1712" t="str">
            <v>Kha Yae Myaing</v>
          </cell>
          <cell r="C1712" t="str">
            <v>Kha Yae Myaing</v>
          </cell>
        </row>
        <row r="1713">
          <cell r="A1713" t="str">
            <v>Tha Yet Kone</v>
          </cell>
          <cell r="C1713" t="str">
            <v>Tha Yet Kone</v>
          </cell>
        </row>
        <row r="1714">
          <cell r="A1714" t="str">
            <v>U Yin Thar</v>
          </cell>
          <cell r="C1714" t="str">
            <v>U Yin Thar</v>
          </cell>
        </row>
        <row r="1715">
          <cell r="A1715" t="str">
            <v>Pain Nae Kone</v>
          </cell>
          <cell r="C1715" t="str">
            <v>Pain Nae Kone</v>
          </cell>
        </row>
        <row r="1716">
          <cell r="A1716" t="str">
            <v>Aung Ma Kyaw</v>
          </cell>
          <cell r="C1716" t="str">
            <v>Aung Ma Kyaw</v>
          </cell>
        </row>
        <row r="1717">
          <cell r="A1717" t="str">
            <v>Laung Poke</v>
          </cell>
          <cell r="C1717" t="str">
            <v>Laung Poke</v>
          </cell>
        </row>
        <row r="1718">
          <cell r="A1718" t="str">
            <v>U Yin Thar</v>
          </cell>
          <cell r="C1718" t="str">
            <v>U Yin Thar</v>
          </cell>
        </row>
        <row r="1719">
          <cell r="A1719" t="str">
            <v>Kyauk Gyi Pyin</v>
          </cell>
          <cell r="C1719" t="str">
            <v>Kyauk Gyi Pyin</v>
          </cell>
        </row>
        <row r="1720">
          <cell r="A1720" t="str">
            <v>Nat Pyin</v>
          </cell>
          <cell r="C1720" t="str">
            <v>Nat Pyin</v>
          </cell>
        </row>
        <row r="1721">
          <cell r="A1721" t="str">
            <v>Pyin Yaung</v>
          </cell>
          <cell r="C1721" t="str">
            <v>Pyin Yaung</v>
          </cell>
        </row>
        <row r="1722">
          <cell r="A1722" t="str">
            <v>U Yin Pyin</v>
          </cell>
          <cell r="C1722" t="str">
            <v>U Yin Pyin</v>
          </cell>
        </row>
        <row r="1723">
          <cell r="A1723" t="str">
            <v>Taw Pan Zin</v>
          </cell>
          <cell r="C1723" t="str">
            <v>Taw Pan Zin</v>
          </cell>
        </row>
        <row r="1724">
          <cell r="A1724" t="str">
            <v>Thin Ga Net</v>
          </cell>
          <cell r="C1724" t="str">
            <v>Thin Ga Net</v>
          </cell>
        </row>
        <row r="1725">
          <cell r="A1725" t="str">
            <v>Pi Kauk Wa</v>
          </cell>
          <cell r="C1725" t="str">
            <v>Pi Kauk Wa</v>
          </cell>
        </row>
        <row r="1726">
          <cell r="A1726" t="str">
            <v>Thin Ga Net</v>
          </cell>
          <cell r="C1726" t="str">
            <v>Thin Ga Net</v>
          </cell>
        </row>
        <row r="1727">
          <cell r="A1727" t="str">
            <v>Set Ka Yae</v>
          </cell>
          <cell r="C1727" t="str">
            <v>Set Ka Yae</v>
          </cell>
        </row>
        <row r="1728">
          <cell r="A1728" t="str">
            <v>Thin Ga Net</v>
          </cell>
          <cell r="C1728" t="str">
            <v>Thin Ga Net</v>
          </cell>
        </row>
        <row r="1729">
          <cell r="A1729" t="str">
            <v>Khu Taung</v>
          </cell>
          <cell r="C1729" t="str">
            <v>Khu Taung</v>
          </cell>
        </row>
        <row r="1730">
          <cell r="A1730" t="str">
            <v>Done Paing</v>
          </cell>
          <cell r="C1730" t="str">
            <v>Done Paing</v>
          </cell>
        </row>
        <row r="1731">
          <cell r="A1731" t="str">
            <v>Thin Ga Net</v>
          </cell>
          <cell r="C1731" t="str">
            <v>Thin Ga Net</v>
          </cell>
        </row>
        <row r="1732">
          <cell r="A1732" t="str">
            <v>Kone Taung</v>
          </cell>
          <cell r="C1732" t="str">
            <v>Kone Taung</v>
          </cell>
        </row>
        <row r="1733">
          <cell r="A1733" t="str">
            <v>Doe Pin Kyin</v>
          </cell>
          <cell r="C1733" t="str">
            <v>Doe Pin Kyin</v>
          </cell>
        </row>
        <row r="1734">
          <cell r="A1734" t="str">
            <v>Tha Yet Pin Kwin</v>
          </cell>
          <cell r="C1734" t="str">
            <v>Tha Yet Pin Kwin</v>
          </cell>
        </row>
        <row r="1735">
          <cell r="A1735" t="str">
            <v>Pyin Hla</v>
          </cell>
          <cell r="C1735" t="str">
            <v>Pyin Hla</v>
          </cell>
        </row>
        <row r="1736">
          <cell r="A1736" t="str">
            <v>Tha Yet Ta Pin</v>
          </cell>
          <cell r="C1736" t="str">
            <v>Tha Yet Ta Pin</v>
          </cell>
        </row>
        <row r="1737">
          <cell r="A1737" t="str">
            <v>Thein Tan</v>
          </cell>
          <cell r="C1737" t="str">
            <v>Thein Tan</v>
          </cell>
        </row>
        <row r="1738">
          <cell r="A1738" t="str">
            <v>Thar Yar Kone</v>
          </cell>
          <cell r="C1738" t="str">
            <v>Thar Yar Kone</v>
          </cell>
        </row>
        <row r="1739">
          <cell r="A1739" t="str">
            <v>Ma Har Mu Ni</v>
          </cell>
          <cell r="C1739" t="str">
            <v>Ma Har Mu Ni</v>
          </cell>
        </row>
        <row r="1740">
          <cell r="A1740" t="str">
            <v>Kyet Mauk Taung</v>
          </cell>
          <cell r="C1740" t="str">
            <v>Kyet Mauk Taung</v>
          </cell>
        </row>
        <row r="1741">
          <cell r="A1741" t="str">
            <v>Tha Yet Kin Ma Nu</v>
          </cell>
          <cell r="C1741" t="str">
            <v>Tha Yet Kin Ma Nu</v>
          </cell>
        </row>
        <row r="1742">
          <cell r="A1742" t="str">
            <v>Dar Gyi Zar</v>
          </cell>
          <cell r="C1742" t="str">
            <v>Dar Gyi Zar</v>
          </cell>
        </row>
        <row r="1743">
          <cell r="A1743" t="str">
            <v>Tha Yet Oke</v>
          </cell>
          <cell r="C1743" t="str">
            <v>Tha Yet Oke</v>
          </cell>
        </row>
        <row r="1744">
          <cell r="A1744" t="str">
            <v>Min Ga Lar Ahr Sheik Kyar</v>
          </cell>
          <cell r="C1744" t="str">
            <v>Min Ga Lar Ahr Sheik Kyar</v>
          </cell>
        </row>
        <row r="1745">
          <cell r="A1745" t="str">
            <v>Ah Bu Gyar</v>
          </cell>
          <cell r="C1745" t="str">
            <v>Ah Bu Gyar</v>
          </cell>
        </row>
        <row r="1746">
          <cell r="A1746" t="str">
            <v>Pi Yae</v>
          </cell>
          <cell r="C1746" t="str">
            <v>Pi Yae</v>
          </cell>
        </row>
        <row r="1747">
          <cell r="A1747" t="str">
            <v>Yae Chan Pyin</v>
          </cell>
          <cell r="C1747" t="str">
            <v>Yae Chan Pyin</v>
          </cell>
        </row>
        <row r="1748">
          <cell r="A1748" t="str">
            <v>Tha Yet Pyin (Rakhine)</v>
          </cell>
          <cell r="C1748" t="str">
            <v>Tha Yet Pyin (Rakhine)</v>
          </cell>
        </row>
        <row r="1749">
          <cell r="A1749" t="str">
            <v>Tha Yet Pyin (Ku Lar)</v>
          </cell>
          <cell r="C1749" t="str">
            <v>Tha Yet Pyin (Ku Lar)</v>
          </cell>
        </row>
        <row r="1750">
          <cell r="A1750" t="str">
            <v>Tha Yet</v>
          </cell>
          <cell r="C1750" t="str">
            <v>Tha Yet</v>
          </cell>
        </row>
        <row r="1751">
          <cell r="A1751" t="str">
            <v>Tha Yet Cho</v>
          </cell>
          <cell r="C1751" t="str">
            <v>Tha Yet Cho</v>
          </cell>
        </row>
        <row r="1752">
          <cell r="A1752" t="str">
            <v>Ywar Htet</v>
          </cell>
          <cell r="C1752" t="str">
            <v>Ywar Htet</v>
          </cell>
        </row>
        <row r="1753">
          <cell r="A1753" t="str">
            <v>Nga Pyi Chaung</v>
          </cell>
          <cell r="C1753" t="str">
            <v>Nga Pyi Chaung</v>
          </cell>
        </row>
        <row r="1754">
          <cell r="A1754" t="str">
            <v>Tha Yet Cho</v>
          </cell>
          <cell r="C1754" t="str">
            <v>Tha Yet Cho</v>
          </cell>
        </row>
        <row r="1755">
          <cell r="A1755" t="str">
            <v>Ah Shey Maw</v>
          </cell>
          <cell r="C1755" t="str">
            <v>Ah Shey Maw</v>
          </cell>
        </row>
        <row r="1756">
          <cell r="A1756" t="str">
            <v>Kun Aing</v>
          </cell>
          <cell r="C1756" t="str">
            <v>Kun Aing</v>
          </cell>
        </row>
        <row r="1757">
          <cell r="A1757" t="str">
            <v>Kin Seik Pyin</v>
          </cell>
          <cell r="C1757" t="str">
            <v>Kin Seik Pyin</v>
          </cell>
        </row>
        <row r="1758">
          <cell r="A1758" t="str">
            <v>Tha Yet Taung</v>
          </cell>
          <cell r="C1758" t="str">
            <v>Tha Yet Taung</v>
          </cell>
        </row>
        <row r="1759">
          <cell r="A1759" t="str">
            <v>Tha Yet Chaung</v>
          </cell>
          <cell r="C1759" t="str">
            <v>Tha Yet Chaung</v>
          </cell>
        </row>
        <row r="1760">
          <cell r="A1760" t="str">
            <v>Tha Yet Chaung</v>
          </cell>
          <cell r="C1760" t="str">
            <v>Tha Yet Chaung</v>
          </cell>
        </row>
        <row r="1761">
          <cell r="A1761" t="str">
            <v>Tha Yet Pyin</v>
          </cell>
          <cell r="C1761" t="str">
            <v>Tha Yet Pyin</v>
          </cell>
        </row>
        <row r="1762">
          <cell r="A1762" t="str">
            <v>Pyaing Cha</v>
          </cell>
          <cell r="C1762" t="str">
            <v>Pyaing Cha</v>
          </cell>
        </row>
        <row r="1763">
          <cell r="A1763" t="str">
            <v>Nyaung Pin Chaing</v>
          </cell>
          <cell r="C1763" t="str">
            <v>Nyaung Pin Chaing</v>
          </cell>
        </row>
        <row r="1764">
          <cell r="A1764" t="str">
            <v>Taung</v>
          </cell>
          <cell r="C1764" t="str">
            <v>Taung</v>
          </cell>
        </row>
        <row r="1765">
          <cell r="A1765" t="str">
            <v>Kyauk Than Chay</v>
          </cell>
          <cell r="C1765" t="str">
            <v>Kyauk Than Chay</v>
          </cell>
        </row>
        <row r="1766">
          <cell r="A1766" t="str">
            <v>Pyaing Taung</v>
          </cell>
          <cell r="C1766" t="str">
            <v>Pyaing Taung</v>
          </cell>
        </row>
        <row r="1767">
          <cell r="A1767" t="str">
            <v>Yae Hnyin Chaung</v>
          </cell>
          <cell r="C1767" t="str">
            <v>Yae Hnyin Chaung</v>
          </cell>
        </row>
        <row r="1768">
          <cell r="A1768" t="str">
            <v>Chaing Pyin</v>
          </cell>
          <cell r="C1768" t="str">
            <v>Chaing Pyin</v>
          </cell>
        </row>
        <row r="1769">
          <cell r="A1769" t="str">
            <v>Pyaing Taung</v>
          </cell>
          <cell r="C1769" t="str">
            <v>Pyaing Taung</v>
          </cell>
        </row>
        <row r="1770">
          <cell r="A1770" t="str">
            <v>Soe Ma Kyi</v>
          </cell>
          <cell r="C1770" t="str">
            <v>Soe Ma Kyi</v>
          </cell>
        </row>
        <row r="1771">
          <cell r="A1771" t="str">
            <v>San Kar Maw</v>
          </cell>
          <cell r="C1771" t="str">
            <v>San Kar Maw</v>
          </cell>
        </row>
        <row r="1772">
          <cell r="A1772" t="str">
            <v>Set Kei Pyin</v>
          </cell>
          <cell r="C1772" t="str">
            <v>Set Kei Pyin</v>
          </cell>
        </row>
        <row r="1773">
          <cell r="A1773" t="str">
            <v>Ku La Thein</v>
          </cell>
          <cell r="C1773" t="str">
            <v>Ku La Thein</v>
          </cell>
        </row>
        <row r="1774">
          <cell r="A1774" t="str">
            <v>Ku Lar Te</v>
          </cell>
          <cell r="C1774" t="str">
            <v>Ku Lar Te</v>
          </cell>
        </row>
        <row r="1775">
          <cell r="A1775" t="str">
            <v>Kyu Taw Chaing</v>
          </cell>
          <cell r="C1775" t="str">
            <v>Kyu Taw Chaing</v>
          </cell>
        </row>
        <row r="1776">
          <cell r="A1776" t="str">
            <v>Taung Chaung</v>
          </cell>
          <cell r="C1776" t="str">
            <v>Taung Chaung</v>
          </cell>
        </row>
        <row r="1777">
          <cell r="A1777" t="str">
            <v>Taung Maw</v>
          </cell>
          <cell r="C1777" t="str">
            <v>Taung Maw</v>
          </cell>
        </row>
        <row r="1778">
          <cell r="A1778" t="str">
            <v>Pyaing Taung</v>
          </cell>
          <cell r="C1778" t="str">
            <v>Pyaing Taung</v>
          </cell>
        </row>
        <row r="1779">
          <cell r="A1779" t="str">
            <v>Zin Kha Mar</v>
          </cell>
          <cell r="C1779" t="str">
            <v>Zin Kha Mar</v>
          </cell>
        </row>
        <row r="1780">
          <cell r="A1780" t="str">
            <v>Aung Zay Ya</v>
          </cell>
          <cell r="C1780" t="str">
            <v>Aung Zay Ya</v>
          </cell>
        </row>
        <row r="1781">
          <cell r="A1781" t="str">
            <v>Pyein Taw</v>
          </cell>
          <cell r="C1781" t="str">
            <v>Pyein Taw</v>
          </cell>
        </row>
        <row r="1782">
          <cell r="A1782" t="str">
            <v>Ma Nyin Taung</v>
          </cell>
          <cell r="C1782" t="str">
            <v>Ma Nyin Taung</v>
          </cell>
        </row>
        <row r="1783">
          <cell r="A1783" t="str">
            <v>Kone Tan</v>
          </cell>
          <cell r="C1783" t="str">
            <v>Kone Tan</v>
          </cell>
        </row>
        <row r="1784">
          <cell r="A1784" t="str">
            <v>Pyein Chaung</v>
          </cell>
          <cell r="C1784" t="str">
            <v>Pyein Chaung</v>
          </cell>
        </row>
        <row r="1785">
          <cell r="A1785" t="str">
            <v>Myar Li Kan</v>
          </cell>
          <cell r="C1785" t="str">
            <v>Myar Li Kan</v>
          </cell>
        </row>
        <row r="1786">
          <cell r="A1786" t="str">
            <v>Myo Thit</v>
          </cell>
          <cell r="C1786" t="str">
            <v>Myo Thit</v>
          </cell>
        </row>
        <row r="1787">
          <cell r="A1787" t="str">
            <v>Ywar Haung</v>
          </cell>
          <cell r="C1787" t="str">
            <v>Ywar Haung</v>
          </cell>
        </row>
        <row r="1788">
          <cell r="A1788" t="str">
            <v>Wai Thar Li</v>
          </cell>
          <cell r="C1788" t="str">
            <v>Wai Thar Li</v>
          </cell>
        </row>
        <row r="1789">
          <cell r="A1789" t="str">
            <v>Thaung Paing Nyar</v>
          </cell>
          <cell r="C1789" t="str">
            <v>Thaung Paing Nyar</v>
          </cell>
        </row>
        <row r="1790">
          <cell r="A1790" t="str">
            <v>Myo Thu Gyi (Yar Zar Bi)</v>
          </cell>
          <cell r="C1790" t="str">
            <v>Myo Thu Gyi (Yar Zar Bi)</v>
          </cell>
        </row>
        <row r="1791">
          <cell r="A1791" t="str">
            <v>Kan Kya (North)</v>
          </cell>
          <cell r="C1791" t="str">
            <v>Kan Kya (North)</v>
          </cell>
        </row>
        <row r="1792">
          <cell r="A1792" t="str">
            <v>Kan Kya (South)</v>
          </cell>
          <cell r="C1792" t="str">
            <v>Kan Kya (South)</v>
          </cell>
        </row>
        <row r="1793">
          <cell r="A1793" t="str">
            <v>Gone Nar</v>
          </cell>
          <cell r="C1793" t="str">
            <v>Gone Nar</v>
          </cell>
        </row>
        <row r="1794">
          <cell r="A1794" t="str">
            <v>Haw Ri Tu Lar</v>
          </cell>
          <cell r="C1794" t="str">
            <v>Haw Ri Tu Lar</v>
          </cell>
        </row>
        <row r="1795">
          <cell r="A1795" t="str">
            <v>Auk (Let Thar)</v>
          </cell>
          <cell r="C1795" t="str">
            <v>Auk (Let Thar)</v>
          </cell>
        </row>
        <row r="1796">
          <cell r="A1796" t="str">
            <v>Bar Su Ba</v>
          </cell>
          <cell r="C1796" t="str">
            <v>Bar Su Ba</v>
          </cell>
        </row>
        <row r="1797">
          <cell r="A1797" t="str">
            <v>Myo U</v>
          </cell>
          <cell r="C1797" t="str">
            <v>Myo U</v>
          </cell>
        </row>
        <row r="1798">
          <cell r="A1798" t="str">
            <v>Sar Kon Boke (Hindu Para)</v>
          </cell>
          <cell r="C1798" t="str">
            <v>Sar Kon Boke (Hindu Para)</v>
          </cell>
        </row>
        <row r="1799">
          <cell r="A1799" t="str">
            <v>Zin Tu Lar</v>
          </cell>
          <cell r="C1799" t="str">
            <v>Zin Tu Lar</v>
          </cell>
        </row>
        <row r="1800">
          <cell r="A1800" t="str">
            <v>Zu La</v>
          </cell>
          <cell r="C1800" t="str">
            <v>Zu La</v>
          </cell>
        </row>
        <row r="1801">
          <cell r="A1801" t="str">
            <v>Nan Yar Kone</v>
          </cell>
          <cell r="C1801" t="str">
            <v>Nan Yar Kone</v>
          </cell>
        </row>
        <row r="1802">
          <cell r="A1802" t="str">
            <v>Myo Taung Chay</v>
          </cell>
          <cell r="C1802" t="str">
            <v>Myo Taung Chay</v>
          </cell>
        </row>
        <row r="1803">
          <cell r="A1803" t="str">
            <v>Myo Taung Gyi</v>
          </cell>
          <cell r="C1803" t="str">
            <v>Myo Taung Gyi</v>
          </cell>
        </row>
        <row r="1804">
          <cell r="A1804" t="str">
            <v>Myo Taung Ah Shey</v>
          </cell>
          <cell r="C1804" t="str">
            <v>Myo Taung Ah Shey</v>
          </cell>
        </row>
        <row r="1805">
          <cell r="A1805" t="str">
            <v>Be Ngar Yar</v>
          </cell>
          <cell r="C1805" t="str">
            <v>Be Ngar Yar</v>
          </cell>
        </row>
        <row r="1806">
          <cell r="A1806" t="str">
            <v>Myo</v>
          </cell>
          <cell r="C1806" t="str">
            <v>Myo</v>
          </cell>
        </row>
        <row r="1807">
          <cell r="A1807" t="str">
            <v>Tha Yet Chaung</v>
          </cell>
          <cell r="C1807" t="str">
            <v>Tha Yet Chaung</v>
          </cell>
        </row>
        <row r="1808">
          <cell r="A1808" t="str">
            <v>Ma Yit Chaung</v>
          </cell>
          <cell r="C1808" t="str">
            <v>Ma Yit Chaung</v>
          </cell>
        </row>
        <row r="1809">
          <cell r="A1809" t="str">
            <v>Htone Bu</v>
          </cell>
          <cell r="C1809" t="str">
            <v>Htone Bu</v>
          </cell>
        </row>
        <row r="1810">
          <cell r="A1810" t="str">
            <v>Myo Mi Chaung</v>
          </cell>
          <cell r="C1810" t="str">
            <v>Myo Mi Chaung</v>
          </cell>
        </row>
        <row r="1811">
          <cell r="A1811" t="str">
            <v>Nyo Yaung Chaung</v>
          </cell>
          <cell r="C1811" t="str">
            <v>Nyo Yaung Chaung</v>
          </cell>
        </row>
        <row r="1812">
          <cell r="A1812" t="str">
            <v>Chon Swei</v>
          </cell>
          <cell r="C1812" t="str">
            <v>Chon Swei</v>
          </cell>
        </row>
        <row r="1813">
          <cell r="A1813" t="str">
            <v>Chon Chaung</v>
          </cell>
          <cell r="C1813" t="str">
            <v>Chon Chaung</v>
          </cell>
        </row>
        <row r="1814">
          <cell r="A1814" t="str">
            <v>Kwe Ku Seik</v>
          </cell>
          <cell r="C1814" t="str">
            <v>Kwe Ku Seik</v>
          </cell>
        </row>
        <row r="1815">
          <cell r="A1815" t="str">
            <v>Ta Laing Pyin</v>
          </cell>
          <cell r="C1815" t="str">
            <v>Ta Laing Pyin</v>
          </cell>
        </row>
        <row r="1816">
          <cell r="A1816" t="str">
            <v>Chan Pyin</v>
          </cell>
          <cell r="C1816" t="str">
            <v>Chan Pyin</v>
          </cell>
        </row>
        <row r="1817">
          <cell r="A1817" t="str">
            <v>Sa Bai Pin Yin</v>
          </cell>
          <cell r="C1817" t="str">
            <v>Sa Bai Pin Yin</v>
          </cell>
        </row>
        <row r="1818">
          <cell r="A1818" t="str">
            <v>Nwar Sar Pyin</v>
          </cell>
          <cell r="C1818" t="str">
            <v>Nwar Sar Pyin</v>
          </cell>
        </row>
        <row r="1819">
          <cell r="A1819" t="str">
            <v>Chan Pyin</v>
          </cell>
          <cell r="C1819" t="str">
            <v>Chan Pyin</v>
          </cell>
        </row>
        <row r="1820">
          <cell r="A1820" t="str">
            <v>Shwe Zin Khin (Rakhine)</v>
          </cell>
          <cell r="C1820" t="str">
            <v>Shwe Zin Khin (Rakhine)</v>
          </cell>
        </row>
        <row r="1821">
          <cell r="A1821" t="str">
            <v>Chaik Taung</v>
          </cell>
          <cell r="C1821" t="str">
            <v>Chaik Taung</v>
          </cell>
        </row>
        <row r="1822">
          <cell r="A1822" t="str">
            <v>Thar Dar</v>
          </cell>
          <cell r="C1822" t="str">
            <v>Thar Dar</v>
          </cell>
        </row>
        <row r="1823">
          <cell r="A1823" t="str">
            <v>San Htoe Tan</v>
          </cell>
          <cell r="C1823" t="str">
            <v>San Htoe Tan</v>
          </cell>
        </row>
        <row r="1824">
          <cell r="A1824" t="str">
            <v>Kan Chaung Wa</v>
          </cell>
          <cell r="C1824" t="str">
            <v>Kan Chaung Wa</v>
          </cell>
        </row>
        <row r="1825">
          <cell r="A1825" t="str">
            <v>Hpa Yar Gyi</v>
          </cell>
          <cell r="C1825" t="str">
            <v>Hpa Yar Gyi</v>
          </cell>
        </row>
        <row r="1826">
          <cell r="A1826" t="str">
            <v>Cheik Chaung</v>
          </cell>
          <cell r="C1826" t="str">
            <v>Cheik Chaung</v>
          </cell>
        </row>
        <row r="1827">
          <cell r="A1827" t="str">
            <v>Sar Paung</v>
          </cell>
          <cell r="C1827" t="str">
            <v>Sar Paung</v>
          </cell>
        </row>
        <row r="1828">
          <cell r="A1828" t="str">
            <v>Sin Swei Kyoe (Rakhine)</v>
          </cell>
          <cell r="C1828" t="str">
            <v>Sin Swei Kyoe (Rakhine)</v>
          </cell>
        </row>
        <row r="1829">
          <cell r="A1829" t="str">
            <v>Sin Swei Kyoe (Chin)</v>
          </cell>
          <cell r="C1829" t="str">
            <v>Sin Swei Kyoe (Chin)</v>
          </cell>
        </row>
        <row r="1830">
          <cell r="A1830" t="str">
            <v>Ma Di Taung</v>
          </cell>
          <cell r="C1830" t="str">
            <v>Ma Di Taung</v>
          </cell>
        </row>
        <row r="1831">
          <cell r="A1831" t="str">
            <v>Kyat Tein</v>
          </cell>
          <cell r="C1831" t="str">
            <v>Kyat Tein</v>
          </cell>
        </row>
        <row r="1832">
          <cell r="A1832" t="str">
            <v>Tha Pyu Taung</v>
          </cell>
          <cell r="C1832" t="str">
            <v>Tha Pyu Taung</v>
          </cell>
        </row>
        <row r="1833">
          <cell r="A1833" t="str">
            <v>Tha Hpan Khar</v>
          </cell>
          <cell r="C1833" t="str">
            <v>Tha Hpan Khar</v>
          </cell>
        </row>
        <row r="1834">
          <cell r="A1834" t="str">
            <v>Wan Twin</v>
          </cell>
          <cell r="C1834" t="str">
            <v>Wan Twin</v>
          </cell>
        </row>
        <row r="1835">
          <cell r="A1835" t="str">
            <v>Chaung Kyoe</v>
          </cell>
          <cell r="C1835" t="str">
            <v>Chaung Kyoe</v>
          </cell>
        </row>
        <row r="1836">
          <cell r="A1836" t="str">
            <v>Myay Ni Taung</v>
          </cell>
          <cell r="C1836" t="str">
            <v>Myay Ni Taung</v>
          </cell>
        </row>
        <row r="1837">
          <cell r="A1837" t="str">
            <v>Nyaung Pin Thar</v>
          </cell>
          <cell r="C1837" t="str">
            <v>Nyaung Pin Thar</v>
          </cell>
        </row>
        <row r="1838">
          <cell r="A1838" t="str">
            <v>Kyay Pin</v>
          </cell>
          <cell r="C1838" t="str">
            <v>Kyay Pin</v>
          </cell>
        </row>
        <row r="1839">
          <cell r="A1839" t="str">
            <v>Lay Pyi</v>
          </cell>
          <cell r="C1839" t="str">
            <v>Lay Pyi</v>
          </cell>
        </row>
        <row r="1840">
          <cell r="A1840" t="str">
            <v>Nat Sa Hpo</v>
          </cell>
          <cell r="C1840" t="str">
            <v>Nat Sa Hpo</v>
          </cell>
        </row>
        <row r="1841">
          <cell r="A1841" t="str">
            <v>Kyet Kaing</v>
          </cell>
          <cell r="C1841" t="str">
            <v>Kyet Kaing</v>
          </cell>
        </row>
        <row r="1842">
          <cell r="A1842" t="str">
            <v>Kant Choke Taung</v>
          </cell>
          <cell r="C1842" t="str">
            <v>Kant Choke Taung</v>
          </cell>
        </row>
        <row r="1843">
          <cell r="A1843" t="str">
            <v>Daung Pyin</v>
          </cell>
          <cell r="C1843" t="str">
            <v>Daung Pyin</v>
          </cell>
        </row>
        <row r="1844">
          <cell r="A1844" t="str">
            <v>Kyet Sar Chaung</v>
          </cell>
          <cell r="C1844" t="str">
            <v>Kyet Sar Chaung</v>
          </cell>
        </row>
        <row r="1845">
          <cell r="A1845" t="str">
            <v>Kyet Sin Ta Lin</v>
          </cell>
          <cell r="C1845" t="str">
            <v>Kyet Sin Ta Lin</v>
          </cell>
        </row>
        <row r="1846">
          <cell r="A1846" t="str">
            <v>Kyet Yae Gyi</v>
          </cell>
          <cell r="C1846" t="str">
            <v>Kyet Yae Gyi</v>
          </cell>
        </row>
        <row r="1847">
          <cell r="A1847" t="str">
            <v>Hpa Yar Hla</v>
          </cell>
          <cell r="C1847" t="str">
            <v>Hpa Yar Hla</v>
          </cell>
        </row>
        <row r="1848">
          <cell r="A1848" t="str">
            <v>Kyet Yoe Seik</v>
          </cell>
          <cell r="C1848" t="str">
            <v>Kyet Yoe Seik</v>
          </cell>
        </row>
        <row r="1849">
          <cell r="A1849" t="str">
            <v>Kyet Yoe Pyin (Ywa Ma)</v>
          </cell>
          <cell r="C1849" t="str">
            <v>Kyet Yoe Pyin (Ywa Ma)</v>
          </cell>
        </row>
        <row r="1850">
          <cell r="A1850" t="str">
            <v>Kyet Yoe Pyin (South)</v>
          </cell>
          <cell r="C1850" t="str">
            <v>Kyet Yoe Pyin (South)</v>
          </cell>
        </row>
        <row r="1851">
          <cell r="A1851" t="str">
            <v>Kywe Ta Ma</v>
          </cell>
          <cell r="C1851" t="str">
            <v>Kywe Ta Ma</v>
          </cell>
        </row>
        <row r="1852">
          <cell r="A1852" t="str">
            <v>Lu Ban Pyin</v>
          </cell>
          <cell r="C1852" t="str">
            <v>Lu Ban Pyin</v>
          </cell>
        </row>
        <row r="1853">
          <cell r="A1853" t="str">
            <v>Pyun Khaung</v>
          </cell>
          <cell r="C1853" t="str">
            <v>Pyun Khaung</v>
          </cell>
        </row>
        <row r="1854">
          <cell r="A1854" t="str">
            <v>Khway Tauk Chaung</v>
          </cell>
          <cell r="C1854" t="str">
            <v>Khway Tauk Chaung</v>
          </cell>
        </row>
        <row r="1855">
          <cell r="A1855" t="str">
            <v>Chaung Thar</v>
          </cell>
          <cell r="C1855" t="str">
            <v>Chaung Thar</v>
          </cell>
        </row>
        <row r="1856">
          <cell r="A1856" t="str">
            <v>Kyar Kan</v>
          </cell>
          <cell r="C1856" t="str">
            <v>Kyar Kan</v>
          </cell>
        </row>
        <row r="1857">
          <cell r="A1857" t="str">
            <v>Sin Hpyu Tin</v>
          </cell>
          <cell r="C1857" t="str">
            <v>Sin Hpyu Tin</v>
          </cell>
        </row>
        <row r="1858">
          <cell r="A1858" t="str">
            <v>Sar Tha Mar</v>
          </cell>
          <cell r="C1858" t="str">
            <v>Sar Tha Mar</v>
          </cell>
        </row>
        <row r="1859">
          <cell r="A1859" t="str">
            <v>Nyaung Pin Kwin</v>
          </cell>
          <cell r="C1859" t="str">
            <v>Nyaung Pin Kwin</v>
          </cell>
        </row>
        <row r="1860">
          <cell r="A1860" t="str">
            <v>Kyar Nyo</v>
          </cell>
          <cell r="C1860" t="str">
            <v>Kyar Nyo</v>
          </cell>
        </row>
        <row r="1861">
          <cell r="A1861" t="str">
            <v>Tha Pay Kwin</v>
          </cell>
          <cell r="C1861" t="str">
            <v>Tha Pay Kwin</v>
          </cell>
        </row>
        <row r="1862">
          <cell r="A1862" t="str">
            <v>Taung Chay</v>
          </cell>
          <cell r="C1862" t="str">
            <v>Taung Chay</v>
          </cell>
        </row>
        <row r="1863">
          <cell r="A1863" t="str">
            <v>Taung Chaung Gyi</v>
          </cell>
          <cell r="C1863" t="str">
            <v>Taung Chaung Gyi</v>
          </cell>
        </row>
        <row r="1864">
          <cell r="A1864" t="str">
            <v>Khar Lar U</v>
          </cell>
          <cell r="C1864" t="str">
            <v>Khar Lar U</v>
          </cell>
        </row>
        <row r="1865">
          <cell r="A1865" t="str">
            <v>Nat Seik</v>
          </cell>
          <cell r="C1865" t="str">
            <v>Nat Seik</v>
          </cell>
        </row>
        <row r="1866">
          <cell r="A1866" t="str">
            <v>Nga Tin Tein</v>
          </cell>
          <cell r="C1866" t="str">
            <v>Nga Tin Tein</v>
          </cell>
        </row>
        <row r="1867">
          <cell r="A1867" t="str">
            <v>Aw Ra Ma</v>
          </cell>
          <cell r="C1867" t="str">
            <v>Aw Ra Ma</v>
          </cell>
        </row>
        <row r="1868">
          <cell r="A1868" t="str">
            <v>Tha Lu Pyar</v>
          </cell>
          <cell r="C1868" t="str">
            <v>Tha Lu Pyar</v>
          </cell>
        </row>
        <row r="1869">
          <cell r="A1869" t="str">
            <v>Min Kaing</v>
          </cell>
          <cell r="C1869" t="str">
            <v>Min Kaing</v>
          </cell>
        </row>
        <row r="1870">
          <cell r="A1870" t="str">
            <v>Htu Myaung Lay</v>
          </cell>
          <cell r="C1870" t="str">
            <v>Htu Myaung Lay</v>
          </cell>
        </row>
        <row r="1871">
          <cell r="A1871" t="str">
            <v>Pein Hne Chaung</v>
          </cell>
          <cell r="C1871" t="str">
            <v>Pein Hne Chaung</v>
          </cell>
        </row>
        <row r="1872">
          <cell r="A1872" t="str">
            <v>Chaung Pauk Wa</v>
          </cell>
          <cell r="C1872" t="str">
            <v>Chaung Pauk Wa</v>
          </cell>
        </row>
        <row r="1873">
          <cell r="A1873" t="str">
            <v>Aw Ra Ma</v>
          </cell>
          <cell r="C1873" t="str">
            <v>Aw Ra Ma</v>
          </cell>
        </row>
        <row r="1874">
          <cell r="A1874" t="str">
            <v>Baw Li</v>
          </cell>
          <cell r="C1874" t="str">
            <v>Baw Li</v>
          </cell>
        </row>
        <row r="1875">
          <cell r="A1875" t="str">
            <v>Ngwe Taung</v>
          </cell>
          <cell r="C1875" t="str">
            <v>Ngwe Taung</v>
          </cell>
        </row>
        <row r="1876">
          <cell r="A1876" t="str">
            <v>Du Oe Thei Ma</v>
          </cell>
          <cell r="C1876" t="str">
            <v>Du Oe Thei Ma</v>
          </cell>
        </row>
        <row r="1877">
          <cell r="A1877" t="str">
            <v>Done Paik</v>
          </cell>
          <cell r="C1877" t="str">
            <v>Done Paik</v>
          </cell>
        </row>
        <row r="1878">
          <cell r="A1878" t="str">
            <v>Done Gyi</v>
          </cell>
          <cell r="C1878" t="str">
            <v>Done Gyi</v>
          </cell>
        </row>
        <row r="1879">
          <cell r="A1879" t="str">
            <v>Done Thar</v>
          </cell>
          <cell r="C1879" t="str">
            <v>Done Thar</v>
          </cell>
        </row>
        <row r="1880">
          <cell r="A1880" t="str">
            <v>Ta Khun Taing</v>
          </cell>
          <cell r="C1880" t="str">
            <v>Ta Khun Taing</v>
          </cell>
        </row>
        <row r="1881">
          <cell r="A1881" t="str">
            <v>Don</v>
          </cell>
          <cell r="C1881" t="str">
            <v>Don</v>
          </cell>
        </row>
        <row r="1882">
          <cell r="A1882" t="str">
            <v>Daing Kyat</v>
          </cell>
          <cell r="C1882" t="str">
            <v>Daing Kyat</v>
          </cell>
        </row>
        <row r="1883">
          <cell r="A1883" t="str">
            <v>Hpyu Chaung</v>
          </cell>
          <cell r="C1883" t="str">
            <v>Hpyu Chaung</v>
          </cell>
        </row>
        <row r="1884">
          <cell r="A1884" t="str">
            <v>Nga Swei Kan</v>
          </cell>
          <cell r="C1884" t="str">
            <v>Nga Swei Kan</v>
          </cell>
        </row>
        <row r="1885">
          <cell r="A1885" t="str">
            <v>Pya Hla</v>
          </cell>
          <cell r="C1885" t="str">
            <v>Pya Hla</v>
          </cell>
        </row>
        <row r="1886">
          <cell r="A1886" t="str">
            <v>Ku Lar Chaung</v>
          </cell>
          <cell r="C1886" t="str">
            <v>Ku Lar Chaung</v>
          </cell>
        </row>
        <row r="1887">
          <cell r="A1887" t="str">
            <v>Kyauk Pauk</v>
          </cell>
          <cell r="C1887" t="str">
            <v>Kyauk Pauk</v>
          </cell>
        </row>
        <row r="1888">
          <cell r="A1888" t="str">
            <v>Pyi Lone Gyi</v>
          </cell>
          <cell r="C1888" t="str">
            <v>Pyi Lone Gyi</v>
          </cell>
        </row>
        <row r="1889">
          <cell r="A1889" t="str">
            <v>Bi Lu Khway</v>
          </cell>
          <cell r="C1889" t="str">
            <v>Bi Lu Khway</v>
          </cell>
        </row>
        <row r="1890">
          <cell r="A1890" t="str">
            <v>Pyayt Chaung</v>
          </cell>
          <cell r="C1890" t="str">
            <v>Pyayt Chaung</v>
          </cell>
        </row>
        <row r="1891">
          <cell r="A1891" t="str">
            <v>Pyaing Chaung</v>
          </cell>
          <cell r="C1891" t="str">
            <v>Pyaing Chaung</v>
          </cell>
        </row>
        <row r="1892">
          <cell r="A1892" t="str">
            <v>Min Chaung</v>
          </cell>
          <cell r="C1892" t="str">
            <v>Min Chaung</v>
          </cell>
        </row>
        <row r="1893">
          <cell r="A1893" t="str">
            <v>Ko Yan Pyin</v>
          </cell>
          <cell r="C1893" t="str">
            <v>Ko Yan Pyin</v>
          </cell>
        </row>
        <row r="1894">
          <cell r="A1894" t="str">
            <v>Pyayt Wa</v>
          </cell>
          <cell r="C1894" t="str">
            <v>Pyayt Wa</v>
          </cell>
        </row>
        <row r="1895">
          <cell r="A1895" t="str">
            <v>Pyar Pin Yin</v>
          </cell>
          <cell r="C1895" t="str">
            <v>Pyar Pin Yin</v>
          </cell>
        </row>
        <row r="1896">
          <cell r="A1896" t="str">
            <v>Pyin Kaung Ywar Haung</v>
          </cell>
          <cell r="C1896" t="str">
            <v>Pyin Kaung Ywar Haung</v>
          </cell>
        </row>
        <row r="1897">
          <cell r="A1897" t="str">
            <v>Pyar Chaung Gyi</v>
          </cell>
          <cell r="C1897" t="str">
            <v>Pyar Chaung Gyi</v>
          </cell>
        </row>
        <row r="1898">
          <cell r="A1898" t="str">
            <v>Pyar Chaung (Middle)</v>
          </cell>
          <cell r="C1898" t="str">
            <v>Pyar Chaung (Middle)</v>
          </cell>
        </row>
        <row r="1899">
          <cell r="A1899" t="str">
            <v>Ah Wa Dar</v>
          </cell>
          <cell r="C1899" t="str">
            <v>Ah Wa Dar</v>
          </cell>
        </row>
        <row r="1900">
          <cell r="A1900" t="str">
            <v>Auk Pyue Ma (Rakhine)</v>
          </cell>
          <cell r="C1900" t="str">
            <v>Auk Pyue Ma (Rakhine)</v>
          </cell>
        </row>
        <row r="1901">
          <cell r="A1901" t="str">
            <v>Pyu Ma Ka Nyin Tan</v>
          </cell>
          <cell r="C1901" t="str">
            <v>Pyu Ma Ka Nyin Tan</v>
          </cell>
        </row>
        <row r="1902">
          <cell r="A1902" t="str">
            <v>Da Pyu Chaung</v>
          </cell>
          <cell r="C1902" t="str">
            <v>Da Pyu Chaung</v>
          </cell>
        </row>
        <row r="1903">
          <cell r="A1903" t="str">
            <v>Inn Gyin Myaing (NaTaLa)</v>
          </cell>
          <cell r="C1903" t="str">
            <v>Inn Gyin Myaing (NaTaLa)</v>
          </cell>
        </row>
        <row r="1904">
          <cell r="A1904" t="str">
            <v>Pyin Hlyar Shey</v>
          </cell>
          <cell r="C1904" t="str">
            <v>Pyin Hlyar Shey</v>
          </cell>
        </row>
        <row r="1905">
          <cell r="A1905" t="str">
            <v>Pyin Hla</v>
          </cell>
          <cell r="C1905" t="str">
            <v>Pyin Hla</v>
          </cell>
        </row>
        <row r="1906">
          <cell r="A1906" t="str">
            <v>Pyin Hpyu Maw</v>
          </cell>
          <cell r="C1906" t="str">
            <v>Pyin Hpyu Maw</v>
          </cell>
        </row>
        <row r="1907">
          <cell r="A1907" t="str">
            <v>Pyin Nga Khu Chaung</v>
          </cell>
          <cell r="C1907" t="str">
            <v>Pyin Nga Khu Chaung</v>
          </cell>
        </row>
        <row r="1908">
          <cell r="A1908" t="str">
            <v>Pyin Kauk</v>
          </cell>
          <cell r="C1908" t="str">
            <v>Pyin Kauk</v>
          </cell>
        </row>
        <row r="1909">
          <cell r="A1909" t="str">
            <v>Byaw Pyein</v>
          </cell>
          <cell r="C1909" t="str">
            <v>Byaw Pyein</v>
          </cell>
        </row>
        <row r="1910">
          <cell r="A1910" t="str">
            <v>Nga/Nwar Taung</v>
          </cell>
          <cell r="C1910" t="str">
            <v>Nga/Nwar Taung</v>
          </cell>
        </row>
        <row r="1911">
          <cell r="A1911" t="str">
            <v>Tha Yet Taw</v>
          </cell>
          <cell r="C1911" t="str">
            <v>Tha Yet Taw</v>
          </cell>
        </row>
        <row r="1912">
          <cell r="A1912" t="str">
            <v>Wa Kauk Gyi</v>
          </cell>
          <cell r="C1912" t="str">
            <v>Wa Kauk Gyi</v>
          </cell>
        </row>
        <row r="1913">
          <cell r="A1913" t="str">
            <v>Pyin Chaung</v>
          </cell>
          <cell r="C1913" t="str">
            <v>Pyin Chaung</v>
          </cell>
        </row>
        <row r="1914">
          <cell r="A1914" t="str">
            <v>Pyin Chaung</v>
          </cell>
          <cell r="C1914" t="str">
            <v>Pyin Chaung</v>
          </cell>
        </row>
        <row r="1915">
          <cell r="A1915" t="str">
            <v>Myo Ma Chaung</v>
          </cell>
          <cell r="C1915" t="str">
            <v>Myo Ma Chaung</v>
          </cell>
        </row>
        <row r="1916">
          <cell r="A1916" t="str">
            <v>Let Pan Chaung</v>
          </cell>
          <cell r="C1916" t="str">
            <v>Let Pan Chaung</v>
          </cell>
        </row>
        <row r="1917">
          <cell r="A1917" t="str">
            <v>Shwe Taung</v>
          </cell>
          <cell r="C1917" t="str">
            <v>Shwe Taung</v>
          </cell>
        </row>
        <row r="1918">
          <cell r="A1918" t="str">
            <v>Chaung To (Rakhine)</v>
          </cell>
          <cell r="C1918" t="str">
            <v>Chaung To (Rakhine)</v>
          </cell>
        </row>
        <row r="1919">
          <cell r="A1919" t="str">
            <v>Nga/Tar</v>
          </cell>
          <cell r="C1919" t="str">
            <v>Nga/Tar</v>
          </cell>
        </row>
        <row r="1920">
          <cell r="A1920" t="str">
            <v>Pyin Yaung</v>
          </cell>
          <cell r="C1920" t="str">
            <v>Pyin Yaung</v>
          </cell>
        </row>
        <row r="1921">
          <cell r="A1921" t="str">
            <v>Thar Si (Chaung Htoe Chin)</v>
          </cell>
          <cell r="C1921" t="str">
            <v>Thar Si (Chaung Htoe Chin)</v>
          </cell>
        </row>
        <row r="1922">
          <cell r="A1922" t="str">
            <v>Pwe Ywet Kan Seik</v>
          </cell>
          <cell r="C1922" t="str">
            <v>Pwe Ywet Kan Seik</v>
          </cell>
        </row>
        <row r="1923">
          <cell r="A1923" t="str">
            <v>Aung Zay Kone</v>
          </cell>
          <cell r="C1923" t="str">
            <v>Aung Zay Kone</v>
          </cell>
        </row>
        <row r="1924">
          <cell r="A1924" t="str">
            <v>Pyin Wan</v>
          </cell>
          <cell r="C1924" t="str">
            <v>Pyin Wan</v>
          </cell>
        </row>
        <row r="1925">
          <cell r="A1925" t="str">
            <v>Pyin Shey (Sa Hpo Kyun)</v>
          </cell>
          <cell r="C1925" t="str">
            <v>Pyin Shey (Sa Hpo Kyun)</v>
          </cell>
        </row>
        <row r="1926">
          <cell r="A1926" t="str">
            <v>Kan Pyin</v>
          </cell>
          <cell r="C1926" t="str">
            <v>Kan Pyin</v>
          </cell>
        </row>
        <row r="1927">
          <cell r="A1927" t="str">
            <v>Dar Peit</v>
          </cell>
          <cell r="C1927" t="str">
            <v>Dar Peit</v>
          </cell>
        </row>
        <row r="1928">
          <cell r="A1928" t="str">
            <v>Myet Thauk</v>
          </cell>
          <cell r="C1928" t="str">
            <v>Myet Thauk</v>
          </cell>
        </row>
        <row r="1929">
          <cell r="A1929" t="str">
            <v>Ohn Htein Tan</v>
          </cell>
          <cell r="C1929" t="str">
            <v>Ohn Htein Tan</v>
          </cell>
        </row>
        <row r="1930">
          <cell r="A1930" t="str">
            <v>Shwe Tun Hpyu</v>
          </cell>
          <cell r="C1930" t="str">
            <v>Shwe Tun Hpyu</v>
          </cell>
        </row>
        <row r="1931">
          <cell r="A1931" t="str">
            <v>Kyauk Twin Kone</v>
          </cell>
          <cell r="C1931" t="str">
            <v>Kyauk Twin Kone</v>
          </cell>
        </row>
        <row r="1932">
          <cell r="A1932" t="str">
            <v>Myet Yeik Kyun</v>
          </cell>
          <cell r="C1932" t="str">
            <v>Myet Yeik Kyun</v>
          </cell>
        </row>
        <row r="1933">
          <cell r="A1933" t="str">
            <v>La Kar Tha Ti</v>
          </cell>
          <cell r="C1933" t="str">
            <v>La Kar Tha Ti</v>
          </cell>
        </row>
        <row r="1934">
          <cell r="A1934" t="str">
            <v>Poe Hpyu Kyun</v>
          </cell>
          <cell r="C1934" t="str">
            <v>Poe Hpyu Kyun</v>
          </cell>
        </row>
        <row r="1935">
          <cell r="A1935" t="str">
            <v>Zin Ga Lar Ni Kone</v>
          </cell>
          <cell r="C1935" t="str">
            <v>Zin Ga Lar Ni Kone</v>
          </cell>
        </row>
        <row r="1936">
          <cell r="A1936" t="str">
            <v>Myit Nar</v>
          </cell>
          <cell r="C1936" t="str">
            <v>Myit Nar</v>
          </cell>
        </row>
        <row r="1937">
          <cell r="A1937" t="str">
            <v>Min Hla</v>
          </cell>
          <cell r="C1937" t="str">
            <v>Min Hla</v>
          </cell>
        </row>
        <row r="1938">
          <cell r="A1938" t="str">
            <v>Ri Pa Day</v>
          </cell>
          <cell r="C1938" t="str">
            <v>Ri Pa Day</v>
          </cell>
        </row>
        <row r="1939">
          <cell r="A1939" t="str">
            <v>Taung Chaung Ywar Thit</v>
          </cell>
          <cell r="C1939" t="str">
            <v>Taung Chaung Ywar Thit</v>
          </cell>
        </row>
        <row r="1940">
          <cell r="A1940" t="str">
            <v>Aung Thar Zay</v>
          </cell>
          <cell r="C1940" t="str">
            <v>Aung Thar Zay</v>
          </cell>
        </row>
        <row r="1941">
          <cell r="A1941" t="str">
            <v>Kyauk Ku Tin</v>
          </cell>
          <cell r="C1941" t="str">
            <v>Kyauk Ku Tin</v>
          </cell>
        </row>
        <row r="1942">
          <cell r="A1942" t="str">
            <v>Taung Chaung</v>
          </cell>
          <cell r="C1942" t="str">
            <v>Taung Chaung</v>
          </cell>
        </row>
        <row r="1943">
          <cell r="A1943" t="str">
            <v>Myint Gar</v>
          </cell>
          <cell r="C1943" t="str">
            <v>Myint Gar</v>
          </cell>
        </row>
        <row r="1944">
          <cell r="A1944" t="str">
            <v>Myint Gar Ywar Thit</v>
          </cell>
          <cell r="C1944" t="str">
            <v>Myint Gar Ywar Thit</v>
          </cell>
        </row>
        <row r="1945">
          <cell r="A1945" t="str">
            <v>Pyar Tha Kywe</v>
          </cell>
          <cell r="C1945" t="str">
            <v>Pyar Tha Kywe</v>
          </cell>
        </row>
        <row r="1946">
          <cell r="A1946" t="str">
            <v>Kyet Tha Ray</v>
          </cell>
          <cell r="C1946" t="str">
            <v>Kyet Tha Ray</v>
          </cell>
        </row>
        <row r="1947">
          <cell r="A1947" t="str">
            <v>Min Thar Hpa</v>
          </cell>
          <cell r="C1947" t="str">
            <v>Min Thar Hpa</v>
          </cell>
        </row>
        <row r="1948">
          <cell r="A1948" t="str">
            <v>Myin Hpu</v>
          </cell>
          <cell r="C1948" t="str">
            <v>Myin Hpu</v>
          </cell>
        </row>
        <row r="1949">
          <cell r="A1949" t="str">
            <v>Myin Hpu Ywar Thit</v>
          </cell>
          <cell r="C1949" t="str">
            <v>Myin Hpu Ywar Thit</v>
          </cell>
        </row>
        <row r="1950">
          <cell r="A1950" t="str">
            <v>Pauk Tu Pauk</v>
          </cell>
          <cell r="C1950" t="str">
            <v>Pauk Tu Pauk</v>
          </cell>
        </row>
        <row r="1951">
          <cell r="A1951" t="str">
            <v>Myin Kat Taw</v>
          </cell>
          <cell r="C1951" t="str">
            <v>Myin Kat Taw</v>
          </cell>
        </row>
        <row r="1952">
          <cell r="A1952" t="str">
            <v>Myin Gan Chaung</v>
          </cell>
          <cell r="C1952" t="str">
            <v>Myin Gan Chaung</v>
          </cell>
        </row>
        <row r="1953">
          <cell r="A1953" t="str">
            <v>Myin Gan Chaung Kone Tan</v>
          </cell>
          <cell r="C1953" t="str">
            <v>Myin Gan Chaung Kone Tan</v>
          </cell>
        </row>
        <row r="1954">
          <cell r="A1954" t="str">
            <v>Yon Wa</v>
          </cell>
          <cell r="C1954" t="str">
            <v>Yon Wa</v>
          </cell>
        </row>
        <row r="1955">
          <cell r="A1955" t="str">
            <v>Kyauk Gyi</v>
          </cell>
          <cell r="C1955" t="str">
            <v>Kyauk Gyi</v>
          </cell>
        </row>
        <row r="1956">
          <cell r="A1956" t="str">
            <v>Nga/Yit Ma</v>
          </cell>
          <cell r="C1956" t="str">
            <v>Nga/Yit Ma</v>
          </cell>
        </row>
        <row r="1957">
          <cell r="A1957" t="str">
            <v>Myanmar Boke Chaung</v>
          </cell>
          <cell r="C1957" t="str">
            <v>Myanmar Boke Chaung</v>
          </cell>
        </row>
        <row r="1958">
          <cell r="A1958" t="str">
            <v>Si Wa</v>
          </cell>
          <cell r="C1958" t="str">
            <v>Si Wa</v>
          </cell>
        </row>
        <row r="1959">
          <cell r="A1959" t="str">
            <v>Lat Pan Khon</v>
          </cell>
          <cell r="C1959" t="str">
            <v>Lat Pan Khon</v>
          </cell>
        </row>
        <row r="1960">
          <cell r="A1960" t="str">
            <v>Pein Hne Pin</v>
          </cell>
          <cell r="C1960" t="str">
            <v>Pein Hne Pin</v>
          </cell>
        </row>
        <row r="1961">
          <cell r="A1961" t="str">
            <v>Pyin Wa</v>
          </cell>
          <cell r="C1961" t="str">
            <v>Pyin Wa</v>
          </cell>
        </row>
        <row r="1962">
          <cell r="A1962" t="str">
            <v>Pyin Taung</v>
          </cell>
          <cell r="C1962" t="str">
            <v>Pyin Taung</v>
          </cell>
        </row>
        <row r="1963">
          <cell r="A1963" t="str">
            <v>Zin Kyaw</v>
          </cell>
          <cell r="C1963" t="str">
            <v>Zin Kyaw</v>
          </cell>
        </row>
        <row r="1964">
          <cell r="A1964" t="str">
            <v>Maung Nu</v>
          </cell>
          <cell r="C1964" t="str">
            <v>Maung Nu</v>
          </cell>
        </row>
        <row r="1965">
          <cell r="A1965" t="str">
            <v>Hpaung Taw Pyin</v>
          </cell>
          <cell r="C1965" t="str">
            <v>Hpaung Taw Pyin</v>
          </cell>
        </row>
        <row r="1966">
          <cell r="A1966" t="str">
            <v>Chin Tha Mar</v>
          </cell>
          <cell r="C1966" t="str">
            <v>Chin Tha Mar</v>
          </cell>
        </row>
        <row r="1967">
          <cell r="A1967" t="str">
            <v>Pale Taung</v>
          </cell>
          <cell r="C1967" t="str">
            <v>Pale Taung</v>
          </cell>
        </row>
        <row r="1968">
          <cell r="A1968" t="str">
            <v>Chin Thayt</v>
          </cell>
          <cell r="C1968" t="str">
            <v>Chin Thayt</v>
          </cell>
        </row>
        <row r="1969">
          <cell r="A1969" t="str">
            <v>Nyaung Pin Hla</v>
          </cell>
          <cell r="C1969" t="str">
            <v>Nyaung Pin Hla</v>
          </cell>
        </row>
        <row r="1970">
          <cell r="A1970" t="str">
            <v>Kha Maung Seik</v>
          </cell>
          <cell r="C1970" t="str">
            <v>Kha Maung Seik</v>
          </cell>
        </row>
        <row r="1971">
          <cell r="A1971" t="str">
            <v>Byoke Chaung</v>
          </cell>
          <cell r="C1971" t="str">
            <v>Byoke Chaung</v>
          </cell>
        </row>
        <row r="1972">
          <cell r="A1972" t="str">
            <v>Nga Pa Thon</v>
          </cell>
          <cell r="C1972" t="str">
            <v>Nga Pa Thon</v>
          </cell>
        </row>
        <row r="1973">
          <cell r="A1973" t="str">
            <v>Nga Hlan Pyin</v>
          </cell>
          <cell r="C1973" t="str">
            <v>Nga Hlan Pyin</v>
          </cell>
        </row>
        <row r="1974">
          <cell r="A1974" t="str">
            <v>Gant Gaw</v>
          </cell>
          <cell r="C1974" t="str">
            <v>Gant Gaw</v>
          </cell>
        </row>
        <row r="1975">
          <cell r="A1975" t="str">
            <v>Kyauk Chein</v>
          </cell>
          <cell r="C1975" t="str">
            <v>Kyauk Chein</v>
          </cell>
        </row>
        <row r="1976">
          <cell r="A1976" t="str">
            <v>Kyauk Seik</v>
          </cell>
          <cell r="C1976" t="str">
            <v>Kyauk Seik</v>
          </cell>
        </row>
        <row r="1977">
          <cell r="A1977" t="str">
            <v>Nga Lone Su (Lower)</v>
          </cell>
          <cell r="C1977" t="str">
            <v>Nga Lone Su (Lower)</v>
          </cell>
        </row>
        <row r="1978">
          <cell r="A1978" t="str">
            <v>Nga Lone Su (Upper)</v>
          </cell>
          <cell r="C1978" t="str">
            <v>Nga Lone Su (Upper)</v>
          </cell>
        </row>
        <row r="1979">
          <cell r="A1979" t="str">
            <v>Pyin Taung</v>
          </cell>
          <cell r="C1979" t="str">
            <v>Pyin Taung</v>
          </cell>
        </row>
        <row r="1980">
          <cell r="A1980" t="str">
            <v>Kyet Tein</v>
          </cell>
          <cell r="C1980" t="str">
            <v>Kyet Tein</v>
          </cell>
        </row>
        <row r="1981">
          <cell r="A1981" t="str">
            <v>Sin Tin</v>
          </cell>
          <cell r="C1981" t="str">
            <v>Sin Tin</v>
          </cell>
        </row>
        <row r="1982">
          <cell r="A1982" t="str">
            <v>Ma Nyin Chaung</v>
          </cell>
          <cell r="C1982" t="str">
            <v>Ma Nyin Chaung</v>
          </cell>
        </row>
        <row r="1983">
          <cell r="A1983" t="str">
            <v>Ah Wa Taung</v>
          </cell>
          <cell r="C1983" t="str">
            <v>Ah Wa Taung</v>
          </cell>
        </row>
        <row r="1984">
          <cell r="A1984" t="str">
            <v>Ah Haung Taung</v>
          </cell>
          <cell r="C1984" t="str">
            <v>Ah Haung Taung</v>
          </cell>
        </row>
        <row r="1985">
          <cell r="A1985" t="str">
            <v>Pan Taw Gyi</v>
          </cell>
          <cell r="C1985" t="str">
            <v>Pan Taw Gyi</v>
          </cell>
        </row>
        <row r="1986">
          <cell r="A1986" t="str">
            <v>Nga Lone Maw</v>
          </cell>
          <cell r="C1986" t="str">
            <v>Nga Lone Maw</v>
          </cell>
        </row>
        <row r="1987">
          <cell r="A1987" t="str">
            <v>Than Pu Yar Kaing</v>
          </cell>
          <cell r="C1987" t="str">
            <v>Than Pu Yar Kaing</v>
          </cell>
        </row>
        <row r="1988">
          <cell r="A1988" t="str">
            <v>Kan Taung Gyi</v>
          </cell>
          <cell r="C1988" t="str">
            <v>Kan Taung Gyi</v>
          </cell>
        </row>
        <row r="1989">
          <cell r="A1989" t="str">
            <v>Aw Lan Pyin</v>
          </cell>
          <cell r="C1989" t="str">
            <v>Aw Lan Pyin</v>
          </cell>
        </row>
        <row r="1990">
          <cell r="A1990" t="str">
            <v>Aw Lan Pyin Ku Lar</v>
          </cell>
          <cell r="C1990" t="str">
            <v>Aw Lan Pyin Ku Lar</v>
          </cell>
        </row>
        <row r="1991">
          <cell r="A1991" t="str">
            <v>Nga Kyin Tauk</v>
          </cell>
          <cell r="C1991" t="str">
            <v>Nga Kyin Tauk</v>
          </cell>
        </row>
        <row r="1992">
          <cell r="A1992" t="str">
            <v>Nga Kyi Tauk Daing Nat</v>
          </cell>
          <cell r="C1992" t="str">
            <v>Nga Kyi Tauk Daing Nat</v>
          </cell>
        </row>
        <row r="1993">
          <cell r="A1993" t="str">
            <v>Nga Kyi Tauk Ku Lar</v>
          </cell>
          <cell r="C1993" t="str">
            <v>Nga Kyi Tauk Ku Lar</v>
          </cell>
        </row>
        <row r="1994">
          <cell r="A1994" t="str">
            <v>Tha Yae Kone Tan</v>
          </cell>
          <cell r="C1994" t="str">
            <v>Tha Yae Kone Tan</v>
          </cell>
        </row>
        <row r="1995">
          <cell r="A1995" t="str">
            <v>Hgnet Gyi Kyun</v>
          </cell>
          <cell r="C1995" t="str">
            <v>Hgnet Gyi Kyun</v>
          </cell>
        </row>
        <row r="1996">
          <cell r="A1996" t="str">
            <v>Kha Maung Tet</v>
          </cell>
          <cell r="C1996" t="str">
            <v>Kha Maung Tet</v>
          </cell>
        </row>
        <row r="1997">
          <cell r="A1997" t="str">
            <v>Nga Me Pyin</v>
          </cell>
          <cell r="C1997" t="str">
            <v>Nga Me Pyin</v>
          </cell>
        </row>
        <row r="1998">
          <cell r="A1998" t="str">
            <v>Nga Man Ye Gyi</v>
          </cell>
          <cell r="C1998" t="str">
            <v>Nga Man Ye Gyi</v>
          </cell>
        </row>
        <row r="1999">
          <cell r="A1999" t="str">
            <v>Kan Htaunt Gyi</v>
          </cell>
          <cell r="C1999" t="str">
            <v>Kan Htaunt Gyi</v>
          </cell>
        </row>
        <row r="2000">
          <cell r="A2000" t="str">
            <v>Lwan Lone Paik (Htein Pin Myint)</v>
          </cell>
          <cell r="C2000" t="str">
            <v>Lwan Lone Paik (Htein Pin Myint)</v>
          </cell>
        </row>
        <row r="2001">
          <cell r="A2001" t="str">
            <v>Nga San Baw (Moke Soe Chaung) (Ywar Haung)</v>
          </cell>
          <cell r="C2001" t="str">
            <v>Nga San Baw (Moke Soe Chaung) (Ywar Haung)</v>
          </cell>
        </row>
        <row r="2002">
          <cell r="A2002" t="str">
            <v>Ah Myet Taung</v>
          </cell>
          <cell r="C2002" t="str">
            <v>Ah Myet Taung</v>
          </cell>
        </row>
        <row r="2003">
          <cell r="A2003" t="str">
            <v>War Taw</v>
          </cell>
          <cell r="C2003" t="str">
            <v>War Taw</v>
          </cell>
        </row>
        <row r="2004">
          <cell r="A2004" t="str">
            <v>Kyaung Tin</v>
          </cell>
          <cell r="C2004" t="str">
            <v>Kyaung Tin</v>
          </cell>
        </row>
        <row r="2005">
          <cell r="A2005" t="str">
            <v>Maw Gyi</v>
          </cell>
          <cell r="C2005" t="str">
            <v>Maw Gyi</v>
          </cell>
        </row>
        <row r="2006">
          <cell r="A2006" t="str">
            <v>Na Nwin Tin</v>
          </cell>
          <cell r="C2006" t="str">
            <v>Na Nwin Tin</v>
          </cell>
        </row>
        <row r="2007">
          <cell r="A2007" t="str">
            <v>Hnan Hpe Htein</v>
          </cell>
          <cell r="C2007" t="str">
            <v>Hnan Hpe Htein</v>
          </cell>
        </row>
        <row r="2008">
          <cell r="A2008" t="str">
            <v>Mi Kyaung Yae Thauk</v>
          </cell>
          <cell r="C2008" t="str">
            <v>Mi Kyaung Yae Thauk</v>
          </cell>
        </row>
        <row r="2009">
          <cell r="A2009" t="str">
            <v>Ma Au Taw</v>
          </cell>
          <cell r="C2009" t="str">
            <v>Ma Au Taw</v>
          </cell>
        </row>
        <row r="2010">
          <cell r="A2010" t="str">
            <v>Leik Pyar Dwain</v>
          </cell>
          <cell r="C2010" t="str">
            <v>Leik Pyar Dwain</v>
          </cell>
        </row>
        <row r="2011">
          <cell r="A2011" t="str">
            <v>Nga Pyi Tet</v>
          </cell>
          <cell r="C2011" t="str">
            <v>Nga Pyi Tet</v>
          </cell>
        </row>
        <row r="2012">
          <cell r="A2012" t="str">
            <v>Nga Pye Kyun</v>
          </cell>
          <cell r="C2012" t="str">
            <v>Nga Pye Kyun</v>
          </cell>
        </row>
        <row r="2013">
          <cell r="A2013" t="str">
            <v>Nga Pye Kyun (Middle)</v>
          </cell>
          <cell r="C2013" t="str">
            <v>Nga Pye Kyun (Middle)</v>
          </cell>
        </row>
        <row r="2014">
          <cell r="A2014" t="str">
            <v>Tha Yet Taw</v>
          </cell>
          <cell r="C2014" t="str">
            <v>Tha Yet Taw</v>
          </cell>
        </row>
        <row r="2015">
          <cell r="A2015" t="str">
            <v>Pyaung Pike</v>
          </cell>
          <cell r="C2015" t="str">
            <v>Pyaung Pike</v>
          </cell>
        </row>
        <row r="2016">
          <cell r="A2016" t="str">
            <v>Ngar Sar Kyu</v>
          </cell>
          <cell r="C2016" t="str">
            <v>Ngar Sar Kyu</v>
          </cell>
        </row>
        <row r="2017">
          <cell r="A2017" t="str">
            <v>Leik Aing</v>
          </cell>
          <cell r="C2017" t="str">
            <v>Leik Aing</v>
          </cell>
        </row>
        <row r="2018">
          <cell r="A2018" t="str">
            <v>Hpan Myaung</v>
          </cell>
          <cell r="C2018" t="str">
            <v>Hpan Myaung</v>
          </cell>
        </row>
        <row r="2019">
          <cell r="A2019" t="str">
            <v>Hindu</v>
          </cell>
          <cell r="C2019" t="str">
            <v>Hindu</v>
          </cell>
        </row>
        <row r="2020">
          <cell r="A2020" t="str">
            <v>Nga Khu Ya</v>
          </cell>
          <cell r="C2020" t="str">
            <v>Nga Khu Ya</v>
          </cell>
        </row>
        <row r="2021">
          <cell r="A2021" t="str">
            <v>Nyar Khu Ya (Ku Lar)</v>
          </cell>
          <cell r="C2021" t="str">
            <v>Nyar Khu Ya (Ku Lar)</v>
          </cell>
        </row>
        <row r="2022">
          <cell r="A2022" t="str">
            <v>Ngar Saung Bet</v>
          </cell>
          <cell r="C2022" t="str">
            <v>Ngar Saung Bet</v>
          </cell>
        </row>
        <row r="2023">
          <cell r="A2023" t="str">
            <v>Pyaing Chaung</v>
          </cell>
          <cell r="C2023" t="str">
            <v>Pyaing Chaung</v>
          </cell>
        </row>
        <row r="2024">
          <cell r="A2024" t="str">
            <v>Kar Di Ha Yar</v>
          </cell>
          <cell r="C2024" t="str">
            <v>Kar Di Ha Yar</v>
          </cell>
        </row>
        <row r="2025">
          <cell r="A2025" t="str">
            <v>Yin Ma</v>
          </cell>
          <cell r="C2025" t="str">
            <v>Yin Ma</v>
          </cell>
        </row>
        <row r="2026">
          <cell r="A2026" t="str">
            <v>Yin Ma Zay</v>
          </cell>
          <cell r="C2026" t="str">
            <v>Yin Ma Zay</v>
          </cell>
        </row>
        <row r="2027">
          <cell r="A2027" t="str">
            <v>Maung Hnit Ma</v>
          </cell>
          <cell r="C2027" t="str">
            <v>Maung Hnit Ma</v>
          </cell>
        </row>
        <row r="2028">
          <cell r="A2028" t="str">
            <v>Pauk Taw Pyin</v>
          </cell>
          <cell r="C2028" t="str">
            <v>Pauk Taw Pyin</v>
          </cell>
        </row>
        <row r="2029">
          <cell r="A2029" t="str">
            <v>Nga Yant Chaung</v>
          </cell>
          <cell r="C2029" t="str">
            <v>Nga Yant Chaung</v>
          </cell>
        </row>
        <row r="2030">
          <cell r="A2030" t="str">
            <v>Kyee Hnoke Thee</v>
          </cell>
          <cell r="C2030" t="str">
            <v>Kyee Hnoke Thee</v>
          </cell>
        </row>
        <row r="2031">
          <cell r="A2031" t="str">
            <v>Nga Yant Chaung</v>
          </cell>
          <cell r="C2031" t="str">
            <v>Nga Yant Chaung</v>
          </cell>
        </row>
        <row r="2032">
          <cell r="A2032" t="str">
            <v>Hmaing Sa Ri</v>
          </cell>
          <cell r="C2032" t="str">
            <v>Hmaing Sa Ri</v>
          </cell>
        </row>
        <row r="2033">
          <cell r="A2033" t="str">
            <v>Nyaung Chone</v>
          </cell>
          <cell r="C2033" t="str">
            <v>Nyaung Chone</v>
          </cell>
        </row>
        <row r="2034">
          <cell r="A2034" t="str">
            <v>Ngan Tet</v>
          </cell>
          <cell r="C2034" t="str">
            <v>Ngan Tet</v>
          </cell>
        </row>
        <row r="2035">
          <cell r="A2035" t="str">
            <v>Pyaing Chaung</v>
          </cell>
          <cell r="C2035" t="str">
            <v>Pyaing Chaung</v>
          </cell>
        </row>
        <row r="2036">
          <cell r="A2036" t="str">
            <v>Oe Pon Taung</v>
          </cell>
          <cell r="C2036" t="str">
            <v>Oe Pon Taung</v>
          </cell>
        </row>
        <row r="2037">
          <cell r="A2037" t="str">
            <v>Ngan Taung</v>
          </cell>
          <cell r="C2037" t="str">
            <v>Ngan Taung</v>
          </cell>
        </row>
        <row r="2038">
          <cell r="A2038" t="str">
            <v>Gone Nar</v>
          </cell>
          <cell r="C2038" t="str">
            <v>Gone Nar</v>
          </cell>
        </row>
        <row r="2039">
          <cell r="A2039" t="str">
            <v>Ngan Chaung</v>
          </cell>
          <cell r="C2039" t="str">
            <v>Ngan Chaung</v>
          </cell>
        </row>
        <row r="2040">
          <cell r="A2040" t="str">
            <v>Nga Khu Chaung</v>
          </cell>
          <cell r="C2040" t="str">
            <v>Nga Khu Chaung</v>
          </cell>
        </row>
        <row r="2041">
          <cell r="A2041" t="str">
            <v>Sar Pyin</v>
          </cell>
          <cell r="C2041" t="str">
            <v>Sar Pyin</v>
          </cell>
        </row>
        <row r="2042">
          <cell r="A2042" t="str">
            <v>Kyaw Shin</v>
          </cell>
          <cell r="C2042" t="str">
            <v>Kyaw Shin</v>
          </cell>
        </row>
        <row r="2043">
          <cell r="A2043" t="str">
            <v>Nga Khu Shey</v>
          </cell>
          <cell r="C2043" t="str">
            <v>Nga Khu Shey</v>
          </cell>
        </row>
        <row r="2044">
          <cell r="A2044" t="str">
            <v>Thein Kyaung Maw</v>
          </cell>
          <cell r="C2044" t="str">
            <v>Thein Kyaung Maw</v>
          </cell>
        </row>
        <row r="2045">
          <cell r="A2045" t="str">
            <v>Bat Kar</v>
          </cell>
          <cell r="C2045" t="str">
            <v>Bat Kar</v>
          </cell>
        </row>
        <row r="2046">
          <cell r="A2046" t="str">
            <v>Nga Tauk Tu Gyi</v>
          </cell>
          <cell r="C2046" t="str">
            <v>Nga Tauk Tu Gyi</v>
          </cell>
        </row>
        <row r="2047">
          <cell r="A2047" t="str">
            <v>Taung Hla Maw</v>
          </cell>
          <cell r="C2047" t="str">
            <v>Taung Hla Maw</v>
          </cell>
        </row>
        <row r="2048">
          <cell r="A2048" t="str">
            <v>Nga Tauk Tu Chay</v>
          </cell>
          <cell r="C2048" t="str">
            <v>Nga Tauk Tu Chay</v>
          </cell>
        </row>
        <row r="2049">
          <cell r="A2049" t="str">
            <v>Se Kan Ywar Haung</v>
          </cell>
          <cell r="C2049" t="str">
            <v>Se Kan Ywar Haung</v>
          </cell>
        </row>
        <row r="2050">
          <cell r="A2050" t="str">
            <v>Nga Mauk Chaung</v>
          </cell>
          <cell r="C2050" t="str">
            <v>Nga Mauk Chaung</v>
          </cell>
        </row>
        <row r="2051">
          <cell r="A2051" t="str">
            <v>Nga Kar Kaing</v>
          </cell>
          <cell r="C2051" t="str">
            <v>Nga Kar Kaing</v>
          </cell>
        </row>
        <row r="2052">
          <cell r="A2052" t="str">
            <v>Ah Maw</v>
          </cell>
          <cell r="C2052" t="str">
            <v>Ah Maw</v>
          </cell>
        </row>
        <row r="2053">
          <cell r="A2053" t="str">
            <v>Ah Lel Tan</v>
          </cell>
          <cell r="C2053" t="str">
            <v>Ah Lel Tan</v>
          </cell>
        </row>
        <row r="2054">
          <cell r="A2054" t="str">
            <v>Wet Gaung Ngu</v>
          </cell>
          <cell r="C2054" t="str">
            <v>Wet Gaung Ngu</v>
          </cell>
        </row>
        <row r="2055">
          <cell r="A2055" t="str">
            <v>Lay Tu</v>
          </cell>
          <cell r="C2055" t="str">
            <v>Lay Tu</v>
          </cell>
        </row>
        <row r="2056">
          <cell r="A2056" t="str">
            <v>Taung Maw</v>
          </cell>
          <cell r="C2056" t="str">
            <v>Taung Maw</v>
          </cell>
        </row>
        <row r="2057">
          <cell r="A2057" t="str">
            <v>Taung Nyo</v>
          </cell>
          <cell r="C2057" t="str">
            <v>Taung Nyo</v>
          </cell>
        </row>
        <row r="2058">
          <cell r="A2058" t="str">
            <v>Nga Shwe Pyin</v>
          </cell>
          <cell r="C2058" t="str">
            <v>Nga Shwe Pyin</v>
          </cell>
        </row>
        <row r="2059">
          <cell r="A2059" t="str">
            <v>Nga Shwe Pyin (North)</v>
          </cell>
          <cell r="C2059" t="str">
            <v>Nga Shwe Pyin (North)</v>
          </cell>
        </row>
        <row r="2060">
          <cell r="A2060" t="str">
            <v>Done Chaung</v>
          </cell>
          <cell r="C2060" t="str">
            <v>Done Chaung</v>
          </cell>
        </row>
        <row r="2061">
          <cell r="A2061" t="str">
            <v>Tha Yet Taw</v>
          </cell>
          <cell r="C2061" t="str">
            <v>Tha Yet Taw</v>
          </cell>
        </row>
        <row r="2062">
          <cell r="A2062" t="str">
            <v>Kywe Nwar Zu</v>
          </cell>
          <cell r="C2062" t="str">
            <v>Kywe Nwar Zu</v>
          </cell>
        </row>
        <row r="2063">
          <cell r="A2063" t="str">
            <v>Nga Wet Swei</v>
          </cell>
          <cell r="C2063" t="str">
            <v>Nga Wet Swei</v>
          </cell>
        </row>
        <row r="2064">
          <cell r="A2064" t="str">
            <v>Zay Ya Wa Di</v>
          </cell>
          <cell r="C2064" t="str">
            <v>Zay Ya Wa Di</v>
          </cell>
        </row>
        <row r="2065">
          <cell r="A2065" t="str">
            <v>Bu Taung Kwea</v>
          </cell>
          <cell r="C2065" t="str">
            <v>Bu Taung Kwea</v>
          </cell>
        </row>
        <row r="2066">
          <cell r="A2066" t="str">
            <v>Doe Tan Kone</v>
          </cell>
          <cell r="C2066" t="str">
            <v>Doe Tan Kone</v>
          </cell>
        </row>
        <row r="2067">
          <cell r="A2067" t="str">
            <v>Nga/Pein Pyin</v>
          </cell>
          <cell r="C2067" t="str">
            <v>Nga/Pein Pyin</v>
          </cell>
        </row>
        <row r="2068">
          <cell r="A2068" t="str">
            <v>Nga/Pon Kone</v>
          </cell>
          <cell r="C2068" t="str">
            <v>Nga/Pon Kone</v>
          </cell>
        </row>
        <row r="2069">
          <cell r="A2069" t="str">
            <v>Lone Gyi Kone</v>
          </cell>
          <cell r="C2069" t="str">
            <v>Lone Gyi Kone</v>
          </cell>
        </row>
        <row r="2070">
          <cell r="A2070" t="str">
            <v>Pan Chan Chaung Nar</v>
          </cell>
          <cell r="C2070" t="str">
            <v>Pan Chan Chaung Nar</v>
          </cell>
        </row>
        <row r="2071">
          <cell r="A2071" t="str">
            <v>Nga/Hta Paung</v>
          </cell>
          <cell r="C2071" t="str">
            <v>Nga/Hta Paung</v>
          </cell>
        </row>
        <row r="2072">
          <cell r="A2072" t="str">
            <v>Tha Yet Oke Ywar Haung</v>
          </cell>
          <cell r="C2072" t="str">
            <v>Tha Yet Oke Ywar Haung</v>
          </cell>
        </row>
        <row r="2073">
          <cell r="A2073" t="str">
            <v>Tha Yet Oke Ywar Thit</v>
          </cell>
          <cell r="C2073" t="str">
            <v>Tha Yet Oke Ywar Thit</v>
          </cell>
        </row>
        <row r="2074">
          <cell r="A2074" t="str">
            <v>Min Thar Seik</v>
          </cell>
          <cell r="C2074" t="str">
            <v>Min Thar Seik</v>
          </cell>
        </row>
        <row r="2075">
          <cell r="A2075" t="str">
            <v>Nga/Inn</v>
          </cell>
          <cell r="C2075" t="str">
            <v>Nga/Inn</v>
          </cell>
        </row>
        <row r="2076">
          <cell r="A2076" t="str">
            <v>Min</v>
          </cell>
          <cell r="C2076" t="str">
            <v>Min</v>
          </cell>
        </row>
        <row r="2077">
          <cell r="A2077" t="str">
            <v>Kyauk Ye Seik</v>
          </cell>
          <cell r="C2077" t="str">
            <v>Kyauk Ye Seik</v>
          </cell>
        </row>
        <row r="2078">
          <cell r="A2078" t="str">
            <v>Nga/Sa Mi</v>
          </cell>
          <cell r="C2078" t="str">
            <v>Nga/Sa Mi</v>
          </cell>
        </row>
        <row r="2079">
          <cell r="A2079" t="str">
            <v>Sa Par Yaing</v>
          </cell>
          <cell r="C2079" t="str">
            <v>Sa Par Yaing</v>
          </cell>
        </row>
        <row r="2080">
          <cell r="A2080" t="str">
            <v>Wun Let Maw</v>
          </cell>
          <cell r="C2080" t="str">
            <v>Wun Let Maw</v>
          </cell>
        </row>
        <row r="2081">
          <cell r="A2081" t="str">
            <v>Nga/Tha Moke</v>
          </cell>
          <cell r="C2081" t="str">
            <v>Nga/Tha Moke</v>
          </cell>
        </row>
        <row r="2082">
          <cell r="A2082" t="str">
            <v>Pein Hne Chaung</v>
          </cell>
          <cell r="C2082" t="str">
            <v>Pein Hne Chaung</v>
          </cell>
        </row>
        <row r="2083">
          <cell r="A2083" t="str">
            <v>Nga/Tauk Tet</v>
          </cell>
          <cell r="C2083" t="str">
            <v>Nga/Tauk Tet</v>
          </cell>
        </row>
        <row r="2084">
          <cell r="A2084" t="str">
            <v>Nga/Pyauk Se</v>
          </cell>
          <cell r="C2084" t="str">
            <v>Nga/Pyauk Se</v>
          </cell>
        </row>
        <row r="2085">
          <cell r="A2085" t="str">
            <v>Htaunt Chaung Gyi</v>
          </cell>
          <cell r="C2085" t="str">
            <v>Htaunt Chaung Gyi</v>
          </cell>
        </row>
        <row r="2086">
          <cell r="A2086" t="str">
            <v>Kya Ye Byin</v>
          </cell>
          <cell r="C2086" t="str">
            <v>Kya Ye Byin</v>
          </cell>
        </row>
        <row r="2087">
          <cell r="A2087" t="str">
            <v>Nga/Wai (Ein Shey Min)</v>
          </cell>
          <cell r="C2087" t="str">
            <v>Nga/Wai (Ein Shey Min)</v>
          </cell>
        </row>
        <row r="2088">
          <cell r="A2088" t="str">
            <v>(Nga Yone Taung) Ywar Thit</v>
          </cell>
          <cell r="C2088" t="str">
            <v>(Nga Yone Taung) Ywar Thit</v>
          </cell>
        </row>
        <row r="2089">
          <cell r="A2089" t="str">
            <v>Nga/Yone Taung</v>
          </cell>
          <cell r="C2089" t="str">
            <v>Nga/Yone Taung</v>
          </cell>
        </row>
        <row r="2090">
          <cell r="A2090" t="str">
            <v>Ein Yar Taung</v>
          </cell>
          <cell r="C2090" t="str">
            <v>Ein Yar Taung</v>
          </cell>
        </row>
        <row r="2091">
          <cell r="A2091" t="str">
            <v>Ka Mar Wa</v>
          </cell>
          <cell r="C2091" t="str">
            <v>Ka Mar Wa</v>
          </cell>
        </row>
        <row r="2092">
          <cell r="A2092" t="str">
            <v>Aung Lay Pyein</v>
          </cell>
          <cell r="C2092" t="str">
            <v>Aung Lay Pyein</v>
          </cell>
        </row>
        <row r="2093">
          <cell r="A2093" t="str">
            <v>Kha Maung Chaung</v>
          </cell>
          <cell r="C2093" t="str">
            <v>Kha Maung Chaung</v>
          </cell>
        </row>
        <row r="2094">
          <cell r="A2094" t="str">
            <v>Nga Yant Chaung</v>
          </cell>
          <cell r="C2094" t="str">
            <v>Nga Yant Chaung</v>
          </cell>
        </row>
        <row r="2095">
          <cell r="A2095" t="str">
            <v>Myo Chaung</v>
          </cell>
          <cell r="C2095" t="str">
            <v>Myo Chaung</v>
          </cell>
        </row>
        <row r="2096">
          <cell r="A2096" t="str">
            <v>Ma Gyi Kone</v>
          </cell>
          <cell r="C2096" t="str">
            <v>Ma Gyi Kone</v>
          </cell>
        </row>
        <row r="2097">
          <cell r="A2097" t="str">
            <v>Shaw Chay</v>
          </cell>
          <cell r="C2097" t="str">
            <v>Shaw Chay</v>
          </cell>
        </row>
        <row r="2098">
          <cell r="A2098" t="str">
            <v>Na Gar Mauk</v>
          </cell>
          <cell r="C2098" t="str">
            <v>Na Gar Mauk</v>
          </cell>
        </row>
        <row r="2099">
          <cell r="A2099" t="str">
            <v>Dwa Chaung</v>
          </cell>
          <cell r="C2099" t="str">
            <v>Dwa Chaung</v>
          </cell>
        </row>
        <row r="2100">
          <cell r="A2100" t="str">
            <v>Dat Pa</v>
          </cell>
          <cell r="C2100" t="str">
            <v>Dat Pa</v>
          </cell>
        </row>
        <row r="2101">
          <cell r="A2101" t="str">
            <v>Ku Taung</v>
          </cell>
          <cell r="C2101" t="str">
            <v>Ku Taung</v>
          </cell>
        </row>
        <row r="2102">
          <cell r="A2102" t="str">
            <v>Pa Ne' Taw</v>
          </cell>
          <cell r="C2102" t="str">
            <v>Pa Ne' Taw</v>
          </cell>
        </row>
        <row r="2103">
          <cell r="A2103" t="str">
            <v>Gaung Ni</v>
          </cell>
          <cell r="C2103" t="str">
            <v>Gaung Ni</v>
          </cell>
        </row>
        <row r="2104">
          <cell r="A2104" t="str">
            <v>Dar Paing Sa Yar</v>
          </cell>
          <cell r="C2104" t="str">
            <v>Dar Paing Sa Yar</v>
          </cell>
        </row>
        <row r="2105">
          <cell r="A2105" t="str">
            <v>Myit Nar</v>
          </cell>
          <cell r="C2105" t="str">
            <v>Myit Nar</v>
          </cell>
        </row>
        <row r="2106">
          <cell r="A2106" t="str">
            <v>Saint Aung</v>
          </cell>
          <cell r="C2106" t="str">
            <v>Saint Aung</v>
          </cell>
        </row>
        <row r="2107">
          <cell r="A2107" t="str">
            <v>Zar Ti Pyin</v>
          </cell>
          <cell r="C2107" t="str">
            <v>Zar Ti Pyin</v>
          </cell>
        </row>
        <row r="2108">
          <cell r="A2108" t="str">
            <v>Wa Maw (Ah Yoe Taung)</v>
          </cell>
          <cell r="C2108" t="str">
            <v>Wa Maw (Ah Yoe Taung)</v>
          </cell>
        </row>
        <row r="2109">
          <cell r="A2109" t="str">
            <v>Ywar Haung Ah Htet</v>
          </cell>
          <cell r="C2109" t="str">
            <v>Ywar Haung Ah Htet</v>
          </cell>
        </row>
        <row r="2110">
          <cell r="A2110" t="str">
            <v>Shey Kwayt</v>
          </cell>
          <cell r="C2110" t="str">
            <v>Shey Kwayt</v>
          </cell>
        </row>
        <row r="2111">
          <cell r="A2111" t="str">
            <v>Shan Kone</v>
          </cell>
          <cell r="C2111" t="str">
            <v>Shan Kone</v>
          </cell>
        </row>
        <row r="2112">
          <cell r="A2112" t="str">
            <v>Bway Wa</v>
          </cell>
          <cell r="C2112" t="str">
            <v>Bway Wa</v>
          </cell>
        </row>
        <row r="2113">
          <cell r="A2113" t="str">
            <v>Nyaung Pin Kwin</v>
          </cell>
          <cell r="C2113" t="str">
            <v>Nyaung Pin Kwin</v>
          </cell>
        </row>
        <row r="2114">
          <cell r="A2114" t="str">
            <v>Maw Swan (Nyaung Chaung)</v>
          </cell>
          <cell r="C2114" t="str">
            <v>Maw Swan (Nyaung Chaung)</v>
          </cell>
        </row>
        <row r="2115">
          <cell r="A2115" t="str">
            <v>Auk Ywar (Ywar Haung) Ywar</v>
          </cell>
          <cell r="C2115" t="str">
            <v>Auk Ywar (Ywar Haung) Ywar</v>
          </cell>
        </row>
        <row r="2116">
          <cell r="A2116" t="str">
            <v>Kyaw Hpyar</v>
          </cell>
          <cell r="C2116" t="str">
            <v>Kyaw Hpyar</v>
          </cell>
        </row>
        <row r="2117">
          <cell r="A2117" t="str">
            <v>Paung Wa (Nay Pa Say)</v>
          </cell>
          <cell r="C2117" t="str">
            <v>Paung Wa (Nay Pa Say)</v>
          </cell>
        </row>
        <row r="2118">
          <cell r="A2118" t="str">
            <v>Nan Yar Kone</v>
          </cell>
          <cell r="C2118" t="str">
            <v>Nan Yar Kone</v>
          </cell>
        </row>
        <row r="2119">
          <cell r="A2119" t="str">
            <v>Hnan Chaung</v>
          </cell>
          <cell r="C2119" t="str">
            <v>Hnan Chaung</v>
          </cell>
        </row>
        <row r="2120">
          <cell r="A2120" t="str">
            <v>Nat Maw</v>
          </cell>
          <cell r="C2120" t="str">
            <v>Nat Maw</v>
          </cell>
        </row>
        <row r="2121">
          <cell r="A2121" t="str">
            <v>Nat Maw (Upper)</v>
          </cell>
          <cell r="C2121" t="str">
            <v>Nat Maw (Upper)</v>
          </cell>
        </row>
        <row r="2122">
          <cell r="A2122" t="str">
            <v>Dar Let (North)</v>
          </cell>
          <cell r="C2122" t="str">
            <v>Dar Let (North)</v>
          </cell>
        </row>
        <row r="2123">
          <cell r="A2123" t="str">
            <v>Dar Let (South)</v>
          </cell>
          <cell r="C2123" t="str">
            <v>Dar Let (South)</v>
          </cell>
        </row>
        <row r="2124">
          <cell r="A2124" t="str">
            <v>Dar Let (West)</v>
          </cell>
          <cell r="C2124" t="str">
            <v>Dar Let (West)</v>
          </cell>
        </row>
        <row r="2125">
          <cell r="A2125" t="str">
            <v>Dar Let Ah Lel Kyun</v>
          </cell>
          <cell r="C2125" t="str">
            <v>Dar Let Ah Lel Kyun</v>
          </cell>
        </row>
        <row r="2126">
          <cell r="A2126" t="str">
            <v>Ngoke  Wa</v>
          </cell>
          <cell r="C2126" t="str">
            <v>Ngoke  Wa</v>
          </cell>
        </row>
        <row r="2127">
          <cell r="A2127" t="str">
            <v>Thin Baw Hmauk</v>
          </cell>
          <cell r="C2127" t="str">
            <v>Thin Baw Hmauk</v>
          </cell>
        </row>
        <row r="2128">
          <cell r="A2128" t="str">
            <v>Thit Nga Net</v>
          </cell>
          <cell r="C2128" t="str">
            <v>Thit Nga Net</v>
          </cell>
        </row>
        <row r="2129">
          <cell r="A2129" t="str">
            <v>Mi Chaung Chin (Kun Wa)</v>
          </cell>
          <cell r="C2129" t="str">
            <v>Mi Chaung Chin (Kun Wa)</v>
          </cell>
        </row>
        <row r="2130">
          <cell r="A2130" t="str">
            <v>Ah Yoe Taung</v>
          </cell>
          <cell r="C2130" t="str">
            <v>Ah Yoe Taung</v>
          </cell>
        </row>
        <row r="2131">
          <cell r="A2131" t="str">
            <v>Ann Pya</v>
          </cell>
          <cell r="C2131" t="str">
            <v>Ann Pya</v>
          </cell>
        </row>
        <row r="2132">
          <cell r="A2132" t="str">
            <v>Ah Lel</v>
          </cell>
          <cell r="C2132" t="str">
            <v>Ah Lel</v>
          </cell>
        </row>
        <row r="2133">
          <cell r="A2133" t="str">
            <v>Kun Wa</v>
          </cell>
          <cell r="C2133" t="str">
            <v>Kun Wa</v>
          </cell>
        </row>
        <row r="2134">
          <cell r="A2134" t="str">
            <v>Kan Lat</v>
          </cell>
          <cell r="C2134" t="str">
            <v>Kan Lat</v>
          </cell>
        </row>
        <row r="2135">
          <cell r="A2135" t="str">
            <v>Leik Kone</v>
          </cell>
          <cell r="C2135" t="str">
            <v>Leik Kone</v>
          </cell>
        </row>
        <row r="2136">
          <cell r="A2136" t="str">
            <v>Hlaing Wa</v>
          </cell>
          <cell r="C2136" t="str">
            <v>Hlaing Wa</v>
          </cell>
        </row>
        <row r="2137">
          <cell r="A2137" t="str">
            <v>Lone Ton</v>
          </cell>
          <cell r="C2137" t="str">
            <v>Lone Ton</v>
          </cell>
        </row>
        <row r="2138">
          <cell r="A2138" t="str">
            <v>Pyin Kone</v>
          </cell>
          <cell r="C2138" t="str">
            <v>Pyin Kone</v>
          </cell>
        </row>
        <row r="2139">
          <cell r="A2139" t="str">
            <v>Za Yat Kone</v>
          </cell>
          <cell r="C2139" t="str">
            <v>Za Yat Kone</v>
          </cell>
        </row>
        <row r="2140">
          <cell r="A2140" t="str">
            <v>Hpar Pyo (Pin Pyar)</v>
          </cell>
          <cell r="C2140" t="str">
            <v>Hpar Pyo (Pin Pyar)</v>
          </cell>
        </row>
        <row r="2141">
          <cell r="A2141" t="str">
            <v>Kyauk Sin</v>
          </cell>
          <cell r="C2141" t="str">
            <v>Kyauk Sin</v>
          </cell>
        </row>
        <row r="2142">
          <cell r="A2142" t="str">
            <v>Zay Di Yin</v>
          </cell>
          <cell r="C2142" t="str">
            <v>Zay Di Yin</v>
          </cell>
        </row>
        <row r="2143">
          <cell r="A2143" t="str">
            <v>Nat Seik</v>
          </cell>
          <cell r="C2143" t="str">
            <v>Nat Seik</v>
          </cell>
        </row>
        <row r="2144">
          <cell r="A2144" t="str">
            <v>Kyauk Seik</v>
          </cell>
          <cell r="C2144" t="str">
            <v>Kyauk Seik</v>
          </cell>
        </row>
        <row r="2145">
          <cell r="A2145" t="str">
            <v>Nat Taung Pyin</v>
          </cell>
          <cell r="C2145" t="str">
            <v>Nat Taung Pyin</v>
          </cell>
        </row>
        <row r="2146">
          <cell r="A2146" t="str">
            <v>Nat Taung</v>
          </cell>
          <cell r="C2146" t="str">
            <v>Nat Taung</v>
          </cell>
        </row>
        <row r="2147">
          <cell r="A2147" t="str">
            <v>Thit Ka Toe</v>
          </cell>
          <cell r="C2147" t="str">
            <v>Thit Ka Toe</v>
          </cell>
        </row>
        <row r="2148">
          <cell r="A2148" t="str">
            <v>Kan Taunt Gyi</v>
          </cell>
          <cell r="C2148" t="str">
            <v>Kan Taunt Gyi</v>
          </cell>
        </row>
        <row r="2149">
          <cell r="A2149" t="str">
            <v>Chaung Lel</v>
          </cell>
          <cell r="C2149" t="str">
            <v>Chaung Lel</v>
          </cell>
        </row>
        <row r="2150">
          <cell r="A2150" t="str">
            <v>Auk Tha Byu Chaing</v>
          </cell>
          <cell r="C2150" t="str">
            <v>Auk Tha Byu Chaing</v>
          </cell>
        </row>
        <row r="2151">
          <cell r="A2151" t="str">
            <v>Nat Maw</v>
          </cell>
          <cell r="C2151" t="str">
            <v>Nat Maw</v>
          </cell>
        </row>
        <row r="2152">
          <cell r="A2152" t="str">
            <v>Pyin Yaung</v>
          </cell>
          <cell r="C2152" t="str">
            <v>Pyin Yaung</v>
          </cell>
        </row>
        <row r="2153">
          <cell r="A2153" t="str">
            <v>Ah Htet Tha Byu Chaing</v>
          </cell>
          <cell r="C2153" t="str">
            <v>Ah Htet Tha Byu Chaing</v>
          </cell>
        </row>
        <row r="2154">
          <cell r="A2154" t="str">
            <v>Shwe Taung Thar</v>
          </cell>
          <cell r="C2154" t="str">
            <v>Shwe Taung Thar</v>
          </cell>
        </row>
        <row r="2155">
          <cell r="A2155" t="str">
            <v>Nat Maw</v>
          </cell>
          <cell r="C2155" t="str">
            <v>Nat Maw</v>
          </cell>
        </row>
        <row r="2156">
          <cell r="A2156" t="str">
            <v>Gyin Chay</v>
          </cell>
          <cell r="C2156" t="str">
            <v>Gyin Chay</v>
          </cell>
        </row>
        <row r="2157">
          <cell r="A2157" t="str">
            <v>Nat Chaung Ywar Haung</v>
          </cell>
          <cell r="C2157" t="str">
            <v>Nat Chaung Ywar Haung</v>
          </cell>
        </row>
        <row r="2158">
          <cell r="A2158" t="str">
            <v>Nat Chaung Ywar Thit</v>
          </cell>
          <cell r="C2158" t="str">
            <v>Nat Chaung Ywar Thit</v>
          </cell>
        </row>
        <row r="2159">
          <cell r="A2159" t="str">
            <v>Nat Chaung</v>
          </cell>
          <cell r="C2159" t="str">
            <v>Nat Chaung</v>
          </cell>
        </row>
        <row r="2160">
          <cell r="A2160" t="str">
            <v>Ah Lel Chaung</v>
          </cell>
          <cell r="C2160" t="str">
            <v>Ah Lel Chaung</v>
          </cell>
        </row>
        <row r="2161">
          <cell r="A2161" t="str">
            <v>Gar Yar Pyin</v>
          </cell>
          <cell r="C2161" t="str">
            <v>Gar Yar Pyin</v>
          </cell>
        </row>
        <row r="2162">
          <cell r="A2162" t="str">
            <v>Laung Boke</v>
          </cell>
          <cell r="C2162" t="str">
            <v>Laung Boke</v>
          </cell>
        </row>
        <row r="2163">
          <cell r="A2163" t="str">
            <v>Zaw Za Dein</v>
          </cell>
          <cell r="C2163" t="str">
            <v>Zaw Za Dein</v>
          </cell>
        </row>
        <row r="2164">
          <cell r="A2164" t="str">
            <v>Net Chaung</v>
          </cell>
          <cell r="C2164" t="str">
            <v>Net Chaung</v>
          </cell>
        </row>
        <row r="2165">
          <cell r="A2165" t="str">
            <v>Myawaddy (NaTaLa)</v>
          </cell>
          <cell r="C2165" t="str">
            <v>Myawaddy (NaTaLa)</v>
          </cell>
        </row>
        <row r="2166">
          <cell r="A2166" t="str">
            <v>Than Hpa Yar</v>
          </cell>
          <cell r="C2166" t="str">
            <v>Than Hpa Yar</v>
          </cell>
        </row>
        <row r="2167">
          <cell r="A2167" t="str">
            <v>La Baw Wa</v>
          </cell>
          <cell r="C2167" t="str">
            <v>La Baw Wa</v>
          </cell>
        </row>
        <row r="2168">
          <cell r="A2168" t="str">
            <v>Tat Chaung</v>
          </cell>
          <cell r="C2168" t="str">
            <v>Tat Chaung</v>
          </cell>
        </row>
        <row r="2169">
          <cell r="A2169" t="str">
            <v>Pa Da Kar Taung</v>
          </cell>
          <cell r="C2169" t="str">
            <v>Pa Da Kar Taung</v>
          </cell>
        </row>
        <row r="2170">
          <cell r="A2170" t="str">
            <v>Na Kan</v>
          </cell>
          <cell r="C2170" t="str">
            <v>Na Kan</v>
          </cell>
        </row>
        <row r="2171">
          <cell r="A2171" t="str">
            <v>Nar Yi Kan</v>
          </cell>
          <cell r="C2171" t="str">
            <v>Nar Yi Kan</v>
          </cell>
        </row>
        <row r="2172">
          <cell r="A2172" t="str">
            <v>Nwar Hla Kyaw</v>
          </cell>
          <cell r="C2172" t="str">
            <v>Nwar Hla Kyaw</v>
          </cell>
        </row>
        <row r="2173">
          <cell r="A2173" t="str">
            <v>Yae Myet Taung</v>
          </cell>
          <cell r="C2173" t="str">
            <v>Yae Myet Taung</v>
          </cell>
        </row>
        <row r="2174">
          <cell r="A2174" t="str">
            <v>Nwar Yon Taung</v>
          </cell>
          <cell r="C2174" t="str">
            <v>Nwar Yon Taung</v>
          </cell>
        </row>
        <row r="2175">
          <cell r="A2175" t="str">
            <v>Pyar Thar</v>
          </cell>
          <cell r="C2175" t="str">
            <v>Pyar Thar</v>
          </cell>
        </row>
        <row r="2176">
          <cell r="A2176" t="str">
            <v>Thu Kha Myaing</v>
          </cell>
          <cell r="C2176" t="str">
            <v>Thu Kha Myaing</v>
          </cell>
        </row>
        <row r="2177">
          <cell r="A2177" t="str">
            <v>Myauk Kaik</v>
          </cell>
          <cell r="C2177" t="str">
            <v>Myauk Kaik</v>
          </cell>
        </row>
        <row r="2178">
          <cell r="A2178" t="str">
            <v>Taung Maw</v>
          </cell>
          <cell r="C2178" t="str">
            <v>Taung Maw</v>
          </cell>
        </row>
        <row r="2179">
          <cell r="A2179" t="str">
            <v>Nwar Yon Taung</v>
          </cell>
          <cell r="C2179" t="str">
            <v>Nwar Yon Taung</v>
          </cell>
        </row>
        <row r="2180">
          <cell r="A2180" t="str">
            <v>Ah Wa Pyin</v>
          </cell>
          <cell r="C2180" t="str">
            <v>Ah Wa Pyin</v>
          </cell>
        </row>
        <row r="2181">
          <cell r="A2181" t="str">
            <v>Kan Kyun Gyi</v>
          </cell>
          <cell r="C2181" t="str">
            <v>Kan Kyun Gyi</v>
          </cell>
        </row>
        <row r="2182">
          <cell r="A2182" t="str">
            <v>Nan Tet Kyun</v>
          </cell>
          <cell r="C2182" t="str">
            <v>Nan Tet Kyun</v>
          </cell>
        </row>
        <row r="2183">
          <cell r="A2183" t="str">
            <v>Par Taw (Nan Tet)</v>
          </cell>
          <cell r="C2183" t="str">
            <v>Par Taw (Nan Tet)</v>
          </cell>
        </row>
        <row r="2184">
          <cell r="A2184" t="str">
            <v>Nan Kya (Nan Kyar)</v>
          </cell>
          <cell r="C2184" t="str">
            <v>Nan Kya (Nan Kyar)</v>
          </cell>
        </row>
        <row r="2185">
          <cell r="A2185" t="str">
            <v>Si Thei</v>
          </cell>
          <cell r="C2185" t="str">
            <v>Si Thei</v>
          </cell>
        </row>
        <row r="2186">
          <cell r="A2186" t="str">
            <v>Nan Chaung (Lower)</v>
          </cell>
          <cell r="C2186" t="str">
            <v>Nan Chaung (Lower)</v>
          </cell>
        </row>
        <row r="2187">
          <cell r="A2187" t="str">
            <v>Nan Yar Kone</v>
          </cell>
          <cell r="C2187" t="str">
            <v>Nan Yar Kone</v>
          </cell>
        </row>
        <row r="2188">
          <cell r="A2188" t="str">
            <v>Nan Chaung (Upper)</v>
          </cell>
          <cell r="C2188" t="str">
            <v>Nan Chaung (Upper)</v>
          </cell>
        </row>
        <row r="2189">
          <cell r="A2189" t="str">
            <v>Thone Pin Saing</v>
          </cell>
          <cell r="C2189" t="str">
            <v>Thone Pin Saing</v>
          </cell>
        </row>
        <row r="2190">
          <cell r="A2190" t="str">
            <v>Nan Yar Kaing</v>
          </cell>
          <cell r="C2190" t="str">
            <v>Nan Yar Kaing</v>
          </cell>
        </row>
        <row r="2191">
          <cell r="A2191" t="str">
            <v>Nan Yar Kaing (NaTaLa)</v>
          </cell>
          <cell r="C2191" t="str">
            <v>Nan Yar Kaing (NaTaLa)</v>
          </cell>
        </row>
        <row r="2192">
          <cell r="A2192" t="str">
            <v>Nan Yar Kone Ywar Thit</v>
          </cell>
          <cell r="C2192" t="str">
            <v>Nan Yar Kone Ywar Thit</v>
          </cell>
        </row>
        <row r="2193">
          <cell r="A2193" t="str">
            <v>Myauk (Pale Taung)</v>
          </cell>
          <cell r="C2193" t="str">
            <v>Myauk (Pale Taung)</v>
          </cell>
        </row>
        <row r="2194">
          <cell r="A2194" t="str">
            <v>Kyauk Yit</v>
          </cell>
          <cell r="C2194" t="str">
            <v>Kyauk Yit</v>
          </cell>
        </row>
        <row r="2195">
          <cell r="A2195" t="str">
            <v>Taung (Pale Taung)</v>
          </cell>
          <cell r="C2195" t="str">
            <v>Taung (Pale Taung)</v>
          </cell>
        </row>
        <row r="2196">
          <cell r="A2196" t="str">
            <v>Than Chay</v>
          </cell>
          <cell r="C2196" t="str">
            <v>Than Chay</v>
          </cell>
        </row>
        <row r="2197">
          <cell r="A2197" t="str">
            <v>Ku Toet Seik</v>
          </cell>
          <cell r="C2197" t="str">
            <v>Ku Toet Seik</v>
          </cell>
        </row>
        <row r="2198">
          <cell r="A2198" t="str">
            <v>Pauk Lay Wa Myauk</v>
          </cell>
          <cell r="C2198" t="str">
            <v>Pauk Lay Wa Myauk</v>
          </cell>
        </row>
        <row r="2199">
          <cell r="A2199" t="str">
            <v>Na Gu May</v>
          </cell>
          <cell r="C2199" t="str">
            <v>Na Gu May</v>
          </cell>
        </row>
        <row r="2200">
          <cell r="A2200" t="str">
            <v>Kone Tan</v>
          </cell>
          <cell r="C2200" t="str">
            <v>Kone Tan</v>
          </cell>
        </row>
        <row r="2201">
          <cell r="A2201" t="str">
            <v>Hpon Nyo Leik</v>
          </cell>
          <cell r="C2201" t="str">
            <v>Hpon Nyo Leik</v>
          </cell>
        </row>
        <row r="2202">
          <cell r="A2202" t="str">
            <v>Auk Na Gar Mauk</v>
          </cell>
          <cell r="C2202" t="str">
            <v>Auk Na Gar Mauk</v>
          </cell>
        </row>
        <row r="2203">
          <cell r="A2203" t="str">
            <v>Ah Lel Na Gar Mauk</v>
          </cell>
          <cell r="C2203" t="str">
            <v>Ah Lel Na Gar Mauk</v>
          </cell>
        </row>
        <row r="2204">
          <cell r="A2204" t="str">
            <v>Ah Htet Na Gar Mauk</v>
          </cell>
          <cell r="C2204" t="str">
            <v>Ah Htet Na Gar Mauk</v>
          </cell>
        </row>
        <row r="2205">
          <cell r="A2205" t="str">
            <v>Yoke Thar</v>
          </cell>
          <cell r="C2205" t="str">
            <v>Yoke Thar</v>
          </cell>
        </row>
        <row r="2206">
          <cell r="A2206" t="str">
            <v>Na Ga Yar</v>
          </cell>
          <cell r="C2206" t="str">
            <v>Na Ga Yar</v>
          </cell>
        </row>
        <row r="2207">
          <cell r="A2207" t="str">
            <v>Myin Kyet</v>
          </cell>
          <cell r="C2207" t="str">
            <v>Myin Kyet</v>
          </cell>
        </row>
        <row r="2208">
          <cell r="A2208" t="str">
            <v>Leik Kan</v>
          </cell>
          <cell r="C2208" t="str">
            <v>Leik Kan</v>
          </cell>
        </row>
        <row r="2209">
          <cell r="A2209" t="str">
            <v>Pi Wa</v>
          </cell>
          <cell r="C2209" t="str">
            <v>Pi Wa</v>
          </cell>
        </row>
        <row r="2210">
          <cell r="A2210" t="str">
            <v>Shwe Pyi Thar</v>
          </cell>
          <cell r="C2210" t="str">
            <v>Shwe Pyi Thar</v>
          </cell>
        </row>
        <row r="2211">
          <cell r="A2211" t="str">
            <v>Baw Li</v>
          </cell>
          <cell r="C2211" t="str">
            <v>Baw Li</v>
          </cell>
        </row>
        <row r="2212">
          <cell r="A2212" t="str">
            <v>Nyaung Pin Waing</v>
          </cell>
          <cell r="C2212" t="str">
            <v>Nyaung Pin Waing</v>
          </cell>
        </row>
        <row r="2213">
          <cell r="A2213" t="str">
            <v>Pauk Taw</v>
          </cell>
          <cell r="C2213" t="str">
            <v>Pauk Taw</v>
          </cell>
        </row>
        <row r="2214">
          <cell r="A2214" t="str">
            <v>Na Ga Yar</v>
          </cell>
          <cell r="C2214" t="str">
            <v>Na Ga Yar</v>
          </cell>
        </row>
        <row r="2215">
          <cell r="A2215" t="str">
            <v>Na Ga Yar Pyin</v>
          </cell>
          <cell r="C2215" t="str">
            <v>Na Ga Yar Pyin</v>
          </cell>
        </row>
        <row r="2216">
          <cell r="A2216" t="str">
            <v>Tha Yet Oke</v>
          </cell>
          <cell r="C2216" t="str">
            <v>Tha Yet Oke</v>
          </cell>
        </row>
        <row r="2217">
          <cell r="A2217" t="str">
            <v>Theik Taung</v>
          </cell>
          <cell r="C2217" t="str">
            <v>Theik Taung</v>
          </cell>
        </row>
        <row r="2218">
          <cell r="A2218" t="str">
            <v>Ma Gyi Pin Su</v>
          </cell>
          <cell r="C2218" t="str">
            <v>Ma Gyi Pin Su</v>
          </cell>
        </row>
        <row r="2219">
          <cell r="A2219" t="str">
            <v>Kyun Taw</v>
          </cell>
          <cell r="C2219" t="str">
            <v>Kyun Taw</v>
          </cell>
        </row>
        <row r="2220">
          <cell r="A2220" t="str">
            <v>Let Pan Kaing</v>
          </cell>
          <cell r="C2220" t="str">
            <v>Let Pan Kaing</v>
          </cell>
        </row>
        <row r="2221">
          <cell r="A2221" t="str">
            <v>Naw Naw (Rakhine)</v>
          </cell>
          <cell r="C2221" t="str">
            <v>Naw Naw (Rakhine)</v>
          </cell>
        </row>
        <row r="2222">
          <cell r="A2222" t="str">
            <v>Naw Naw (Ku Lar)</v>
          </cell>
          <cell r="C2222" t="str">
            <v>Naw Naw (Ku Lar)</v>
          </cell>
        </row>
        <row r="2223">
          <cell r="A2223" t="str">
            <v>Na Yan</v>
          </cell>
          <cell r="C2223" t="str">
            <v>Na Yan</v>
          </cell>
        </row>
        <row r="2224">
          <cell r="A2224" t="str">
            <v>Pyar Chaung</v>
          </cell>
          <cell r="C2224" t="str">
            <v>Pyar Chaung</v>
          </cell>
        </row>
        <row r="2225">
          <cell r="A2225" t="str">
            <v>Pyar Chaung (South)</v>
          </cell>
          <cell r="C2225" t="str">
            <v>Pyar Chaung (South)</v>
          </cell>
        </row>
        <row r="2226">
          <cell r="A2226" t="str">
            <v>Kan</v>
          </cell>
          <cell r="C2226" t="str">
            <v>Kan</v>
          </cell>
        </row>
        <row r="2227">
          <cell r="A2227" t="str">
            <v>Zi War</v>
          </cell>
          <cell r="C2227" t="str">
            <v>Zi War</v>
          </cell>
        </row>
        <row r="2228">
          <cell r="A2228" t="str">
            <v>Maung Shin</v>
          </cell>
          <cell r="C2228" t="str">
            <v>Maung Shin</v>
          </cell>
        </row>
        <row r="2229">
          <cell r="A2229" t="str">
            <v>Kyauk Moe</v>
          </cell>
          <cell r="C2229" t="str">
            <v>Kyauk Moe</v>
          </cell>
        </row>
        <row r="2230">
          <cell r="A2230" t="str">
            <v>Kyauk Tan</v>
          </cell>
          <cell r="C2230" t="str">
            <v>Kyauk Tan</v>
          </cell>
        </row>
        <row r="2231">
          <cell r="A2231" t="str">
            <v>Daing Bon</v>
          </cell>
          <cell r="C2231" t="str">
            <v>Daing Bon</v>
          </cell>
        </row>
        <row r="2232">
          <cell r="A2232" t="str">
            <v>Thar Yar Wa Di</v>
          </cell>
          <cell r="C2232" t="str">
            <v>Thar Yar Wa Di</v>
          </cell>
        </row>
        <row r="2233">
          <cell r="A2233" t="str">
            <v>Doe Tan (Haung)</v>
          </cell>
          <cell r="C2233" t="str">
            <v>Doe Tan (Haung)</v>
          </cell>
        </row>
        <row r="2234">
          <cell r="A2234" t="str">
            <v>Doe Tan (Thit)</v>
          </cell>
          <cell r="C2234" t="str">
            <v>Doe Tan (Thit)</v>
          </cell>
        </row>
        <row r="2235">
          <cell r="A2235" t="str">
            <v>Doe Tan</v>
          </cell>
          <cell r="C2235" t="str">
            <v>Doe Tan</v>
          </cell>
        </row>
        <row r="2236">
          <cell r="A2236" t="str">
            <v>Thein Taung</v>
          </cell>
          <cell r="C2236" t="str">
            <v>Thein Taung</v>
          </cell>
        </row>
        <row r="2237">
          <cell r="A2237" t="str">
            <v>Lin Bar Gone Nar</v>
          </cell>
          <cell r="C2237" t="str">
            <v>Lin Bar Gone Nar</v>
          </cell>
        </row>
        <row r="2238">
          <cell r="A2238" t="str">
            <v>Kun Chein</v>
          </cell>
          <cell r="C2238" t="str">
            <v>Kun Chein</v>
          </cell>
        </row>
        <row r="2239">
          <cell r="A2239" t="str">
            <v>Taung Maw</v>
          </cell>
          <cell r="C2239" t="str">
            <v>Taung Maw</v>
          </cell>
        </row>
        <row r="2240">
          <cell r="A2240" t="str">
            <v>Pyin Lel Khaung</v>
          </cell>
          <cell r="C2240" t="str">
            <v>Pyin Lel Khaung</v>
          </cell>
        </row>
        <row r="2241">
          <cell r="A2241" t="str">
            <v>Yae Chan Pyin</v>
          </cell>
          <cell r="C2241" t="str">
            <v>Yae Chan Pyin</v>
          </cell>
        </row>
        <row r="2242">
          <cell r="A2242" t="str">
            <v>Kha Tin Paik</v>
          </cell>
          <cell r="C2242" t="str">
            <v>Kha Tin Paik</v>
          </cell>
        </row>
        <row r="2243">
          <cell r="A2243" t="str">
            <v>Pyin Shey</v>
          </cell>
          <cell r="C2243" t="str">
            <v>Pyin Shey</v>
          </cell>
        </row>
        <row r="2244">
          <cell r="A2244" t="str">
            <v>Kha Ohn Maw Ywar Thit</v>
          </cell>
          <cell r="C2244" t="str">
            <v>Kha Ohn Maw Ywar Thit</v>
          </cell>
        </row>
        <row r="2245">
          <cell r="A2245" t="str">
            <v>Kha Ohn Maw Ywar Ma</v>
          </cell>
          <cell r="C2245" t="str">
            <v>Kha Ohn Maw Ywar Ma</v>
          </cell>
        </row>
        <row r="2246">
          <cell r="A2246" t="str">
            <v>Kha Ohn Maw Baw Di Kone</v>
          </cell>
          <cell r="C2246" t="str">
            <v>Kha Ohn Maw Baw Di Kone</v>
          </cell>
        </row>
        <row r="2247">
          <cell r="A2247" t="str">
            <v>Kha Ohn Maw Ah Shey Bet</v>
          </cell>
          <cell r="C2247" t="str">
            <v>Kha Ohn Maw Ah Shey Bet</v>
          </cell>
        </row>
        <row r="2248">
          <cell r="A2248" t="str">
            <v>Kha Ohn Maw Ku Toet Seik</v>
          </cell>
          <cell r="C2248" t="str">
            <v>Kha Ohn Maw Ku Toet Seik</v>
          </cell>
        </row>
        <row r="2249">
          <cell r="A2249" t="str">
            <v>Kha Ohn Maw Poke Chaung</v>
          </cell>
          <cell r="C2249" t="str">
            <v>Kha Ohn Maw Poke Chaung</v>
          </cell>
        </row>
        <row r="2250">
          <cell r="A2250" t="str">
            <v>Kha Maung Twin</v>
          </cell>
          <cell r="C2250" t="str">
            <v>Kha Maung Twin</v>
          </cell>
        </row>
        <row r="2251">
          <cell r="A2251" t="str">
            <v>Chet Hpauk</v>
          </cell>
          <cell r="C2251" t="str">
            <v>Chet Hpauk</v>
          </cell>
        </row>
        <row r="2252">
          <cell r="A2252" t="str">
            <v>Chi Laing Hpin</v>
          </cell>
          <cell r="C2252" t="str">
            <v>Chi Laing Hpin</v>
          </cell>
        </row>
        <row r="2253">
          <cell r="A2253" t="str">
            <v>Chein Hkar Li</v>
          </cell>
          <cell r="C2253" t="str">
            <v>Chein Hkar Li</v>
          </cell>
        </row>
        <row r="2254">
          <cell r="A2254" t="str">
            <v>Chein Khar Li (West)</v>
          </cell>
          <cell r="C2254" t="str">
            <v>Chein Khar Li (West)</v>
          </cell>
        </row>
        <row r="2255">
          <cell r="A2255" t="str">
            <v>Ah Kya (Chein Khar Li) (Lower)</v>
          </cell>
          <cell r="C2255" t="str">
            <v>Ah Kya (Chein Khar Li) (Lower)</v>
          </cell>
        </row>
        <row r="2256">
          <cell r="A2256" t="str">
            <v>Wet Kha Mauk</v>
          </cell>
          <cell r="C2256" t="str">
            <v>Wet Kha Mauk</v>
          </cell>
        </row>
        <row r="2257">
          <cell r="A2257" t="str">
            <v>Cha Yar</v>
          </cell>
          <cell r="C2257" t="str">
            <v>Cha Yar</v>
          </cell>
        </row>
        <row r="2258">
          <cell r="A2258" t="str">
            <v>Chut Pyin</v>
          </cell>
          <cell r="C2258" t="str">
            <v>Chut Pyin</v>
          </cell>
        </row>
        <row r="2259">
          <cell r="A2259" t="str">
            <v>Chin (Pyaing Taung)</v>
          </cell>
          <cell r="C2259" t="str">
            <v>Chin (Pyaing Taung)</v>
          </cell>
        </row>
        <row r="2260">
          <cell r="A2260" t="str">
            <v>Pi Dauk Myaing</v>
          </cell>
          <cell r="C2260" t="str">
            <v>Pi Dauk Myaing</v>
          </cell>
        </row>
        <row r="2261">
          <cell r="A2261" t="str">
            <v>Ywar Pa Kar</v>
          </cell>
          <cell r="C2261" t="str">
            <v>Ywar Pa Kar</v>
          </cell>
        </row>
        <row r="2262">
          <cell r="A2262" t="str">
            <v>Nyaung Hpauk</v>
          </cell>
          <cell r="C2262" t="str">
            <v>Nyaung Hpauk</v>
          </cell>
        </row>
        <row r="2263">
          <cell r="A2263" t="str">
            <v>Thin Tan Shwe</v>
          </cell>
          <cell r="C2263" t="str">
            <v>Thin Tan Shwe</v>
          </cell>
        </row>
        <row r="2264">
          <cell r="A2264" t="str">
            <v>Thet Kei Pyin</v>
          </cell>
          <cell r="C2264" t="str">
            <v>Thet Kei Pyin</v>
          </cell>
        </row>
        <row r="2265">
          <cell r="A2265" t="str">
            <v>Sa Li Ya</v>
          </cell>
          <cell r="C2265" t="str">
            <v>Sa Li Ya</v>
          </cell>
        </row>
        <row r="2266">
          <cell r="A2266" t="str">
            <v>Ah Bay</v>
          </cell>
          <cell r="C2266" t="str">
            <v>Ah Bay</v>
          </cell>
        </row>
        <row r="2267">
          <cell r="A2267" t="str">
            <v>Let Kyar Sa Taing</v>
          </cell>
          <cell r="C2267" t="str">
            <v>Let Kyar Sa Taing</v>
          </cell>
        </row>
        <row r="2268">
          <cell r="A2268" t="str">
            <v>Gwa Son</v>
          </cell>
          <cell r="C2268" t="str">
            <v>Gwa Son</v>
          </cell>
        </row>
        <row r="2269">
          <cell r="A2269" t="str">
            <v>Gwa Son</v>
          </cell>
          <cell r="C2269" t="str">
            <v>Gwa Son</v>
          </cell>
        </row>
        <row r="2270">
          <cell r="A2270" t="str">
            <v>Ba Laung Chaung</v>
          </cell>
          <cell r="C2270" t="str">
            <v>Ba Laung Chaung</v>
          </cell>
        </row>
        <row r="2271">
          <cell r="A2271" t="str">
            <v>Gwa Son</v>
          </cell>
          <cell r="C2271" t="str">
            <v>Gwa Son</v>
          </cell>
        </row>
        <row r="2272">
          <cell r="A2272" t="str">
            <v>Than Pyin</v>
          </cell>
          <cell r="C2272" t="str">
            <v>Than Pyin</v>
          </cell>
        </row>
        <row r="2273">
          <cell r="A2273" t="str">
            <v>Gwa Son</v>
          </cell>
          <cell r="C2273" t="str">
            <v>Gwa Son</v>
          </cell>
        </row>
        <row r="2274">
          <cell r="A2274" t="str">
            <v>Chaung Bway</v>
          </cell>
          <cell r="C2274" t="str">
            <v>Chaung Bway</v>
          </cell>
        </row>
        <row r="2275">
          <cell r="A2275" t="str">
            <v>Gwa Son</v>
          </cell>
          <cell r="C2275" t="str">
            <v>Gwa Son</v>
          </cell>
        </row>
        <row r="2276">
          <cell r="A2276" t="str">
            <v>Gwa Son Ywar Thit (May Thit)</v>
          </cell>
          <cell r="C2276" t="str">
            <v>Gwa Son Ywar Thit (May Thit)</v>
          </cell>
        </row>
        <row r="2277">
          <cell r="A2277" t="str">
            <v>Pyar Gyi</v>
          </cell>
          <cell r="C2277" t="str">
            <v>Pyar Gyi</v>
          </cell>
        </row>
        <row r="2278">
          <cell r="A2278" t="str">
            <v>Daw Mya</v>
          </cell>
          <cell r="C2278" t="str">
            <v>Daw Mya</v>
          </cell>
        </row>
        <row r="2279">
          <cell r="A2279" t="str">
            <v>Kha Maung Tone</v>
          </cell>
          <cell r="C2279" t="str">
            <v>Kha Maung Tone</v>
          </cell>
        </row>
        <row r="2280">
          <cell r="A2280" t="str">
            <v>Ah Lel Taung</v>
          </cell>
          <cell r="C2280" t="str">
            <v>Ah Lel Taung</v>
          </cell>
        </row>
        <row r="2281">
          <cell r="A2281" t="str">
            <v>Ye Yoe Pyin</v>
          </cell>
          <cell r="C2281" t="str">
            <v>Ye Yoe Pyin</v>
          </cell>
        </row>
        <row r="2282">
          <cell r="A2282" t="str">
            <v>Kha Maung Taw</v>
          </cell>
          <cell r="C2282" t="str">
            <v>Kha Maung Taw</v>
          </cell>
        </row>
        <row r="2283">
          <cell r="A2283" t="str">
            <v>War Taung</v>
          </cell>
          <cell r="C2283" t="str">
            <v>War Taung</v>
          </cell>
        </row>
        <row r="2284">
          <cell r="A2284" t="str">
            <v>Kha Maung Taw</v>
          </cell>
          <cell r="C2284" t="str">
            <v>Kha Maung Taw</v>
          </cell>
        </row>
        <row r="2285">
          <cell r="A2285" t="str">
            <v>Kha Maung Chay Taing</v>
          </cell>
          <cell r="C2285" t="str">
            <v>Kha Maung Chay Taing</v>
          </cell>
        </row>
        <row r="2286">
          <cell r="A2286" t="str">
            <v>Wan Bu Se (Shwe Pyi Thar)</v>
          </cell>
          <cell r="C2286" t="str">
            <v>Wan Bu Se (Shwe Pyi Thar)</v>
          </cell>
        </row>
        <row r="2287">
          <cell r="A2287" t="str">
            <v>Ywar Thar Yar</v>
          </cell>
          <cell r="C2287" t="str">
            <v>Ywar Thar Yar</v>
          </cell>
        </row>
        <row r="2288">
          <cell r="A2288" t="str">
            <v>Pyaing Chaung</v>
          </cell>
          <cell r="C2288" t="str">
            <v>Pyaing Chaung</v>
          </cell>
        </row>
        <row r="2289">
          <cell r="A2289" t="str">
            <v>Pu Nya Waddy</v>
          </cell>
          <cell r="C2289" t="str">
            <v>Pu Nya Waddy</v>
          </cell>
        </row>
        <row r="2290">
          <cell r="A2290" t="str">
            <v>Baw Di Kaing</v>
          </cell>
          <cell r="C2290" t="str">
            <v>Baw Di Kaing</v>
          </cell>
        </row>
        <row r="2291">
          <cell r="A2291" t="str">
            <v>Laung Chaung</v>
          </cell>
          <cell r="C2291" t="str">
            <v>Laung Chaung</v>
          </cell>
        </row>
        <row r="2292">
          <cell r="A2292" t="str">
            <v>Nan Tha Yway</v>
          </cell>
          <cell r="C2292" t="str">
            <v>Nan Tha Yway</v>
          </cell>
        </row>
        <row r="2293">
          <cell r="A2293" t="str">
            <v>Sin Hpyu Taung</v>
          </cell>
          <cell r="C2293" t="str">
            <v>Sin Hpyu Taung</v>
          </cell>
        </row>
        <row r="2294">
          <cell r="A2294" t="str">
            <v>Ku Lar Chaung</v>
          </cell>
          <cell r="C2294" t="str">
            <v>Ku Lar Chaung</v>
          </cell>
        </row>
        <row r="2295">
          <cell r="A2295" t="str">
            <v>Laung Chaung</v>
          </cell>
          <cell r="C2295" t="str">
            <v>Laung Chaung</v>
          </cell>
        </row>
        <row r="2296">
          <cell r="A2296" t="str">
            <v>Kha Mway Kyein Chaung</v>
          </cell>
          <cell r="C2296" t="str">
            <v>Kha Mway Kyein Chaung</v>
          </cell>
        </row>
        <row r="2297">
          <cell r="A2297" t="str">
            <v>Ywar Thit Kay</v>
          </cell>
          <cell r="C2297" t="str">
            <v>Ywar Thit Kay</v>
          </cell>
        </row>
        <row r="2298">
          <cell r="A2298" t="str">
            <v>Kha Naung Gyi</v>
          </cell>
          <cell r="C2298" t="str">
            <v>Kha Naung Gyi</v>
          </cell>
        </row>
        <row r="2299">
          <cell r="A2299" t="str">
            <v>Kan Pyin</v>
          </cell>
          <cell r="C2299" t="str">
            <v>Kan Pyin</v>
          </cell>
        </row>
        <row r="2300">
          <cell r="A2300" t="str">
            <v>Taung Nar</v>
          </cell>
          <cell r="C2300" t="str">
            <v>Taung Nar</v>
          </cell>
        </row>
        <row r="2301">
          <cell r="A2301" t="str">
            <v>Kha Yaing</v>
          </cell>
          <cell r="C2301" t="str">
            <v>Kha Yaing</v>
          </cell>
        </row>
        <row r="2302">
          <cell r="A2302" t="str">
            <v>Sin Tet</v>
          </cell>
          <cell r="C2302" t="str">
            <v>Sin Tet</v>
          </cell>
        </row>
        <row r="2303">
          <cell r="A2303" t="str">
            <v>Kan Chaung</v>
          </cell>
          <cell r="C2303" t="str">
            <v>Kan Chaung</v>
          </cell>
        </row>
        <row r="2304">
          <cell r="A2304" t="str">
            <v>Let Pan Chaung</v>
          </cell>
          <cell r="C2304" t="str">
            <v>Let Pan Chaung</v>
          </cell>
        </row>
        <row r="2305">
          <cell r="A2305" t="str">
            <v>Kha Yan Pyin</v>
          </cell>
          <cell r="C2305" t="str">
            <v>Kha Yan Pyin</v>
          </cell>
        </row>
        <row r="2306">
          <cell r="A2306" t="str">
            <v>In Daing Gyi</v>
          </cell>
          <cell r="C2306" t="str">
            <v>In Daing Gyi</v>
          </cell>
        </row>
        <row r="2307">
          <cell r="A2307" t="str">
            <v>La Har Gyi</v>
          </cell>
          <cell r="C2307" t="str">
            <v>La Har Gyi</v>
          </cell>
        </row>
        <row r="2308">
          <cell r="A2308" t="str">
            <v>War Nwe Pyin</v>
          </cell>
          <cell r="C2308" t="str">
            <v>War Nwe Pyin</v>
          </cell>
        </row>
        <row r="2309">
          <cell r="A2309" t="str">
            <v>Kha Yan Maw</v>
          </cell>
          <cell r="C2309" t="str">
            <v>Kha Yan Maw</v>
          </cell>
        </row>
        <row r="2310">
          <cell r="A2310" t="str">
            <v>Kyaung Zar Hpyu</v>
          </cell>
          <cell r="C2310" t="str">
            <v>Kyaung Zar Hpyu</v>
          </cell>
        </row>
        <row r="2311">
          <cell r="A2311" t="str">
            <v>Auk Bo Ka Lay</v>
          </cell>
          <cell r="C2311" t="str">
            <v>Auk Bo Ka Lay</v>
          </cell>
        </row>
        <row r="2312">
          <cell r="A2312" t="str">
            <v>Ba Da Kar</v>
          </cell>
          <cell r="C2312" t="str">
            <v>Ba Da Kar</v>
          </cell>
        </row>
        <row r="2313">
          <cell r="A2313" t="str">
            <v>Nga/Myin Baw Kha Mway</v>
          </cell>
          <cell r="C2313" t="str">
            <v>Nga/Myin Baw Kha Mway</v>
          </cell>
        </row>
        <row r="2314">
          <cell r="A2314" t="str">
            <v>Nga/Myin Baw Ku Lar</v>
          </cell>
          <cell r="C2314" t="str">
            <v>Nga/Myin Baw Ku Lar</v>
          </cell>
        </row>
        <row r="2315">
          <cell r="A2315" t="str">
            <v>Sin Shey Myo</v>
          </cell>
          <cell r="C2315" t="str">
            <v>Sin Shey Myo</v>
          </cell>
        </row>
        <row r="2316">
          <cell r="A2316" t="str">
            <v>Ah Htet Bo Ka Lay</v>
          </cell>
          <cell r="C2316" t="str">
            <v>Ah Htet Bo Ka Lay</v>
          </cell>
        </row>
        <row r="2317">
          <cell r="A2317" t="str">
            <v>Kyee Hnoke Thee</v>
          </cell>
          <cell r="C2317" t="str">
            <v>Kyee Hnoke Thee</v>
          </cell>
        </row>
        <row r="2318">
          <cell r="A2318" t="str">
            <v>Pan Zi</v>
          </cell>
          <cell r="C2318" t="str">
            <v>Pan Zi</v>
          </cell>
        </row>
        <row r="2319">
          <cell r="A2319" t="str">
            <v>Kyay Taw</v>
          </cell>
          <cell r="C2319" t="str">
            <v>Kyay Taw</v>
          </cell>
        </row>
        <row r="2320">
          <cell r="A2320" t="str">
            <v>Taung Nar</v>
          </cell>
          <cell r="C2320" t="str">
            <v>Taung Nar</v>
          </cell>
        </row>
        <row r="2321">
          <cell r="A2321" t="str">
            <v>Kyan Khin</v>
          </cell>
          <cell r="C2321" t="str">
            <v>Kyan Khin</v>
          </cell>
        </row>
        <row r="2322">
          <cell r="A2322" t="str">
            <v>Kyin Ta Lin</v>
          </cell>
          <cell r="C2322" t="str">
            <v>Kyin Ta Lin</v>
          </cell>
        </row>
        <row r="2323">
          <cell r="A2323" t="str">
            <v>Kyein Tan</v>
          </cell>
          <cell r="C2323" t="str">
            <v>Kyein Tan</v>
          </cell>
        </row>
        <row r="2324">
          <cell r="A2324" t="str">
            <v>Doe Wai Chaung</v>
          </cell>
          <cell r="C2324" t="str">
            <v>Doe Wai Chaung</v>
          </cell>
        </row>
        <row r="2325">
          <cell r="A2325" t="str">
            <v>Hman Ni Pyin</v>
          </cell>
          <cell r="C2325" t="str">
            <v>Hman Ni Pyin</v>
          </cell>
        </row>
        <row r="2326">
          <cell r="A2326" t="str">
            <v>Kyein Kyun</v>
          </cell>
          <cell r="C2326" t="str">
            <v>Kyein Kyun</v>
          </cell>
        </row>
        <row r="2327">
          <cell r="A2327" t="str">
            <v>Sint Pin Yin</v>
          </cell>
          <cell r="C2327" t="str">
            <v>Sint Pin Yin</v>
          </cell>
        </row>
        <row r="2328">
          <cell r="A2328" t="str">
            <v>Kyun Chay</v>
          </cell>
          <cell r="C2328" t="str">
            <v>Kyun Chay</v>
          </cell>
        </row>
        <row r="2329">
          <cell r="A2329" t="str">
            <v>Kyein Thar</v>
          </cell>
          <cell r="C2329" t="str">
            <v>Kyein Thar</v>
          </cell>
        </row>
        <row r="2330">
          <cell r="A2330" t="str">
            <v>Myauk</v>
          </cell>
          <cell r="C2330" t="str">
            <v>Myauk</v>
          </cell>
        </row>
        <row r="2331">
          <cell r="A2331" t="str">
            <v>Kyein Chaung</v>
          </cell>
          <cell r="C2331" t="str">
            <v>Kyein Chaung</v>
          </cell>
        </row>
        <row r="2332">
          <cell r="A2332" t="str">
            <v>Thin Ga Net Taung Maw</v>
          </cell>
          <cell r="C2332" t="str">
            <v>Thin Ga Net Taung Maw</v>
          </cell>
        </row>
        <row r="2333">
          <cell r="A2333" t="str">
            <v>Be Kho</v>
          </cell>
          <cell r="C2333" t="str">
            <v>Be Kho</v>
          </cell>
        </row>
        <row r="2334">
          <cell r="A2334" t="str">
            <v>Kyein Chaung (Rakhine)</v>
          </cell>
          <cell r="C2334" t="str">
            <v>Kyein Chaung (Rakhine)</v>
          </cell>
        </row>
        <row r="2335">
          <cell r="A2335" t="str">
            <v>Kyein Chaung</v>
          </cell>
          <cell r="C2335" t="str">
            <v>Kyein Chaung</v>
          </cell>
        </row>
        <row r="2336">
          <cell r="A2336" t="str">
            <v>Kyein Chaung</v>
          </cell>
          <cell r="C2336" t="str">
            <v>Kyein Chaung</v>
          </cell>
        </row>
        <row r="2337">
          <cell r="A2337" t="str">
            <v>Kyein Khway Maw</v>
          </cell>
          <cell r="C2337" t="str">
            <v>Kyein Khway Maw</v>
          </cell>
        </row>
        <row r="2338">
          <cell r="A2338" t="str">
            <v>Kyein Khway Maw Paik Seik</v>
          </cell>
          <cell r="C2338" t="str">
            <v>Kyein Khway Maw Paik Seik</v>
          </cell>
        </row>
        <row r="2339">
          <cell r="A2339" t="str">
            <v>Min Bar</v>
          </cell>
          <cell r="C2339" t="str">
            <v>Min Bar</v>
          </cell>
        </row>
        <row r="2340">
          <cell r="A2340" t="str">
            <v>Yat Taw Mu</v>
          </cell>
          <cell r="C2340" t="str">
            <v>Yat Taw Mu</v>
          </cell>
        </row>
        <row r="2341">
          <cell r="A2341" t="str">
            <v>Yae Paw Gyi</v>
          </cell>
          <cell r="C2341" t="str">
            <v>Yae Paw Gyi</v>
          </cell>
        </row>
        <row r="2342">
          <cell r="A2342" t="str">
            <v>Nyaung Lan Htoe</v>
          </cell>
          <cell r="C2342" t="str">
            <v>Nyaung Lan Htoe</v>
          </cell>
        </row>
        <row r="2343">
          <cell r="A2343" t="str">
            <v>Zay Di Kwin</v>
          </cell>
          <cell r="C2343" t="str">
            <v>Zay Di Kwin</v>
          </cell>
        </row>
        <row r="2344">
          <cell r="A2344" t="str">
            <v>Kyauk Ta Gar</v>
          </cell>
          <cell r="C2344" t="str">
            <v>Kyauk Ta Gar</v>
          </cell>
        </row>
        <row r="2345">
          <cell r="A2345" t="str">
            <v>Kyoe Kyar Kwin</v>
          </cell>
          <cell r="C2345" t="str">
            <v>Kyoe Kyar Kwin</v>
          </cell>
        </row>
        <row r="2346">
          <cell r="A2346" t="str">
            <v>Doe Nwe San</v>
          </cell>
          <cell r="C2346" t="str">
            <v>Doe Nwe San</v>
          </cell>
        </row>
        <row r="2347">
          <cell r="A2347" t="str">
            <v>Doe Pin Hla</v>
          </cell>
          <cell r="C2347" t="str">
            <v>Doe Pin Hla</v>
          </cell>
        </row>
        <row r="2348">
          <cell r="A2348" t="str">
            <v>Sa Lu</v>
          </cell>
          <cell r="C2348" t="str">
            <v>Sa Lu</v>
          </cell>
        </row>
        <row r="2349">
          <cell r="A2349" t="str">
            <v>Hman Ni</v>
          </cell>
          <cell r="C2349" t="str">
            <v>Hman Ni</v>
          </cell>
        </row>
        <row r="2350">
          <cell r="A2350" t="str">
            <v>Za Ywet Khon</v>
          </cell>
          <cell r="C2350" t="str">
            <v>Za Ywet Khon</v>
          </cell>
        </row>
        <row r="2351">
          <cell r="A2351" t="str">
            <v>Bar Ta Lay</v>
          </cell>
          <cell r="C2351" t="str">
            <v>Bar Ta Lay</v>
          </cell>
        </row>
        <row r="2352">
          <cell r="A2352" t="str">
            <v>Bar Nyo</v>
          </cell>
          <cell r="C2352" t="str">
            <v>Bar Nyo</v>
          </cell>
        </row>
        <row r="2353">
          <cell r="A2353" t="str">
            <v>Mu Nyin Chaung</v>
          </cell>
          <cell r="C2353" t="str">
            <v>Mu Nyin Chaung</v>
          </cell>
        </row>
        <row r="2354">
          <cell r="A2354" t="str">
            <v>Bu Pin</v>
          </cell>
          <cell r="C2354" t="str">
            <v>Bu Pin</v>
          </cell>
        </row>
        <row r="2355">
          <cell r="A2355" t="str">
            <v>Bar Bu Taung</v>
          </cell>
          <cell r="C2355" t="str">
            <v>Bar Bu Taung</v>
          </cell>
        </row>
        <row r="2356">
          <cell r="A2356" t="str">
            <v>Nga Tan Pyin</v>
          </cell>
          <cell r="C2356" t="str">
            <v>Nga Tan Pyin</v>
          </cell>
        </row>
        <row r="2357">
          <cell r="A2357" t="str">
            <v>Sin Gyi Pyin (Ku Lar)</v>
          </cell>
          <cell r="C2357" t="str">
            <v>Sin Gyi Pyin (Ku Lar)</v>
          </cell>
        </row>
        <row r="2358">
          <cell r="A2358" t="str">
            <v>Shwe Lan</v>
          </cell>
          <cell r="C2358" t="str">
            <v>Shwe Lan</v>
          </cell>
        </row>
        <row r="2359">
          <cell r="A2359" t="str">
            <v>Myaung Bway Chay</v>
          </cell>
          <cell r="C2359" t="str">
            <v>Myaung Bway Chay</v>
          </cell>
        </row>
        <row r="2360">
          <cell r="A2360" t="str">
            <v>Bu Ta Lone</v>
          </cell>
          <cell r="C2360" t="str">
            <v>Bu Ta Lone</v>
          </cell>
        </row>
        <row r="2361">
          <cell r="A2361" t="str">
            <v>Don Bway</v>
          </cell>
          <cell r="C2361" t="str">
            <v>Don Bway</v>
          </cell>
        </row>
        <row r="2362">
          <cell r="A2362" t="str">
            <v>Ah Myauk Htaung</v>
          </cell>
          <cell r="C2362" t="str">
            <v>Ah Myauk Htaung</v>
          </cell>
        </row>
        <row r="2363">
          <cell r="A2363" t="str">
            <v>Tan Pyin Gyi</v>
          </cell>
          <cell r="C2363" t="str">
            <v>Tan Pyin Gyi</v>
          </cell>
        </row>
        <row r="2364">
          <cell r="A2364" t="str">
            <v>Naung Kone</v>
          </cell>
          <cell r="C2364" t="str">
            <v>Naung Kone</v>
          </cell>
        </row>
        <row r="2365">
          <cell r="A2365" t="str">
            <v>Kyauk Sa Yit Kone</v>
          </cell>
          <cell r="C2365" t="str">
            <v>Kyauk Sa Yit Kone</v>
          </cell>
        </row>
        <row r="2366">
          <cell r="A2366" t="str">
            <v>Bu Yae Myet</v>
          </cell>
          <cell r="C2366" t="str">
            <v>Bu Yae Myet</v>
          </cell>
        </row>
        <row r="2367">
          <cell r="A2367" t="str">
            <v>Thar Yar Kone</v>
          </cell>
          <cell r="C2367" t="str">
            <v>Thar Yar Kone</v>
          </cell>
        </row>
        <row r="2368">
          <cell r="A2368" t="str">
            <v>Ah Wa Pyin</v>
          </cell>
          <cell r="C2368" t="str">
            <v>Ah Wa Pyin</v>
          </cell>
        </row>
        <row r="2369">
          <cell r="A2369" t="str">
            <v>Kun Myaing Kone</v>
          </cell>
          <cell r="C2369" t="str">
            <v>Kun Myaing Kone</v>
          </cell>
        </row>
        <row r="2370">
          <cell r="A2370" t="str">
            <v>Auk Thar Kan</v>
          </cell>
          <cell r="C2370" t="str">
            <v>Auk Thar Kan</v>
          </cell>
        </row>
        <row r="2371">
          <cell r="A2371" t="str">
            <v>Bu Ywet Ma Nyoe</v>
          </cell>
          <cell r="C2371" t="str">
            <v>Bu Ywet Ma Nyoe</v>
          </cell>
        </row>
        <row r="2372">
          <cell r="A2372" t="str">
            <v>Tain Bway</v>
          </cell>
          <cell r="C2372" t="str">
            <v>Tain Bway</v>
          </cell>
        </row>
        <row r="2373">
          <cell r="A2373" t="str">
            <v>War Yar Lit</v>
          </cell>
          <cell r="C2373" t="str">
            <v>War Yar Lit</v>
          </cell>
        </row>
        <row r="2374">
          <cell r="A2374" t="str">
            <v>Ywar Gaung Ywar Haung</v>
          </cell>
          <cell r="C2374" t="str">
            <v>Ywar Gaung Ywar Haung</v>
          </cell>
        </row>
        <row r="2375">
          <cell r="A2375" t="str">
            <v>Ywar Gaung Ywar Thit</v>
          </cell>
          <cell r="C2375" t="str">
            <v>Ywar Gaung Ywar Thit</v>
          </cell>
        </row>
        <row r="2376">
          <cell r="A2376" t="str">
            <v>Ywar Thar Yar</v>
          </cell>
          <cell r="C2376" t="str">
            <v>Ywar Thar Yar</v>
          </cell>
        </row>
        <row r="2377">
          <cell r="A2377" t="str">
            <v>Bay Dar</v>
          </cell>
          <cell r="C2377" t="str">
            <v>Bay Dar</v>
          </cell>
        </row>
        <row r="2378">
          <cell r="A2378" t="str">
            <v>Bu May</v>
          </cell>
          <cell r="C2378" t="str">
            <v>Bu May</v>
          </cell>
        </row>
        <row r="2379">
          <cell r="A2379" t="str">
            <v>Bu May Ohn Taw</v>
          </cell>
          <cell r="C2379" t="str">
            <v>Bu May Ohn Taw</v>
          </cell>
        </row>
        <row r="2380">
          <cell r="A2380" t="str">
            <v>Bu May Let Tha Mar</v>
          </cell>
          <cell r="C2380" t="str">
            <v>Bu May Let Tha Mar</v>
          </cell>
        </row>
        <row r="2381">
          <cell r="A2381" t="str">
            <v>Dar Paing Ywar Haung</v>
          </cell>
          <cell r="C2381" t="str">
            <v>Dar Paing Ywar Haung</v>
          </cell>
        </row>
        <row r="2382">
          <cell r="A2382" t="str">
            <v>Dar Paing Ywar Thit</v>
          </cell>
          <cell r="C2382" t="str">
            <v>Dar Paing Ywar Thit</v>
          </cell>
        </row>
        <row r="2383">
          <cell r="A2383" t="str">
            <v>Myat Pan Nyo</v>
          </cell>
          <cell r="C2383" t="str">
            <v>Myat Pan Nyo</v>
          </cell>
        </row>
        <row r="2384">
          <cell r="A2384" t="str">
            <v>Thea Chaung Rakhine</v>
          </cell>
          <cell r="C2384" t="str">
            <v>Thea Chaung Rakhine</v>
          </cell>
        </row>
        <row r="2385">
          <cell r="A2385" t="str">
            <v>Thea Chaung Ku Lar</v>
          </cell>
          <cell r="C2385" t="str">
            <v>Thea Chaung Ku Lar</v>
          </cell>
        </row>
        <row r="2386">
          <cell r="A2386" t="str">
            <v>Thea Chaung Let Tha Mar Kone</v>
          </cell>
          <cell r="C2386" t="str">
            <v>Thea Chaung Let Tha Mar Kone</v>
          </cell>
        </row>
        <row r="2387">
          <cell r="A2387" t="str">
            <v>Sat Oe</v>
          </cell>
          <cell r="C2387" t="str">
            <v>Sat Oe</v>
          </cell>
        </row>
        <row r="2388">
          <cell r="A2388" t="str">
            <v>Hman Zi</v>
          </cell>
          <cell r="C2388" t="str">
            <v>Hman Zi</v>
          </cell>
        </row>
        <row r="2389">
          <cell r="A2389" t="str">
            <v>Hpa Yar Myar</v>
          </cell>
          <cell r="C2389" t="str">
            <v>Hpa Yar Myar</v>
          </cell>
        </row>
        <row r="2390">
          <cell r="A2390" t="str">
            <v>Min Nyar</v>
          </cell>
          <cell r="C2390" t="str">
            <v>Min Nyar</v>
          </cell>
        </row>
        <row r="2391">
          <cell r="A2391" t="str">
            <v>Ywa Thit (Esmile Para)</v>
          </cell>
          <cell r="C2391" t="str">
            <v>Ywa Thit (Esmile Para)</v>
          </cell>
        </row>
        <row r="2392">
          <cell r="A2392" t="str">
            <v>Pyin Hla (Ywa Haung)</v>
          </cell>
          <cell r="C2392" t="str">
            <v>Pyin Hla (Ywa Haung)</v>
          </cell>
        </row>
        <row r="2393">
          <cell r="A2393" t="str">
            <v>Thein Tan (Rakhine)</v>
          </cell>
          <cell r="C2393" t="str">
            <v>Thein Tan (Rakhine)</v>
          </cell>
        </row>
        <row r="2394">
          <cell r="A2394" t="str">
            <v>Thein Tan (Ku Lar)</v>
          </cell>
          <cell r="C2394" t="str">
            <v>Thein Tan (Ku Lar)</v>
          </cell>
        </row>
        <row r="2395">
          <cell r="A2395" t="str">
            <v>Kuwar Para</v>
          </cell>
          <cell r="C2395" t="str">
            <v>Kuwar Para</v>
          </cell>
        </row>
        <row r="2396">
          <cell r="A2396" t="str">
            <v>Aung Pa</v>
          </cell>
          <cell r="C2396" t="str">
            <v>Aung Pa</v>
          </cell>
        </row>
        <row r="2397">
          <cell r="A2397" t="str">
            <v>Hpa Yar Pyin</v>
          </cell>
          <cell r="C2397" t="str">
            <v>Hpa Yar Pyin</v>
          </cell>
        </row>
        <row r="2398">
          <cell r="A2398" t="str">
            <v>Kant Kaw Myaing (NaTaLa)</v>
          </cell>
          <cell r="C2398" t="str">
            <v>Kant Kaw Myaing (NaTaLa)</v>
          </cell>
        </row>
        <row r="2399">
          <cell r="A2399" t="str">
            <v>Shwe Nat Pyin</v>
          </cell>
          <cell r="C2399" t="str">
            <v>Shwe Nat Pyin</v>
          </cell>
        </row>
        <row r="2400">
          <cell r="A2400" t="str">
            <v>Hpa Yar Gyi</v>
          </cell>
          <cell r="C2400" t="str">
            <v>Hpa Yar Gyi</v>
          </cell>
        </row>
        <row r="2401">
          <cell r="A2401" t="str">
            <v>U Shey Zwe</v>
          </cell>
          <cell r="C2401" t="str">
            <v>U Shey Zwe</v>
          </cell>
        </row>
        <row r="2402">
          <cell r="A2402" t="str">
            <v>Hpa Yar Gyi</v>
          </cell>
          <cell r="C2402" t="str">
            <v>Hpa Yar Gyi</v>
          </cell>
        </row>
        <row r="2403">
          <cell r="A2403" t="str">
            <v>Pyaing Taung</v>
          </cell>
          <cell r="C2403" t="str">
            <v>Pyaing Taung</v>
          </cell>
        </row>
        <row r="2404">
          <cell r="A2404" t="str">
            <v>Let Kar</v>
          </cell>
          <cell r="C2404" t="str">
            <v>Let Kar</v>
          </cell>
        </row>
        <row r="2405">
          <cell r="A2405" t="str">
            <v>Hpa Yar Paung</v>
          </cell>
          <cell r="C2405" t="str">
            <v>Hpa Yar Paung</v>
          </cell>
        </row>
        <row r="2406">
          <cell r="A2406" t="str">
            <v>Pon Nar</v>
          </cell>
          <cell r="C2406" t="str">
            <v>Pon Nar</v>
          </cell>
        </row>
        <row r="2407">
          <cell r="A2407" t="str">
            <v>Hpa Yar Maw</v>
          </cell>
          <cell r="C2407" t="str">
            <v>Hpa Yar Maw</v>
          </cell>
        </row>
        <row r="2408">
          <cell r="A2408" t="str">
            <v>Chin Kwin</v>
          </cell>
          <cell r="C2408" t="str">
            <v>Chin Kwin</v>
          </cell>
        </row>
        <row r="2409">
          <cell r="A2409" t="str">
            <v>Su Poke Kone</v>
          </cell>
          <cell r="C2409" t="str">
            <v>Su Poke Kone</v>
          </cell>
        </row>
        <row r="2410">
          <cell r="A2410" t="str">
            <v>Be Inn</v>
          </cell>
          <cell r="C2410" t="str">
            <v>Be Inn</v>
          </cell>
        </row>
        <row r="2411">
          <cell r="A2411" t="str">
            <v>Khon</v>
          </cell>
          <cell r="C2411" t="str">
            <v>Khon</v>
          </cell>
        </row>
        <row r="2412">
          <cell r="A2412" t="str">
            <v>Done Done Pyin</v>
          </cell>
          <cell r="C2412" t="str">
            <v>Done Done Pyin</v>
          </cell>
        </row>
        <row r="2413">
          <cell r="A2413" t="str">
            <v>Kywe Khat Pyar</v>
          </cell>
          <cell r="C2413" t="str">
            <v>Kywe Khat Pyar</v>
          </cell>
        </row>
        <row r="2414">
          <cell r="A2414" t="str">
            <v>Yin Baung</v>
          </cell>
          <cell r="C2414" t="str">
            <v>Yin Baung</v>
          </cell>
        </row>
        <row r="2415">
          <cell r="A2415" t="str">
            <v>Ywar Thar Yar</v>
          </cell>
          <cell r="C2415" t="str">
            <v>Ywar Thar Yar</v>
          </cell>
        </row>
        <row r="2416">
          <cell r="A2416" t="str">
            <v>Ba Da Nar</v>
          </cell>
          <cell r="C2416" t="str">
            <v>Ba Da Nar</v>
          </cell>
        </row>
        <row r="2417">
          <cell r="A2417" t="str">
            <v>Pyin Khaung</v>
          </cell>
          <cell r="C2417" t="str">
            <v>Pyin Khaung</v>
          </cell>
        </row>
        <row r="2418">
          <cell r="A2418" t="str">
            <v>Boe Wa Kone</v>
          </cell>
          <cell r="C2418" t="str">
            <v>Boe Wa Kone</v>
          </cell>
        </row>
        <row r="2419">
          <cell r="A2419" t="str">
            <v>Kyoe Kyar</v>
          </cell>
          <cell r="C2419" t="str">
            <v>Kyoe Kyar</v>
          </cell>
        </row>
        <row r="2420">
          <cell r="A2420" t="str">
            <v>Kauk Ya</v>
          </cell>
          <cell r="C2420" t="str">
            <v>Kauk Ya</v>
          </cell>
        </row>
        <row r="2421">
          <cell r="A2421" t="str">
            <v>Oe Htein</v>
          </cell>
          <cell r="C2421" t="str">
            <v>Oe Htein</v>
          </cell>
        </row>
        <row r="2422">
          <cell r="A2422" t="str">
            <v>Ah Htet Ba Win</v>
          </cell>
          <cell r="C2422" t="str">
            <v>Ah Htet Ba Win</v>
          </cell>
        </row>
        <row r="2423">
          <cell r="A2423" t="str">
            <v>Yae Myet Gyi</v>
          </cell>
          <cell r="C2423" t="str">
            <v>Yae Myet Gyi</v>
          </cell>
        </row>
        <row r="2424">
          <cell r="A2424" t="str">
            <v>Ba Yar</v>
          </cell>
          <cell r="C2424" t="str">
            <v>Ba Yar</v>
          </cell>
        </row>
        <row r="2425">
          <cell r="A2425" t="str">
            <v>Thit Ka Toe</v>
          </cell>
          <cell r="C2425" t="str">
            <v>Thit Ka Toe</v>
          </cell>
        </row>
        <row r="2426">
          <cell r="A2426" t="str">
            <v>Sa Nwin Nan Pyein</v>
          </cell>
          <cell r="C2426" t="str">
            <v>Sa Nwin Nan Pyein</v>
          </cell>
        </row>
        <row r="2427">
          <cell r="A2427" t="str">
            <v>Ywar Thit</v>
          </cell>
          <cell r="C2427" t="str">
            <v>Ywar Thit</v>
          </cell>
        </row>
        <row r="2428">
          <cell r="A2428" t="str">
            <v>Myaung Nar</v>
          </cell>
          <cell r="C2428" t="str">
            <v>Myaung Nar</v>
          </cell>
        </row>
        <row r="2429">
          <cell r="A2429" t="str">
            <v>Myauk</v>
          </cell>
          <cell r="C2429" t="str">
            <v>Myauk</v>
          </cell>
        </row>
        <row r="2430">
          <cell r="A2430" t="str">
            <v>Kyauk Tan</v>
          </cell>
          <cell r="C2430" t="str">
            <v>Kyauk Tan</v>
          </cell>
        </row>
        <row r="2431">
          <cell r="A2431" t="str">
            <v>Taung</v>
          </cell>
          <cell r="C2431" t="str">
            <v>Taung</v>
          </cell>
        </row>
        <row r="2432">
          <cell r="A2432" t="str">
            <v>Ah Lel</v>
          </cell>
          <cell r="C2432" t="str">
            <v>Ah Lel</v>
          </cell>
        </row>
        <row r="2433">
          <cell r="A2433" t="str">
            <v>Kan Gyi Pyin</v>
          </cell>
          <cell r="C2433" t="str">
            <v>Kan Gyi Pyin</v>
          </cell>
        </row>
        <row r="2434">
          <cell r="A2434" t="str">
            <v>Kyaung Hpo</v>
          </cell>
          <cell r="C2434" t="str">
            <v>Kyaung Hpo</v>
          </cell>
        </row>
        <row r="2435">
          <cell r="A2435" t="str">
            <v>Ba Ra War</v>
          </cell>
          <cell r="C2435" t="str">
            <v>Ba Ra War</v>
          </cell>
        </row>
        <row r="2436">
          <cell r="A2436" t="str">
            <v>Zaw Pu Gyar</v>
          </cell>
          <cell r="C2436" t="str">
            <v>Zaw Pu Gyar</v>
          </cell>
        </row>
        <row r="2437">
          <cell r="A2437" t="str">
            <v>Din Gar</v>
          </cell>
          <cell r="C2437" t="str">
            <v>Din Gar</v>
          </cell>
        </row>
        <row r="2438">
          <cell r="A2438" t="str">
            <v>Hin Thar Ya</v>
          </cell>
          <cell r="C2438" t="str">
            <v>Hin Thar Ya</v>
          </cell>
        </row>
        <row r="2439">
          <cell r="A2439" t="str">
            <v>Saw Gi Nar (Sin Na Mar)</v>
          </cell>
          <cell r="C2439" t="str">
            <v>Saw Gi Nar (Sin Na Mar)</v>
          </cell>
        </row>
        <row r="2440">
          <cell r="A2440" t="str">
            <v>Zaw Ma Tet</v>
          </cell>
          <cell r="C2440" t="str">
            <v>Zaw Ma Tet</v>
          </cell>
        </row>
        <row r="2441">
          <cell r="A2441" t="str">
            <v>Kine Gyi (Rakhine)</v>
          </cell>
          <cell r="C2441" t="str">
            <v>Kine Gyi (Rakhine)</v>
          </cell>
        </row>
        <row r="2442">
          <cell r="A2442" t="str">
            <v>Kine Gyi (NaTaLa)</v>
          </cell>
          <cell r="C2442" t="str">
            <v>Kine Gyi (NaTaLa)</v>
          </cell>
        </row>
        <row r="2443">
          <cell r="A2443" t="str">
            <v>Lin Bar Kone Nar</v>
          </cell>
          <cell r="C2443" t="str">
            <v>Lin Bar Kone Nar</v>
          </cell>
        </row>
        <row r="2444">
          <cell r="A2444" t="str">
            <v>Hpaung Seik</v>
          </cell>
          <cell r="C2444" t="str">
            <v>Hpaung Seik</v>
          </cell>
        </row>
        <row r="2445">
          <cell r="A2445" t="str">
            <v>Hpaung Khar</v>
          </cell>
          <cell r="C2445" t="str">
            <v>Hpaung Khar</v>
          </cell>
        </row>
        <row r="2446">
          <cell r="A2446" t="str">
            <v>Pauk Pin Kwin</v>
          </cell>
          <cell r="C2446" t="str">
            <v>Pauk Pin Kwin</v>
          </cell>
        </row>
        <row r="2447">
          <cell r="A2447" t="str">
            <v>Bo Ta Loke Kya</v>
          </cell>
          <cell r="C2447" t="str">
            <v>Bo Ta Loke Kya</v>
          </cell>
        </row>
        <row r="2448">
          <cell r="A2448" t="str">
            <v>Kyar Kan</v>
          </cell>
          <cell r="C2448" t="str">
            <v>Kyar Kan</v>
          </cell>
        </row>
        <row r="2449">
          <cell r="A2449" t="str">
            <v>Kyee Hpyu Chaung</v>
          </cell>
          <cell r="C2449" t="str">
            <v>Kyee Hpyu Chaung</v>
          </cell>
        </row>
        <row r="2450">
          <cell r="A2450" t="str">
            <v>Pauk Pin Yin</v>
          </cell>
          <cell r="C2450" t="str">
            <v>Pauk Pin Yin</v>
          </cell>
        </row>
        <row r="2451">
          <cell r="A2451" t="str">
            <v>Be Lar Mi</v>
          </cell>
          <cell r="C2451" t="str">
            <v>Be Lar Mi</v>
          </cell>
        </row>
        <row r="2452">
          <cell r="A2452" t="str">
            <v>Than Du</v>
          </cell>
          <cell r="C2452" t="str">
            <v>Than Du</v>
          </cell>
        </row>
        <row r="2453">
          <cell r="A2453" t="str">
            <v>Ah Du</v>
          </cell>
          <cell r="C2453" t="str">
            <v>Ah Du</v>
          </cell>
        </row>
        <row r="2454">
          <cell r="A2454" t="str">
            <v>Pauk Tu Taung</v>
          </cell>
          <cell r="C2454" t="str">
            <v>Pauk Tu Taung</v>
          </cell>
        </row>
        <row r="2455">
          <cell r="A2455" t="str">
            <v>Tha Yet Oke</v>
          </cell>
          <cell r="C2455" t="str">
            <v>Tha Yet Oke</v>
          </cell>
        </row>
        <row r="2456">
          <cell r="A2456" t="str">
            <v>Set Khway</v>
          </cell>
          <cell r="C2456" t="str">
            <v>Set Khway</v>
          </cell>
        </row>
        <row r="2457">
          <cell r="A2457" t="str">
            <v>Pauk Tu</v>
          </cell>
          <cell r="C2457" t="str">
            <v>Pauk Tu</v>
          </cell>
        </row>
        <row r="2458">
          <cell r="A2458" t="str">
            <v>Kyet Chaung</v>
          </cell>
          <cell r="C2458" t="str">
            <v>Kyet Chaung</v>
          </cell>
        </row>
        <row r="2459">
          <cell r="A2459" t="str">
            <v>Shwe Pyayt</v>
          </cell>
          <cell r="C2459" t="str">
            <v>Shwe Pyayt</v>
          </cell>
        </row>
        <row r="2460">
          <cell r="A2460" t="str">
            <v>Taung Le</v>
          </cell>
          <cell r="C2460" t="str">
            <v>Taung Le</v>
          </cell>
        </row>
        <row r="2461">
          <cell r="A2461" t="str">
            <v>Pauk Tu</v>
          </cell>
          <cell r="C2461" t="str">
            <v>Pauk Tu</v>
          </cell>
        </row>
        <row r="2462">
          <cell r="A2462" t="str">
            <v>Thin Kat Ta</v>
          </cell>
          <cell r="C2462" t="str">
            <v>Thin Kat Ta</v>
          </cell>
        </row>
        <row r="2463">
          <cell r="A2463" t="str">
            <v>Ohn Hmin</v>
          </cell>
          <cell r="C2463" t="str">
            <v>Ohn Hmin</v>
          </cell>
        </row>
        <row r="2464">
          <cell r="A2464" t="str">
            <v>Kan Kyin</v>
          </cell>
          <cell r="C2464" t="str">
            <v>Kan Kyin</v>
          </cell>
        </row>
        <row r="2465">
          <cell r="A2465" t="str">
            <v>Lel Sa Ngu</v>
          </cell>
          <cell r="C2465" t="str">
            <v>Lel Sa Ngu</v>
          </cell>
        </row>
        <row r="2466">
          <cell r="A2466" t="str">
            <v>Htein Kyin</v>
          </cell>
          <cell r="C2466" t="str">
            <v>Htein Kyin</v>
          </cell>
        </row>
        <row r="2467">
          <cell r="A2467" t="str">
            <v>Pauk Pyin</v>
          </cell>
          <cell r="C2467" t="str">
            <v>Pauk Pyin</v>
          </cell>
        </row>
        <row r="2468">
          <cell r="A2468" t="str">
            <v>Thin Chi Kone</v>
          </cell>
          <cell r="C2468" t="str">
            <v>Thin Chi Kone</v>
          </cell>
        </row>
        <row r="2469">
          <cell r="A2469" t="str">
            <v>Pauk Taw Pyin</v>
          </cell>
          <cell r="C2469" t="str">
            <v>Pauk Taw Pyin</v>
          </cell>
        </row>
        <row r="2470">
          <cell r="A2470" t="str">
            <v>Pauk Taw (North)</v>
          </cell>
          <cell r="C2470" t="str">
            <v>Pauk Taw (North)</v>
          </cell>
        </row>
        <row r="2471">
          <cell r="A2471" t="str">
            <v>Pauk Taw (South)</v>
          </cell>
          <cell r="C2471" t="str">
            <v>Pauk Taw (South)</v>
          </cell>
        </row>
        <row r="2472">
          <cell r="A2472" t="str">
            <v>Kyauk Son</v>
          </cell>
          <cell r="C2472" t="str">
            <v>Kyauk Son</v>
          </cell>
        </row>
        <row r="2473">
          <cell r="A2473" t="str">
            <v>Pauk Taw Chay</v>
          </cell>
          <cell r="C2473" t="str">
            <v>Pauk Taw Chay</v>
          </cell>
        </row>
        <row r="2474">
          <cell r="A2474" t="str">
            <v>Pyin Kaung Ywar Thit</v>
          </cell>
          <cell r="C2474" t="str">
            <v>Pyin Kaung Ywar Thit</v>
          </cell>
        </row>
        <row r="2475">
          <cell r="A2475" t="str">
            <v>Aung Ze Ya</v>
          </cell>
          <cell r="C2475" t="str">
            <v>Aung Ze Ya</v>
          </cell>
        </row>
        <row r="2476">
          <cell r="A2476" t="str">
            <v>Pauk Taw</v>
          </cell>
          <cell r="C2476" t="str">
            <v>Pauk Taw</v>
          </cell>
        </row>
        <row r="2477">
          <cell r="A2477" t="str">
            <v>Ah Twin Pyin</v>
          </cell>
          <cell r="C2477" t="str">
            <v>Ah Twin Pyin</v>
          </cell>
        </row>
        <row r="2478">
          <cell r="A2478" t="str">
            <v>Nay Pu Khan</v>
          </cell>
          <cell r="C2478" t="str">
            <v>Nay Pu Khan</v>
          </cell>
        </row>
        <row r="2479">
          <cell r="A2479" t="str">
            <v>Paung Zar</v>
          </cell>
          <cell r="C2479" t="str">
            <v>Paung Zar</v>
          </cell>
        </row>
        <row r="2480">
          <cell r="A2480" t="str">
            <v>Kyet Yoe Kone Tan</v>
          </cell>
          <cell r="C2480" t="str">
            <v>Kyet Yoe Kone Tan</v>
          </cell>
        </row>
        <row r="2481">
          <cell r="A2481" t="str">
            <v>Paung Zar</v>
          </cell>
          <cell r="C2481" t="str">
            <v>Paung Zar</v>
          </cell>
        </row>
        <row r="2482">
          <cell r="A2482" t="str">
            <v>Pyin Hpyu</v>
          </cell>
          <cell r="C2482" t="str">
            <v>Pyin Hpyu</v>
          </cell>
        </row>
        <row r="2483">
          <cell r="A2483" t="str">
            <v>Paung Toke</v>
          </cell>
          <cell r="C2483" t="str">
            <v>Paung Toke</v>
          </cell>
        </row>
        <row r="2484">
          <cell r="A2484" t="str">
            <v>Zay Ya Wa Di</v>
          </cell>
          <cell r="C2484" t="str">
            <v>Zay Ya Wa Di</v>
          </cell>
        </row>
        <row r="2485">
          <cell r="A2485" t="str">
            <v>Thu Htay Kone</v>
          </cell>
          <cell r="C2485" t="str">
            <v>Thu Htay Kone</v>
          </cell>
        </row>
        <row r="2486">
          <cell r="A2486" t="str">
            <v>Ku Toet Seik</v>
          </cell>
          <cell r="C2486" t="str">
            <v>Ku Toet Seik</v>
          </cell>
        </row>
        <row r="2487">
          <cell r="A2487" t="str">
            <v>Kyar Nyo Inn</v>
          </cell>
          <cell r="C2487" t="str">
            <v>Kyar Nyo Inn</v>
          </cell>
        </row>
        <row r="2488">
          <cell r="A2488" t="str">
            <v>Kwin Gyi (Rakhine)</v>
          </cell>
          <cell r="C2488" t="str">
            <v>Kwin Gyi (Rakhine)</v>
          </cell>
        </row>
        <row r="2489">
          <cell r="A2489" t="str">
            <v>Ga Nan Me</v>
          </cell>
          <cell r="C2489" t="str">
            <v>Ga Nan Me</v>
          </cell>
        </row>
        <row r="2490">
          <cell r="A2490" t="str">
            <v>Htaung Laung Pun</v>
          </cell>
          <cell r="C2490" t="str">
            <v>Htaung Laung Pun</v>
          </cell>
        </row>
        <row r="2491">
          <cell r="A2491" t="str">
            <v>Taw Hpyar Kan Chaung</v>
          </cell>
          <cell r="C2491" t="str">
            <v>Taw Hpyar Kan Chaung</v>
          </cell>
        </row>
        <row r="2492">
          <cell r="A2492" t="str">
            <v>Taw Htu</v>
          </cell>
          <cell r="C2492" t="str">
            <v>Taw Htu</v>
          </cell>
        </row>
        <row r="2493">
          <cell r="A2493" t="str">
            <v>Sin Nar Chaung</v>
          </cell>
          <cell r="C2493" t="str">
            <v>Sin Nar Chaung</v>
          </cell>
        </row>
        <row r="2494">
          <cell r="A2494" t="str">
            <v>Taw Kan</v>
          </cell>
          <cell r="C2494" t="str">
            <v>Taw Kan</v>
          </cell>
        </row>
        <row r="2495">
          <cell r="A2495" t="str">
            <v>Kyan Taw</v>
          </cell>
          <cell r="C2495" t="str">
            <v>Kyan Taw</v>
          </cell>
        </row>
        <row r="2496">
          <cell r="A2496" t="str">
            <v>Tauk Son</v>
          </cell>
          <cell r="C2496" t="str">
            <v>Tauk Son</v>
          </cell>
        </row>
        <row r="2497">
          <cell r="A2497" t="str">
            <v>Thar Si</v>
          </cell>
          <cell r="C2497" t="str">
            <v>Thar Si</v>
          </cell>
        </row>
        <row r="2498">
          <cell r="A2498" t="str">
            <v>Say Tha Mar</v>
          </cell>
          <cell r="C2498" t="str">
            <v>Say Tha Mar</v>
          </cell>
        </row>
        <row r="2499">
          <cell r="A2499" t="str">
            <v>Taw Kyar</v>
          </cell>
          <cell r="C2499" t="str">
            <v>Taw Kyar</v>
          </cell>
        </row>
        <row r="2500">
          <cell r="A2500" t="str">
            <v>Htaunt Kyant Taw</v>
          </cell>
          <cell r="C2500" t="str">
            <v>Htaunt Kyant Taw</v>
          </cell>
        </row>
        <row r="2501">
          <cell r="A2501" t="str">
            <v>Thin Kyan Hpyu</v>
          </cell>
          <cell r="C2501" t="str">
            <v>Thin Kyan Hpyu</v>
          </cell>
        </row>
        <row r="2502">
          <cell r="A2502" t="str">
            <v>Thin Pan Chaing</v>
          </cell>
          <cell r="C2502" t="str">
            <v>Thin Pan Chaing</v>
          </cell>
        </row>
        <row r="2503">
          <cell r="A2503" t="str">
            <v>Taung Hpu</v>
          </cell>
          <cell r="C2503" t="str">
            <v>Taung Hpu</v>
          </cell>
        </row>
        <row r="2504">
          <cell r="A2504" t="str">
            <v>Auk Kyun</v>
          </cell>
          <cell r="C2504" t="str">
            <v>Auk Kyun</v>
          </cell>
        </row>
        <row r="2505">
          <cell r="A2505" t="str">
            <v>Kyauk Lu Lin</v>
          </cell>
          <cell r="C2505" t="str">
            <v>Kyauk Lu Lin</v>
          </cell>
        </row>
        <row r="2506">
          <cell r="A2506" t="str">
            <v>Laung Sayar Pyin</v>
          </cell>
          <cell r="C2506" t="str">
            <v>Laung Sayar Pyin</v>
          </cell>
        </row>
        <row r="2507">
          <cell r="A2507" t="str">
            <v>Taung Hpi Lar</v>
          </cell>
          <cell r="C2507" t="str">
            <v>Taung Hpi Lar</v>
          </cell>
        </row>
        <row r="2508">
          <cell r="A2508" t="str">
            <v>Sat Ku Pyin</v>
          </cell>
          <cell r="C2508" t="str">
            <v>Sat Ku Pyin</v>
          </cell>
        </row>
        <row r="2509">
          <cell r="A2509" t="str">
            <v>Min Tet</v>
          </cell>
          <cell r="C2509" t="str">
            <v>Min Tet</v>
          </cell>
        </row>
        <row r="2510">
          <cell r="A2510" t="str">
            <v>Yae San Kwin</v>
          </cell>
          <cell r="C2510" t="str">
            <v>Yae San Kwin</v>
          </cell>
        </row>
        <row r="2511">
          <cell r="A2511" t="str">
            <v>Kyauk Par Sat</v>
          </cell>
          <cell r="C2511" t="str">
            <v>Kyauk Par Sat</v>
          </cell>
        </row>
        <row r="2512">
          <cell r="A2512" t="str">
            <v>Hlay Khar Taung</v>
          </cell>
          <cell r="C2512" t="str">
            <v>Hlay Khar Taung</v>
          </cell>
        </row>
        <row r="2513">
          <cell r="A2513" t="str">
            <v>Taung Pat Lel</v>
          </cell>
          <cell r="C2513" t="str">
            <v>Taung Pat Lel</v>
          </cell>
        </row>
        <row r="2514">
          <cell r="A2514" t="str">
            <v>Doe Tan Gyi</v>
          </cell>
          <cell r="C2514" t="str">
            <v>Doe Tan Gyi</v>
          </cell>
        </row>
        <row r="2515">
          <cell r="A2515" t="str">
            <v>Thit Poke Kone</v>
          </cell>
          <cell r="C2515" t="str">
            <v>Thit Poke Kone</v>
          </cell>
        </row>
        <row r="2516">
          <cell r="A2516" t="str">
            <v>Si Son Kwin</v>
          </cell>
          <cell r="C2516" t="str">
            <v>Si Son Kwin</v>
          </cell>
        </row>
        <row r="2517">
          <cell r="A2517" t="str">
            <v>Hpoe Hlaung Kwin</v>
          </cell>
          <cell r="C2517" t="str">
            <v>Hpoe Hlaung Kwin</v>
          </cell>
        </row>
        <row r="2518">
          <cell r="A2518" t="str">
            <v>Chaung Gyi</v>
          </cell>
          <cell r="C2518" t="str">
            <v>Chaung Gyi</v>
          </cell>
        </row>
        <row r="2519">
          <cell r="A2519" t="str">
            <v>Taung Poke Kay</v>
          </cell>
          <cell r="C2519" t="str">
            <v>Taung Poke Kay</v>
          </cell>
        </row>
        <row r="2520">
          <cell r="A2520" t="str">
            <v>Tway Ma Soke</v>
          </cell>
          <cell r="C2520" t="str">
            <v>Tway Ma Soke</v>
          </cell>
        </row>
        <row r="2521">
          <cell r="A2521" t="str">
            <v>Taung Poet Gyi</v>
          </cell>
          <cell r="C2521" t="str">
            <v>Taung Poet Gyi</v>
          </cell>
        </row>
        <row r="2522">
          <cell r="A2522" t="str">
            <v>Nga Pyi Inn</v>
          </cell>
          <cell r="C2522" t="str">
            <v>Nga Pyi Inn</v>
          </cell>
        </row>
        <row r="2523">
          <cell r="A2523" t="str">
            <v>Nga Swei Taung</v>
          </cell>
          <cell r="C2523" t="str">
            <v>Nga Swei Taung</v>
          </cell>
        </row>
        <row r="2524">
          <cell r="A2524" t="str">
            <v>Sin Gyi Pyin (Rakhine)</v>
          </cell>
          <cell r="C2524" t="str">
            <v>Sin Gyi Pyin (Rakhine)</v>
          </cell>
        </row>
        <row r="2525">
          <cell r="A2525" t="str">
            <v>Ah Thay</v>
          </cell>
          <cell r="C2525" t="str">
            <v>Ah Thay</v>
          </cell>
        </row>
        <row r="2526">
          <cell r="A2526" t="str">
            <v>Oh Thei</v>
          </cell>
          <cell r="C2526" t="str">
            <v>Oh Thei</v>
          </cell>
        </row>
        <row r="2527">
          <cell r="A2527" t="str">
            <v>Auk See Maung</v>
          </cell>
          <cell r="C2527" t="str">
            <v>Auk See Maung</v>
          </cell>
        </row>
        <row r="2528">
          <cell r="A2528" t="str">
            <v>Ah Htet See Maung</v>
          </cell>
          <cell r="C2528" t="str">
            <v>Ah Htet See Maung</v>
          </cell>
        </row>
        <row r="2529">
          <cell r="A2529" t="str">
            <v>Wa Pyan</v>
          </cell>
          <cell r="C2529" t="str">
            <v>Wa Pyan</v>
          </cell>
        </row>
        <row r="2530">
          <cell r="A2530" t="str">
            <v>Taung Mu Zi</v>
          </cell>
          <cell r="C2530" t="str">
            <v>Taung Mu Zi</v>
          </cell>
        </row>
        <row r="2531">
          <cell r="A2531" t="str">
            <v>Sat Kut Chaung</v>
          </cell>
          <cell r="C2531" t="str">
            <v>Sat Kut Chaung</v>
          </cell>
        </row>
        <row r="2532">
          <cell r="A2532" t="str">
            <v>Inn Hpyar</v>
          </cell>
          <cell r="C2532" t="str">
            <v>Inn Hpyar</v>
          </cell>
        </row>
        <row r="2533">
          <cell r="A2533" t="str">
            <v>Pan Tet Maw</v>
          </cell>
          <cell r="C2533" t="str">
            <v>Pan Tet Maw</v>
          </cell>
        </row>
        <row r="2534">
          <cell r="A2534" t="str">
            <v>Za Lein Taung</v>
          </cell>
          <cell r="C2534" t="str">
            <v>Za Lein Taung</v>
          </cell>
        </row>
        <row r="2535">
          <cell r="A2535" t="str">
            <v>Shwe Pan Khaing</v>
          </cell>
          <cell r="C2535" t="str">
            <v>Shwe Pan Khaing</v>
          </cell>
        </row>
        <row r="2536">
          <cell r="A2536" t="str">
            <v>Taung Min Ku Lar</v>
          </cell>
          <cell r="C2536" t="str">
            <v>Taung Min Ku Lar</v>
          </cell>
        </row>
        <row r="2537">
          <cell r="A2537" t="str">
            <v>Kyein Chaung</v>
          </cell>
          <cell r="C2537" t="str">
            <v>Kyein Chaung</v>
          </cell>
        </row>
        <row r="2538">
          <cell r="A2538" t="str">
            <v>Hnget Pyaw Chaung</v>
          </cell>
          <cell r="C2538" t="str">
            <v>Hnget Pyaw Chaung</v>
          </cell>
        </row>
        <row r="2539">
          <cell r="A2539" t="str">
            <v>Thea Chaung</v>
          </cell>
          <cell r="C2539" t="str">
            <v>Thea Chaung</v>
          </cell>
        </row>
        <row r="2540">
          <cell r="A2540" t="str">
            <v>Hmin Khu Chaung</v>
          </cell>
          <cell r="C2540" t="str">
            <v>Hmin Khu Chaung</v>
          </cell>
        </row>
        <row r="2541">
          <cell r="A2541" t="str">
            <v>Taung U</v>
          </cell>
          <cell r="C2541" t="str">
            <v>Taung U</v>
          </cell>
        </row>
        <row r="2542">
          <cell r="A2542" t="str">
            <v>Taung Pyo Let Yar</v>
          </cell>
          <cell r="C2542" t="str">
            <v>Taung Pyo Let Yar</v>
          </cell>
        </row>
        <row r="2543">
          <cell r="A2543" t="str">
            <v>Taung Nyo</v>
          </cell>
          <cell r="C2543" t="str">
            <v>Taung Nyo</v>
          </cell>
        </row>
        <row r="2544">
          <cell r="A2544" t="str">
            <v>Taung Nyo</v>
          </cell>
          <cell r="C2544" t="str">
            <v>Taung Nyo</v>
          </cell>
        </row>
        <row r="2545">
          <cell r="A2545" t="str">
            <v>Nga Man Khe</v>
          </cell>
          <cell r="C2545" t="str">
            <v>Nga Man Khe</v>
          </cell>
        </row>
        <row r="2546">
          <cell r="A2546" t="str">
            <v>Taung Myint</v>
          </cell>
          <cell r="C2546" t="str">
            <v>Taung Myint</v>
          </cell>
        </row>
        <row r="2547">
          <cell r="A2547" t="str">
            <v>Baw Di</v>
          </cell>
          <cell r="C2547" t="str">
            <v>Baw Di</v>
          </cell>
        </row>
        <row r="2548">
          <cell r="A2548" t="str">
            <v>Kyauk Chun</v>
          </cell>
          <cell r="C2548" t="str">
            <v>Kyauk Chun</v>
          </cell>
        </row>
        <row r="2549">
          <cell r="A2549" t="str">
            <v>Taung Pauk</v>
          </cell>
          <cell r="C2549" t="str">
            <v>Taung Pauk</v>
          </cell>
        </row>
        <row r="2550">
          <cell r="A2550" t="str">
            <v>Sin Ku</v>
          </cell>
          <cell r="C2550" t="str">
            <v>Sin Ku</v>
          </cell>
        </row>
        <row r="2551">
          <cell r="A2551" t="str">
            <v>Tar Laung Gyi</v>
          </cell>
          <cell r="C2551" t="str">
            <v>Tar Laung Gyi</v>
          </cell>
        </row>
        <row r="2552">
          <cell r="A2552" t="str">
            <v>Wa Lar Kan (Ku Lar)</v>
          </cell>
          <cell r="C2552" t="str">
            <v>Wa Lar Kan (Ku Lar)</v>
          </cell>
        </row>
        <row r="2553">
          <cell r="A2553" t="str">
            <v>Taung Htaung Ha Yar</v>
          </cell>
          <cell r="C2553" t="str">
            <v>Taung Htaung Ha Yar</v>
          </cell>
        </row>
        <row r="2554">
          <cell r="A2554" t="str">
            <v>Pin Zaing Daing Net</v>
          </cell>
          <cell r="C2554" t="str">
            <v>Pin Zaing Daing Net</v>
          </cell>
        </row>
        <row r="2555">
          <cell r="A2555" t="str">
            <v>Gar Pu (Lower)</v>
          </cell>
          <cell r="C2555" t="str">
            <v>Gar Pu (Lower)</v>
          </cell>
        </row>
        <row r="2556">
          <cell r="A2556" t="str">
            <v>Taung Htaung</v>
          </cell>
          <cell r="C2556" t="str">
            <v>Taung Htaung</v>
          </cell>
        </row>
        <row r="2557">
          <cell r="A2557" t="str">
            <v>Ah Htet Gar Pu</v>
          </cell>
          <cell r="C2557" t="str">
            <v>Ah Htet Gar Pu</v>
          </cell>
        </row>
        <row r="2558">
          <cell r="A2558" t="str">
            <v>Rakhine Taung Bway</v>
          </cell>
          <cell r="C2558" t="str">
            <v>Rakhine Taung Bway</v>
          </cell>
        </row>
        <row r="2559">
          <cell r="A2559" t="str">
            <v>Det Hpyu</v>
          </cell>
          <cell r="C2559" t="str">
            <v>Det Hpyu</v>
          </cell>
        </row>
        <row r="2560">
          <cell r="A2560" t="str">
            <v>Taung Shey Pyin</v>
          </cell>
          <cell r="C2560" t="str">
            <v>Taung Shey Pyin</v>
          </cell>
        </row>
        <row r="2561">
          <cell r="A2561" t="str">
            <v>Kha Maung Taw</v>
          </cell>
          <cell r="C2561" t="str">
            <v>Kha Maung Taw</v>
          </cell>
        </row>
        <row r="2562">
          <cell r="A2562" t="str">
            <v>Nat Shin Chaung</v>
          </cell>
          <cell r="C2562" t="str">
            <v>Nat Shin Chaung</v>
          </cell>
        </row>
        <row r="2563">
          <cell r="A2563" t="str">
            <v>Dar Thway Kyauk</v>
          </cell>
          <cell r="C2563" t="str">
            <v>Dar Thway Kyauk</v>
          </cell>
        </row>
        <row r="2564">
          <cell r="A2564" t="str">
            <v>Pyin Gyi</v>
          </cell>
          <cell r="C2564" t="str">
            <v>Pyin Gyi</v>
          </cell>
        </row>
        <row r="2565">
          <cell r="A2565" t="str">
            <v>Tha Pyoke Yay Myet</v>
          </cell>
          <cell r="C2565" t="str">
            <v>Tha Pyoke Yay Myet</v>
          </cell>
        </row>
        <row r="2566">
          <cell r="A2566" t="str">
            <v>Sin Oe</v>
          </cell>
          <cell r="C2566" t="str">
            <v>Sin Oe</v>
          </cell>
        </row>
        <row r="2567">
          <cell r="A2567" t="str">
            <v>Kywe Na Su</v>
          </cell>
          <cell r="C2567" t="str">
            <v>Kywe Na Su</v>
          </cell>
        </row>
        <row r="2568">
          <cell r="A2568" t="str">
            <v>Taung Shey (Lower)</v>
          </cell>
          <cell r="C2568" t="str">
            <v>Taung Shey (Lower)</v>
          </cell>
        </row>
        <row r="2569">
          <cell r="A2569" t="str">
            <v>Taung Shey (Upper)</v>
          </cell>
          <cell r="C2569" t="str">
            <v>Taung Shey (Upper)</v>
          </cell>
        </row>
        <row r="2570">
          <cell r="A2570" t="str">
            <v>Taung Yin</v>
          </cell>
          <cell r="C2570" t="str">
            <v>Taung Yin</v>
          </cell>
        </row>
        <row r="2571">
          <cell r="A2571" t="str">
            <v>Nga/La Pwayt</v>
          </cell>
          <cell r="C2571" t="str">
            <v>Nga/La Pwayt</v>
          </cell>
        </row>
        <row r="2572">
          <cell r="A2572" t="str">
            <v>Kon Pa Ni Zay</v>
          </cell>
          <cell r="C2572" t="str">
            <v>Kon Pa Ni Zay</v>
          </cell>
        </row>
        <row r="2573">
          <cell r="A2573" t="str">
            <v>Ku Lar Bar Taung</v>
          </cell>
          <cell r="C2573" t="str">
            <v>Ku Lar Bar Taung</v>
          </cell>
        </row>
        <row r="2574">
          <cell r="A2574" t="str">
            <v>Ka Nyin Taw</v>
          </cell>
          <cell r="C2574" t="str">
            <v>Ka Nyin Taw</v>
          </cell>
        </row>
        <row r="2575">
          <cell r="A2575" t="str">
            <v>Taung</v>
          </cell>
          <cell r="C2575" t="str">
            <v>Taung</v>
          </cell>
        </row>
        <row r="2576">
          <cell r="A2576" t="str">
            <v>Taw Bway</v>
          </cell>
          <cell r="C2576" t="str">
            <v>Taw Bway</v>
          </cell>
        </row>
        <row r="2577">
          <cell r="A2577" t="str">
            <v>Soke Par</v>
          </cell>
          <cell r="C2577" t="str">
            <v>Soke Par</v>
          </cell>
        </row>
        <row r="2578">
          <cell r="A2578" t="str">
            <v>Hlay Kar Htway</v>
          </cell>
          <cell r="C2578" t="str">
            <v>Hlay Kar Htway</v>
          </cell>
        </row>
        <row r="2579">
          <cell r="A2579" t="str">
            <v>Lay Hnyin Thar</v>
          </cell>
          <cell r="C2579" t="str">
            <v>Lay Hnyin Thar</v>
          </cell>
        </row>
        <row r="2580">
          <cell r="A2580" t="str">
            <v>Kyauk Ta Lar</v>
          </cell>
          <cell r="C2580" t="str">
            <v>Kyauk Ta Lar</v>
          </cell>
        </row>
        <row r="2581">
          <cell r="A2581" t="str">
            <v>Lay Hnyin Taung (Lower)</v>
          </cell>
          <cell r="C2581" t="str">
            <v>Lay Hnyin Taung (Lower)</v>
          </cell>
        </row>
        <row r="2582">
          <cell r="A2582" t="str">
            <v>Lay Hnyin Taung (Upper)</v>
          </cell>
          <cell r="C2582" t="str">
            <v>Lay Hnyin Taung (Upper)</v>
          </cell>
        </row>
        <row r="2583">
          <cell r="A2583" t="str">
            <v>Laung Kyoe</v>
          </cell>
          <cell r="C2583" t="str">
            <v>Laung Kyoe</v>
          </cell>
        </row>
        <row r="2584">
          <cell r="A2584" t="str">
            <v>Maw Gyi</v>
          </cell>
          <cell r="C2584" t="str">
            <v>Maw Gyi</v>
          </cell>
        </row>
        <row r="2585">
          <cell r="A2585" t="str">
            <v>Laung Done Kwin</v>
          </cell>
          <cell r="C2585" t="str">
            <v>Laung Done Kwin</v>
          </cell>
        </row>
        <row r="2586">
          <cell r="A2586" t="str">
            <v>Nga Yoke Taung</v>
          </cell>
          <cell r="C2586" t="str">
            <v>Nga Yoke Taung</v>
          </cell>
        </row>
        <row r="2587">
          <cell r="A2587" t="str">
            <v>Mun Hla</v>
          </cell>
          <cell r="C2587" t="str">
            <v>Mun Hla</v>
          </cell>
        </row>
        <row r="2588">
          <cell r="A2588" t="str">
            <v>Kyar Chay Yar</v>
          </cell>
          <cell r="C2588" t="str">
            <v>Kyar Chay Yar</v>
          </cell>
        </row>
        <row r="2589">
          <cell r="A2589" t="str">
            <v>Loke</v>
          </cell>
          <cell r="C2589" t="str">
            <v>Loke</v>
          </cell>
        </row>
        <row r="2590">
          <cell r="A2590" t="str">
            <v>Tat Taung</v>
          </cell>
          <cell r="C2590" t="str">
            <v>Tat Taung</v>
          </cell>
        </row>
        <row r="2591">
          <cell r="A2591" t="str">
            <v>Laung Don (NaTaLa)</v>
          </cell>
          <cell r="C2591" t="str">
            <v>Laung Don (NaTaLa)</v>
          </cell>
        </row>
        <row r="2592">
          <cell r="A2592" t="str">
            <v>Laung Don (Myo)</v>
          </cell>
          <cell r="C2592" t="str">
            <v>Laung Don (Myo)</v>
          </cell>
        </row>
        <row r="2593">
          <cell r="A2593" t="str">
            <v>Laung Done Zay Di Pyin</v>
          </cell>
          <cell r="C2593" t="str">
            <v>Laung Done Zay Di Pyin</v>
          </cell>
        </row>
        <row r="2594">
          <cell r="A2594" t="str">
            <v>Hpaw Ti Kaung</v>
          </cell>
          <cell r="C2594" t="str">
            <v>Hpaw Ti Kaung</v>
          </cell>
        </row>
        <row r="2595">
          <cell r="A2595" t="str">
            <v>Gyit Chaung</v>
          </cell>
          <cell r="C2595" t="str">
            <v>Gyit Chaung</v>
          </cell>
        </row>
        <row r="2596">
          <cell r="A2596" t="str">
            <v>Sin Thay Pyin</v>
          </cell>
          <cell r="C2596" t="str">
            <v>Sin Thay Pyin</v>
          </cell>
        </row>
        <row r="2597">
          <cell r="A2597" t="str">
            <v>Myar Zin</v>
          </cell>
          <cell r="C2597" t="str">
            <v>Myar Zin</v>
          </cell>
        </row>
        <row r="2598">
          <cell r="A2598" t="str">
            <v>Kyun Gaung</v>
          </cell>
          <cell r="C2598" t="str">
            <v>Kyun Gaung</v>
          </cell>
        </row>
        <row r="2599">
          <cell r="A2599" t="str">
            <v>Aung Ma</v>
          </cell>
          <cell r="C2599" t="str">
            <v>Aung Ma</v>
          </cell>
        </row>
        <row r="2600">
          <cell r="A2600" t="str">
            <v>Laung Chaung</v>
          </cell>
          <cell r="C2600" t="str">
            <v>Laung Chaung</v>
          </cell>
        </row>
        <row r="2601">
          <cell r="A2601" t="str">
            <v>Ka Paing Chaung</v>
          </cell>
          <cell r="C2601" t="str">
            <v>Ka Paing Chaung</v>
          </cell>
        </row>
        <row r="2602">
          <cell r="A2602" t="str">
            <v>Laung Chaung Daing Net</v>
          </cell>
          <cell r="C2602" t="str">
            <v>Laung Chaung Daing Net</v>
          </cell>
        </row>
        <row r="2603">
          <cell r="A2603" t="str">
            <v>Laung Chaung Ku Lar</v>
          </cell>
          <cell r="C2603" t="str">
            <v>Laung Chaung Ku Lar</v>
          </cell>
        </row>
        <row r="2604">
          <cell r="A2604" t="str">
            <v>Kha Yu Chaung</v>
          </cell>
          <cell r="C2604" t="str">
            <v>Kha Yu Chaung</v>
          </cell>
        </row>
        <row r="2605">
          <cell r="A2605" t="str">
            <v>Pyain Chaung</v>
          </cell>
          <cell r="C2605" t="str">
            <v>Pyain Chaung</v>
          </cell>
        </row>
        <row r="2606">
          <cell r="A2606" t="str">
            <v>Sin Swei Ya</v>
          </cell>
          <cell r="C2606" t="str">
            <v>Sin Swei Ya</v>
          </cell>
        </row>
        <row r="2607">
          <cell r="A2607" t="str">
            <v>Yaung Yin Wa</v>
          </cell>
          <cell r="C2607" t="str">
            <v>Yaung Yin Wa</v>
          </cell>
        </row>
        <row r="2608">
          <cell r="A2608" t="str">
            <v>Aung Thar Yar</v>
          </cell>
          <cell r="C2608" t="str">
            <v>Aung Thar Yar</v>
          </cell>
        </row>
        <row r="2609">
          <cell r="A2609" t="str">
            <v>Laung Shey</v>
          </cell>
          <cell r="C2609" t="str">
            <v>Laung Shey</v>
          </cell>
        </row>
        <row r="2610">
          <cell r="A2610" t="str">
            <v>Aw Ra Ma</v>
          </cell>
          <cell r="C2610" t="str">
            <v>Aw Ra Ma</v>
          </cell>
        </row>
        <row r="2611">
          <cell r="A2611" t="str">
            <v>Pyaing Taing</v>
          </cell>
          <cell r="C2611" t="str">
            <v>Pyaing Taing</v>
          </cell>
        </row>
        <row r="2612">
          <cell r="A2612" t="str">
            <v>Thae Pone</v>
          </cell>
          <cell r="C2612" t="str">
            <v>Thae Pone</v>
          </cell>
        </row>
        <row r="2613">
          <cell r="A2613" t="str">
            <v>San Kar Taung</v>
          </cell>
          <cell r="C2613" t="str">
            <v>San Kar Taung</v>
          </cell>
        </row>
        <row r="2614">
          <cell r="A2614" t="str">
            <v>Kun Zwe</v>
          </cell>
          <cell r="C2614" t="str">
            <v>Kun Zwe</v>
          </cell>
        </row>
        <row r="2615">
          <cell r="A2615" t="str">
            <v>Ah Yaing Kwet Chay</v>
          </cell>
          <cell r="C2615" t="str">
            <v>Ah Yaing Kwet Chay</v>
          </cell>
        </row>
        <row r="2616">
          <cell r="A2616" t="str">
            <v>Thay Chaung</v>
          </cell>
          <cell r="C2616" t="str">
            <v>Thay Chaung</v>
          </cell>
        </row>
        <row r="2617">
          <cell r="A2617" t="str">
            <v>Laung Da Reik</v>
          </cell>
          <cell r="C2617" t="str">
            <v>Laung Da Reik</v>
          </cell>
        </row>
        <row r="2618">
          <cell r="A2618" t="str">
            <v>Tha Yet Kone (Thay Chaung Taung)</v>
          </cell>
          <cell r="C2618" t="str">
            <v>Tha Yet Kone (Thay Chaung Taung)</v>
          </cell>
        </row>
        <row r="2619">
          <cell r="A2619" t="str">
            <v>Sin Thwe Gyi</v>
          </cell>
          <cell r="C2619" t="str">
            <v>Sin Thwe Gyi</v>
          </cell>
        </row>
        <row r="2620">
          <cell r="A2620" t="str">
            <v>Ah Myet Htwet</v>
          </cell>
          <cell r="C2620" t="str">
            <v>Ah Myet Htwet</v>
          </cell>
        </row>
        <row r="2621">
          <cell r="A2621" t="str">
            <v>Ywar Thit Kay</v>
          </cell>
          <cell r="C2621" t="str">
            <v>Ywar Thit Kay</v>
          </cell>
        </row>
        <row r="2622">
          <cell r="A2622" t="str">
            <v>Lay Pon Kyauk</v>
          </cell>
          <cell r="C2622" t="str">
            <v>Lay Pon Kyauk</v>
          </cell>
        </row>
        <row r="2623">
          <cell r="A2623" t="str">
            <v>Pyein Taw</v>
          </cell>
          <cell r="C2623" t="str">
            <v>Pyein Taw</v>
          </cell>
        </row>
        <row r="2624">
          <cell r="A2624" t="str">
            <v>Thaing Chwain</v>
          </cell>
          <cell r="C2624" t="str">
            <v>Thaing Chwain</v>
          </cell>
        </row>
        <row r="2625">
          <cell r="A2625" t="str">
            <v>Ah Nauk Htein Dway</v>
          </cell>
          <cell r="C2625" t="str">
            <v>Ah Nauk Htein Dway</v>
          </cell>
        </row>
        <row r="2626">
          <cell r="A2626" t="str">
            <v>Lay Kan</v>
          </cell>
          <cell r="C2626" t="str">
            <v>Lay Kan</v>
          </cell>
        </row>
        <row r="2627">
          <cell r="A2627" t="str">
            <v>Pauk Taw Gyi</v>
          </cell>
          <cell r="C2627" t="str">
            <v>Pauk Taw Gyi</v>
          </cell>
        </row>
        <row r="2628">
          <cell r="A2628" t="str">
            <v>Chaung Pauk</v>
          </cell>
          <cell r="C2628" t="str">
            <v>Chaung Pauk</v>
          </cell>
        </row>
        <row r="2629">
          <cell r="A2629" t="str">
            <v>Kyar Nyo Pyin (Rakhine)</v>
          </cell>
          <cell r="C2629" t="str">
            <v>Kyar Nyo Pyin (Rakhine)</v>
          </cell>
        </row>
        <row r="2630">
          <cell r="A2630" t="str">
            <v>Kyar Nyo Pyin (Ku Lar)</v>
          </cell>
          <cell r="C2630" t="str">
            <v>Kyar Nyo Pyin (Ku Lar)</v>
          </cell>
        </row>
        <row r="2631">
          <cell r="A2631" t="str">
            <v>Pyar (Yi) Yae</v>
          </cell>
          <cell r="C2631" t="str">
            <v>Pyar (Yi) Yae</v>
          </cell>
        </row>
        <row r="2632">
          <cell r="A2632" t="str">
            <v>Lay Gwa Son (Ywar Haung)</v>
          </cell>
          <cell r="C2632" t="str">
            <v>Lay Gwa Son (Ywar Haung)</v>
          </cell>
        </row>
        <row r="2633">
          <cell r="A2633" t="str">
            <v>Lay Gwa Son (Ywar Thit)</v>
          </cell>
          <cell r="C2633" t="str">
            <v>Lay Gwa Son (Ywar Thit)</v>
          </cell>
        </row>
        <row r="2634">
          <cell r="A2634" t="str">
            <v>Sagar Ywar</v>
          </cell>
          <cell r="C2634" t="str">
            <v>Sagar Ywar</v>
          </cell>
        </row>
        <row r="2635">
          <cell r="A2635" t="str">
            <v>Chaung Gyi Nar</v>
          </cell>
          <cell r="C2635" t="str">
            <v>Chaung Gyi Nar</v>
          </cell>
        </row>
        <row r="2636">
          <cell r="A2636" t="str">
            <v>Nyaung Wun Pyin</v>
          </cell>
          <cell r="C2636" t="str">
            <v>Nyaung Wun Pyin</v>
          </cell>
        </row>
        <row r="2637">
          <cell r="A2637" t="str">
            <v>Pyin Nyi</v>
          </cell>
          <cell r="C2637" t="str">
            <v>Pyin Nyi</v>
          </cell>
        </row>
        <row r="2638">
          <cell r="A2638" t="str">
            <v>Yae Hpyu Aing</v>
          </cell>
          <cell r="C2638" t="str">
            <v>Yae Hpyu Aing</v>
          </cell>
        </row>
        <row r="2639">
          <cell r="A2639" t="str">
            <v>Maung Shwe Lay</v>
          </cell>
          <cell r="C2639" t="str">
            <v>Maung Shwe Lay</v>
          </cell>
        </row>
        <row r="2640">
          <cell r="A2640" t="str">
            <v>Kyauk Ka Lat</v>
          </cell>
          <cell r="C2640" t="str">
            <v>Kyauk Ka Lat</v>
          </cell>
        </row>
        <row r="2641">
          <cell r="A2641" t="str">
            <v>Thit Kouk</v>
          </cell>
          <cell r="C2641" t="str">
            <v>Thit Kouk</v>
          </cell>
        </row>
        <row r="2642">
          <cell r="A2642" t="str">
            <v>Kwin Waing</v>
          </cell>
          <cell r="C2642" t="str">
            <v>Kwin Waing</v>
          </cell>
        </row>
        <row r="2643">
          <cell r="A2643" t="str">
            <v>Kwin Waing Tha Hpyu Chaing</v>
          </cell>
          <cell r="C2643" t="str">
            <v>Kwin Waing Tha Hpyu Chaing</v>
          </cell>
        </row>
        <row r="2644">
          <cell r="A2644" t="str">
            <v>Ho Kay Day Kone Nar</v>
          </cell>
          <cell r="C2644" t="str">
            <v>Ho Kay Day Kone Nar</v>
          </cell>
        </row>
        <row r="2645">
          <cell r="A2645" t="str">
            <v>Zay Di</v>
          </cell>
          <cell r="C2645" t="str">
            <v>Zay Di</v>
          </cell>
        </row>
        <row r="2646">
          <cell r="A2646" t="str">
            <v>Kyauk Pan Du</v>
          </cell>
          <cell r="C2646" t="str">
            <v>Kyauk Pan Du</v>
          </cell>
        </row>
        <row r="2647">
          <cell r="A2647" t="str">
            <v>Kyauk Pan Du (NaTaLa)</v>
          </cell>
          <cell r="C2647" t="str">
            <v>Kyauk Pan Du (NaTaLa)</v>
          </cell>
        </row>
        <row r="2648">
          <cell r="A2648" t="str">
            <v>Ya Ba</v>
          </cell>
          <cell r="C2648" t="str">
            <v>Ya Ba</v>
          </cell>
        </row>
        <row r="2649">
          <cell r="A2649" t="str">
            <v>Kyauk Ta Lone</v>
          </cell>
          <cell r="C2649" t="str">
            <v>Kyauk Ta Lone</v>
          </cell>
        </row>
        <row r="2650">
          <cell r="A2650" t="str">
            <v>Thein Tan</v>
          </cell>
          <cell r="C2650" t="str">
            <v>Thein Tan</v>
          </cell>
        </row>
        <row r="2651">
          <cell r="A2651" t="str">
            <v>Kyauk Tan</v>
          </cell>
          <cell r="C2651" t="str">
            <v>Kyauk Tan</v>
          </cell>
        </row>
        <row r="2652">
          <cell r="A2652" t="str">
            <v>Kyauk Tan</v>
          </cell>
          <cell r="C2652" t="str">
            <v>Kyauk Tan</v>
          </cell>
        </row>
        <row r="2653">
          <cell r="A2653" t="str">
            <v>Taung Pauk</v>
          </cell>
          <cell r="C2653" t="str">
            <v>Taung Pauk</v>
          </cell>
        </row>
        <row r="2654">
          <cell r="A2654" t="str">
            <v>Gar Yar Taung</v>
          </cell>
          <cell r="C2654" t="str">
            <v>Gar Yar Taung</v>
          </cell>
        </row>
        <row r="2655">
          <cell r="A2655" t="str">
            <v>Bauk Khaung</v>
          </cell>
          <cell r="C2655" t="str">
            <v>Bauk Khaung</v>
          </cell>
        </row>
        <row r="2656">
          <cell r="A2656" t="str">
            <v>Zay Di Taung</v>
          </cell>
          <cell r="C2656" t="str">
            <v>Zay Di Taung</v>
          </cell>
        </row>
        <row r="2657">
          <cell r="A2657" t="str">
            <v>Kyauk Kyat</v>
          </cell>
          <cell r="C2657" t="str">
            <v>Kyauk Kyat</v>
          </cell>
        </row>
        <row r="2658">
          <cell r="A2658" t="str">
            <v>Kyaung Pyin</v>
          </cell>
          <cell r="C2658" t="str">
            <v>Kyaung Pyin</v>
          </cell>
        </row>
        <row r="2659">
          <cell r="A2659" t="str">
            <v>Kyauk Seik Taung</v>
          </cell>
          <cell r="C2659" t="str">
            <v>Kyauk Seik Taung</v>
          </cell>
        </row>
        <row r="2660">
          <cell r="A2660" t="str">
            <v>Hman Si Taung</v>
          </cell>
          <cell r="C2660" t="str">
            <v>Hman Si Taung</v>
          </cell>
        </row>
        <row r="2661">
          <cell r="A2661" t="str">
            <v>Tet Ma Taung</v>
          </cell>
          <cell r="C2661" t="str">
            <v>Tet Ma Taung</v>
          </cell>
        </row>
        <row r="2662">
          <cell r="A2662" t="str">
            <v>Kyauk Seik</v>
          </cell>
          <cell r="C2662" t="str">
            <v>Kyauk Seik</v>
          </cell>
        </row>
        <row r="2663">
          <cell r="A2663" t="str">
            <v>Baw Di Kone</v>
          </cell>
          <cell r="C2663" t="str">
            <v>Baw Di Kone</v>
          </cell>
        </row>
        <row r="2664">
          <cell r="A2664" t="str">
            <v>Kyauk Sar Taing</v>
          </cell>
          <cell r="C2664" t="str">
            <v>Kyauk Sar Taing</v>
          </cell>
        </row>
        <row r="2665">
          <cell r="A2665" t="str">
            <v>Mi Chaung Yae Thauk</v>
          </cell>
          <cell r="C2665" t="str">
            <v>Mi Chaung Yae Thauk</v>
          </cell>
        </row>
        <row r="2666">
          <cell r="A2666" t="str">
            <v>Kon Tan Zay</v>
          </cell>
          <cell r="C2666" t="str">
            <v>Kon Tan Zay</v>
          </cell>
        </row>
        <row r="2667">
          <cell r="A2667" t="str">
            <v>Mauk Pyar</v>
          </cell>
          <cell r="C2667" t="str">
            <v>Mauk Pyar</v>
          </cell>
        </row>
        <row r="2668">
          <cell r="A2668" t="str">
            <v>Kyauk Su</v>
          </cell>
          <cell r="C2668" t="str">
            <v>Kyauk Su</v>
          </cell>
        </row>
        <row r="2669">
          <cell r="A2669" t="str">
            <v>Nat Shin</v>
          </cell>
          <cell r="C2669" t="str">
            <v>Nat Shin</v>
          </cell>
        </row>
        <row r="2670">
          <cell r="A2670" t="str">
            <v>Tan Hlwea Chaung</v>
          </cell>
          <cell r="C2670" t="str">
            <v>Tan Hlwea Chaung</v>
          </cell>
        </row>
        <row r="2671">
          <cell r="A2671" t="str">
            <v>Kyauk Hpya Lar</v>
          </cell>
          <cell r="C2671" t="str">
            <v>Kyauk Hpya Lar</v>
          </cell>
        </row>
        <row r="2672">
          <cell r="A2672" t="str">
            <v>Gone Nar</v>
          </cell>
          <cell r="C2672" t="str">
            <v>Gone Nar</v>
          </cell>
        </row>
        <row r="2673">
          <cell r="A2673" t="str">
            <v>Thay Kan (Rakhine)</v>
          </cell>
          <cell r="C2673" t="str">
            <v>Thay Kan (Rakhine)</v>
          </cell>
        </row>
        <row r="2674">
          <cell r="A2674" t="str">
            <v>Thay Kan (Ku Lar)</v>
          </cell>
          <cell r="C2674" t="str">
            <v>Thay Kan (Ku Lar)</v>
          </cell>
        </row>
        <row r="2675">
          <cell r="A2675" t="str">
            <v>Kyauk Hpyu Taung</v>
          </cell>
          <cell r="C2675" t="str">
            <v>Kyauk Hpyu Taung</v>
          </cell>
        </row>
        <row r="2676">
          <cell r="A2676" t="str">
            <v>Kyauk Hpyu</v>
          </cell>
          <cell r="C2676" t="str">
            <v>Kyauk Hpyu</v>
          </cell>
        </row>
        <row r="2677">
          <cell r="A2677" t="str">
            <v>Kyauk Khei Pyin</v>
          </cell>
          <cell r="C2677" t="str">
            <v>Kyauk Khei Pyin</v>
          </cell>
        </row>
        <row r="2678">
          <cell r="A2678" t="str">
            <v>Kyauk Pyin Seik</v>
          </cell>
          <cell r="C2678" t="str">
            <v>Kyauk Pyin Seik</v>
          </cell>
        </row>
        <row r="2679">
          <cell r="A2679" t="str">
            <v>Kyauk Pyin Seik</v>
          </cell>
          <cell r="C2679" t="str">
            <v>Kyauk Pyin Seik</v>
          </cell>
        </row>
        <row r="2680">
          <cell r="A2680" t="str">
            <v>Set Khwar (East)</v>
          </cell>
          <cell r="C2680" t="str">
            <v>Set Khwar (East)</v>
          </cell>
        </row>
        <row r="2681">
          <cell r="A2681" t="str">
            <v>Set Khwar (West)</v>
          </cell>
          <cell r="C2681" t="str">
            <v>Set Khwar (West)</v>
          </cell>
        </row>
        <row r="2682">
          <cell r="A2682" t="str">
            <v>Ywar Haung</v>
          </cell>
          <cell r="C2682" t="str">
            <v>Ywar Haung</v>
          </cell>
        </row>
        <row r="2683">
          <cell r="A2683" t="str">
            <v>Kyauk Ngu</v>
          </cell>
          <cell r="C2683" t="str">
            <v>Kyauk Ngu</v>
          </cell>
        </row>
        <row r="2684">
          <cell r="A2684" t="str">
            <v>Nga Mauk Kyein</v>
          </cell>
          <cell r="C2684" t="str">
            <v>Nga Mauk Kyein</v>
          </cell>
        </row>
        <row r="2685">
          <cell r="A2685" t="str">
            <v>San Ni Khin</v>
          </cell>
          <cell r="C2685" t="str">
            <v>San Ni Khin</v>
          </cell>
        </row>
        <row r="2686">
          <cell r="A2686" t="str">
            <v>Mee Chaung Yae Thauk</v>
          </cell>
          <cell r="C2686" t="str">
            <v>Mee Chaung Yae Thauk</v>
          </cell>
        </row>
        <row r="2687">
          <cell r="A2687" t="str">
            <v>Ah Hpoe Pyin</v>
          </cell>
          <cell r="C2687" t="str">
            <v>Ah Hpoe Pyin</v>
          </cell>
        </row>
        <row r="2688">
          <cell r="A2688" t="str">
            <v>Pan Tu Ma</v>
          </cell>
          <cell r="C2688" t="str">
            <v>Pan Tu Ma</v>
          </cell>
        </row>
        <row r="2689">
          <cell r="A2689" t="str">
            <v>Kyauk Nga Nwar</v>
          </cell>
          <cell r="C2689" t="str">
            <v>Kyauk Nga Nwar</v>
          </cell>
        </row>
        <row r="2690">
          <cell r="A2690" t="str">
            <v>Kyauk Ni Maw</v>
          </cell>
          <cell r="C2690" t="str">
            <v>Kyauk Ni Maw</v>
          </cell>
        </row>
        <row r="2691">
          <cell r="A2691" t="str">
            <v>Kyauk Hta Yan</v>
          </cell>
          <cell r="C2691" t="str">
            <v>Kyauk Hta Yan</v>
          </cell>
        </row>
        <row r="2692">
          <cell r="A2692" t="str">
            <v>Ku Su Kaing</v>
          </cell>
          <cell r="C2692" t="str">
            <v>Ku Su Kaing</v>
          </cell>
        </row>
        <row r="2693">
          <cell r="A2693" t="str">
            <v>Zin Chan</v>
          </cell>
          <cell r="C2693" t="str">
            <v>Zin Chan</v>
          </cell>
        </row>
        <row r="2694">
          <cell r="A2694" t="str">
            <v>War Net Chein</v>
          </cell>
          <cell r="C2694" t="str">
            <v>War Net Chein</v>
          </cell>
        </row>
        <row r="2695">
          <cell r="A2695" t="str">
            <v>Myauk</v>
          </cell>
          <cell r="C2695" t="str">
            <v>Myauk</v>
          </cell>
        </row>
        <row r="2696">
          <cell r="A2696" t="str">
            <v>Kyauk Na Gar</v>
          </cell>
          <cell r="C2696" t="str">
            <v>Kyauk Na Gar</v>
          </cell>
        </row>
        <row r="2697">
          <cell r="A2697" t="str">
            <v>Pyar</v>
          </cell>
          <cell r="C2697" t="str">
            <v>Pyar</v>
          </cell>
        </row>
        <row r="2698">
          <cell r="A2698" t="str">
            <v>Thaing Htaunt</v>
          </cell>
          <cell r="C2698" t="str">
            <v>Thaing Htaunt</v>
          </cell>
        </row>
        <row r="2699">
          <cell r="A2699" t="str">
            <v>Seik Nar Pyin</v>
          </cell>
          <cell r="C2699" t="str">
            <v>Seik Nar Pyin</v>
          </cell>
        </row>
        <row r="2700">
          <cell r="A2700" t="str">
            <v>Ah Shey Bat</v>
          </cell>
          <cell r="C2700" t="str">
            <v>Ah Shey Bat</v>
          </cell>
        </row>
        <row r="2701">
          <cell r="A2701" t="str">
            <v>Kon Baung</v>
          </cell>
          <cell r="C2701" t="str">
            <v>Kon Baung</v>
          </cell>
        </row>
        <row r="2702">
          <cell r="A2702" t="str">
            <v>Maw Gyi</v>
          </cell>
          <cell r="C2702" t="str">
            <v>Maw Gyi</v>
          </cell>
        </row>
        <row r="2703">
          <cell r="A2703" t="str">
            <v>Kyauk Gyi Pyin</v>
          </cell>
          <cell r="C2703" t="str">
            <v>Kyauk Gyi Pyin</v>
          </cell>
        </row>
        <row r="2704">
          <cell r="A2704" t="str">
            <v>Pyin Wun</v>
          </cell>
          <cell r="C2704" t="str">
            <v>Pyin Wun</v>
          </cell>
        </row>
        <row r="2705">
          <cell r="A2705" t="str">
            <v>Pyin Shey</v>
          </cell>
          <cell r="C2705" t="str">
            <v>Pyin Shey</v>
          </cell>
        </row>
        <row r="2706">
          <cell r="A2706" t="str">
            <v>Gyeik Taw Ywar Ma</v>
          </cell>
          <cell r="C2706" t="str">
            <v>Gyeik Taw Ywar Ma</v>
          </cell>
        </row>
        <row r="2707">
          <cell r="A2707" t="str">
            <v>Kyauk Gyi</v>
          </cell>
          <cell r="C2707" t="str">
            <v>Kyauk Gyi</v>
          </cell>
        </row>
        <row r="2708">
          <cell r="A2708" t="str">
            <v>Chaung Net</v>
          </cell>
          <cell r="C2708" t="str">
            <v>Chaung Net</v>
          </cell>
        </row>
        <row r="2709">
          <cell r="A2709" t="str">
            <v>Kyauk Taung Pyein</v>
          </cell>
          <cell r="C2709" t="str">
            <v>Kyauk Taung Pyein</v>
          </cell>
        </row>
        <row r="2710">
          <cell r="A2710" t="str">
            <v>Pyin Shey (Rakhine)</v>
          </cell>
          <cell r="C2710" t="str">
            <v>Pyin Shey (Rakhine)</v>
          </cell>
        </row>
        <row r="2711">
          <cell r="A2711" t="str">
            <v>Kyauk Taung</v>
          </cell>
          <cell r="C2711" t="str">
            <v>Kyauk Taung</v>
          </cell>
        </row>
        <row r="2712">
          <cell r="A2712" t="str">
            <v>Kyauk Tan</v>
          </cell>
          <cell r="C2712" t="str">
            <v>Kyauk Tan</v>
          </cell>
        </row>
        <row r="2713">
          <cell r="A2713" t="str">
            <v>Kha Maung Chaung</v>
          </cell>
          <cell r="C2713" t="str">
            <v>Kha Maung Chaung</v>
          </cell>
        </row>
        <row r="2714">
          <cell r="A2714" t="str">
            <v>Chin (1)</v>
          </cell>
          <cell r="C2714" t="str">
            <v>Chin (1)</v>
          </cell>
        </row>
        <row r="2715">
          <cell r="A2715" t="str">
            <v>Chin (2)</v>
          </cell>
          <cell r="C2715" t="str">
            <v>Chin (2)</v>
          </cell>
        </row>
        <row r="2716">
          <cell r="A2716" t="str">
            <v>Nat Taung</v>
          </cell>
          <cell r="C2716" t="str">
            <v>Nat Taung</v>
          </cell>
        </row>
        <row r="2717">
          <cell r="A2717" t="str">
            <v>Nat Sar Yin</v>
          </cell>
          <cell r="C2717" t="str">
            <v>Nat Sar Yin</v>
          </cell>
        </row>
        <row r="2718">
          <cell r="A2718" t="str">
            <v>Pyin Ma</v>
          </cell>
          <cell r="C2718" t="str">
            <v>Pyin Ma</v>
          </cell>
        </row>
        <row r="2719">
          <cell r="A2719" t="str">
            <v>Set Noe</v>
          </cell>
          <cell r="C2719" t="str">
            <v>Set Noe</v>
          </cell>
        </row>
        <row r="2720">
          <cell r="A2720" t="str">
            <v>Lwan U</v>
          </cell>
          <cell r="C2720" t="str">
            <v>Lwan U</v>
          </cell>
        </row>
        <row r="2721">
          <cell r="A2721" t="str">
            <v>Kyauk Hlay Kar</v>
          </cell>
          <cell r="C2721" t="str">
            <v>Kyauk Hlay Kar</v>
          </cell>
        </row>
        <row r="2722">
          <cell r="A2722" t="str">
            <v>Thea Chaung Ywar Thit Kay</v>
          </cell>
          <cell r="C2722" t="str">
            <v>Thea Chaung Ywar Thit Kay</v>
          </cell>
        </row>
        <row r="2723">
          <cell r="A2723" t="str">
            <v>Thea Chaung Pyu Su</v>
          </cell>
          <cell r="C2723" t="str">
            <v>Thea Chaung Pyu Su</v>
          </cell>
        </row>
        <row r="2724">
          <cell r="A2724" t="str">
            <v>Kyauk Maung Hna Ma</v>
          </cell>
          <cell r="C2724" t="str">
            <v>Kyauk Maung Hna Ma</v>
          </cell>
        </row>
        <row r="2725">
          <cell r="A2725" t="str">
            <v>Kun Twin</v>
          </cell>
          <cell r="C2725" t="str">
            <v>Kun Twin</v>
          </cell>
        </row>
        <row r="2726">
          <cell r="A2726" t="str">
            <v>Za Layt</v>
          </cell>
          <cell r="C2726" t="str">
            <v>Za Layt</v>
          </cell>
        </row>
        <row r="2727">
          <cell r="A2727" t="str">
            <v>Kyauk Sauk</v>
          </cell>
          <cell r="C2727" t="str">
            <v>Kyauk Sauk</v>
          </cell>
        </row>
        <row r="2728">
          <cell r="A2728" t="str">
            <v>Tha Pyu Chaung</v>
          </cell>
          <cell r="C2728" t="str">
            <v>Tha Pyu Chaung</v>
          </cell>
        </row>
        <row r="2729">
          <cell r="A2729" t="str">
            <v>Wa Hmyaung</v>
          </cell>
          <cell r="C2729" t="str">
            <v>Wa Hmyaung</v>
          </cell>
        </row>
        <row r="2730">
          <cell r="A2730" t="str">
            <v>War Net Chun</v>
          </cell>
          <cell r="C2730" t="str">
            <v>War Net Chun</v>
          </cell>
        </row>
        <row r="2731">
          <cell r="A2731" t="str">
            <v>Kyauk Pyauk</v>
          </cell>
          <cell r="C2731" t="str">
            <v>Kyauk Pyauk</v>
          </cell>
        </row>
        <row r="2732">
          <cell r="A2732" t="str">
            <v>Pyu Chaing</v>
          </cell>
          <cell r="C2732" t="str">
            <v>Pyu Chaing</v>
          </cell>
        </row>
        <row r="2733">
          <cell r="A2733" t="str">
            <v>Tha Hpan Chaung</v>
          </cell>
          <cell r="C2733" t="str">
            <v>Tha Hpan Chaung</v>
          </cell>
        </row>
        <row r="2734">
          <cell r="A2734" t="str">
            <v>In Taing Gyi</v>
          </cell>
          <cell r="C2734" t="str">
            <v>In Taing Gyi</v>
          </cell>
        </row>
        <row r="2735">
          <cell r="A2735" t="str">
            <v>Yin Ye Pyin</v>
          </cell>
          <cell r="C2735" t="str">
            <v>Yin Ye Pyin</v>
          </cell>
        </row>
        <row r="2736">
          <cell r="A2736" t="str">
            <v>Yae Gaung Chein</v>
          </cell>
          <cell r="C2736" t="str">
            <v>Yae Gaung Chein</v>
          </cell>
        </row>
        <row r="2737">
          <cell r="A2737" t="str">
            <v>Say Taung Gyi</v>
          </cell>
          <cell r="C2737" t="str">
            <v>Say Taung Gyi</v>
          </cell>
        </row>
        <row r="2738">
          <cell r="A2738" t="str">
            <v>Say Taung Ka Lay</v>
          </cell>
          <cell r="C2738" t="str">
            <v>Say Taung Ka Lay</v>
          </cell>
        </row>
        <row r="2739">
          <cell r="A2739" t="str">
            <v>Kyauk Myaung</v>
          </cell>
          <cell r="C2739" t="str">
            <v>Kyauk Myaung</v>
          </cell>
        </row>
        <row r="2740">
          <cell r="A2740" t="str">
            <v>Taung Gyi Yin</v>
          </cell>
          <cell r="C2740" t="str">
            <v>Taung Gyi Yin</v>
          </cell>
        </row>
        <row r="2741">
          <cell r="A2741" t="str">
            <v>Chit Pon Ma</v>
          </cell>
          <cell r="C2741" t="str">
            <v>Chit Pon Ma</v>
          </cell>
        </row>
        <row r="2742">
          <cell r="A2742" t="str">
            <v>Thaing Chein</v>
          </cell>
          <cell r="C2742" t="str">
            <v>Thaing Chein</v>
          </cell>
        </row>
        <row r="2743">
          <cell r="A2743" t="str">
            <v>Ah Mway Pon</v>
          </cell>
          <cell r="C2743" t="str">
            <v>Ah Mway Pon</v>
          </cell>
        </row>
        <row r="2744">
          <cell r="A2744" t="str">
            <v>Lin Pan Kyin</v>
          </cell>
          <cell r="C2744" t="str">
            <v>Lin Pan Kyin</v>
          </cell>
        </row>
        <row r="2745">
          <cell r="A2745" t="str">
            <v>Pein Hne Chein</v>
          </cell>
          <cell r="C2745" t="str">
            <v>Pein Hne Chein</v>
          </cell>
        </row>
        <row r="2746">
          <cell r="A2746" t="str">
            <v>Kyauk Chaung Ywar Thit</v>
          </cell>
          <cell r="C2746" t="str">
            <v>Kyauk Chaung Ywar Thit</v>
          </cell>
        </row>
        <row r="2747">
          <cell r="A2747" t="str">
            <v>Ah Lel</v>
          </cell>
          <cell r="C2747" t="str">
            <v>Ah Lel</v>
          </cell>
        </row>
        <row r="2748">
          <cell r="A2748" t="str">
            <v>Wai</v>
          </cell>
          <cell r="C2748" t="str">
            <v>Wai</v>
          </cell>
        </row>
        <row r="2749">
          <cell r="A2749" t="str">
            <v>Auk Seik Pyin</v>
          </cell>
          <cell r="C2749" t="str">
            <v>Auk Seik Pyin</v>
          </cell>
        </row>
        <row r="2750">
          <cell r="A2750" t="str">
            <v>Kyauk Wai</v>
          </cell>
          <cell r="C2750" t="str">
            <v>Kyauk Wai</v>
          </cell>
        </row>
        <row r="2751">
          <cell r="A2751" t="str">
            <v>Kyein Chaung Pyin</v>
          </cell>
          <cell r="C2751" t="str">
            <v>Kyein Chaung Pyin</v>
          </cell>
        </row>
        <row r="2752">
          <cell r="A2752" t="str">
            <v>In Kaing Gyi</v>
          </cell>
          <cell r="C2752" t="str">
            <v>In Kaing Gyi</v>
          </cell>
        </row>
        <row r="2753">
          <cell r="A2753" t="str">
            <v>Kyauk Yan Thar Si</v>
          </cell>
          <cell r="C2753" t="str">
            <v>Kyauk Yan Thar Si</v>
          </cell>
        </row>
        <row r="2754">
          <cell r="A2754" t="str">
            <v>Yae Poke</v>
          </cell>
          <cell r="C2754" t="str">
            <v>Yae Poke</v>
          </cell>
        </row>
        <row r="2755">
          <cell r="A2755" t="str">
            <v>Maung Hpyu (Da Pyu Chaung)</v>
          </cell>
          <cell r="C2755" t="str">
            <v>Maung Hpyu (Da Pyu Chaung)</v>
          </cell>
        </row>
        <row r="2756">
          <cell r="A2756" t="str">
            <v>Kyauk Yant (Rakhine)</v>
          </cell>
          <cell r="C2756" t="str">
            <v>Kyauk Yant (Rakhine)</v>
          </cell>
        </row>
        <row r="2757">
          <cell r="A2757" t="str">
            <v>Taung</v>
          </cell>
          <cell r="C2757" t="str">
            <v>Taung</v>
          </cell>
        </row>
        <row r="2758">
          <cell r="A2758" t="str">
            <v>Na Nwin Ku</v>
          </cell>
          <cell r="C2758" t="str">
            <v>Na Nwin Ku</v>
          </cell>
        </row>
        <row r="2759">
          <cell r="A2759" t="str">
            <v>Teik Tu Pauk</v>
          </cell>
          <cell r="C2759" t="str">
            <v>Teik Tu Pauk</v>
          </cell>
        </row>
        <row r="2760">
          <cell r="A2760" t="str">
            <v>Kyaung Taik</v>
          </cell>
          <cell r="C2760" t="str">
            <v>Kyaung Taik</v>
          </cell>
        </row>
        <row r="2761">
          <cell r="A2761" t="str">
            <v>Zar Di Pyin</v>
          </cell>
          <cell r="C2761" t="str">
            <v>Zar Di Pyin</v>
          </cell>
        </row>
        <row r="2762">
          <cell r="A2762" t="str">
            <v>Maung Hpyu Pyin</v>
          </cell>
          <cell r="C2762" t="str">
            <v>Maung Hpyu Pyin</v>
          </cell>
        </row>
        <row r="2763">
          <cell r="A2763" t="str">
            <v>Kyaung Pyein</v>
          </cell>
          <cell r="C2763" t="str">
            <v>Kyaung Pyein</v>
          </cell>
        </row>
        <row r="2764">
          <cell r="A2764" t="str">
            <v>Kyauk Chaung Pyin</v>
          </cell>
          <cell r="C2764" t="str">
            <v>Kyauk Chaung Pyin</v>
          </cell>
        </row>
        <row r="2765">
          <cell r="A2765" t="str">
            <v>Tha Pyu Chein</v>
          </cell>
          <cell r="C2765" t="str">
            <v>Tha Pyu Chein</v>
          </cell>
        </row>
        <row r="2766">
          <cell r="A2766" t="str">
            <v>Chaung Net</v>
          </cell>
          <cell r="C2766" t="str">
            <v>Chaung Net</v>
          </cell>
        </row>
        <row r="2767">
          <cell r="A2767" t="str">
            <v>Gwa Sone</v>
          </cell>
          <cell r="C2767" t="str">
            <v>Gwa Sone</v>
          </cell>
        </row>
        <row r="2768">
          <cell r="A2768" t="str">
            <v>Chae</v>
          </cell>
          <cell r="C2768" t="str">
            <v>Chae</v>
          </cell>
        </row>
        <row r="2769">
          <cell r="A2769" t="str">
            <v>Than Gyo</v>
          </cell>
          <cell r="C2769" t="str">
            <v>Than Gyo</v>
          </cell>
        </row>
        <row r="2770">
          <cell r="A2770" t="str">
            <v>Than Kyoe</v>
          </cell>
          <cell r="C2770" t="str">
            <v>Than Kyoe</v>
          </cell>
        </row>
        <row r="2771">
          <cell r="A2771" t="str">
            <v>Ah Haung Taung</v>
          </cell>
          <cell r="C2771" t="str">
            <v>Ah Haung Taung</v>
          </cell>
        </row>
        <row r="2772">
          <cell r="A2772" t="str">
            <v>Kan Ni</v>
          </cell>
          <cell r="C2772" t="str">
            <v>Kan Ni</v>
          </cell>
        </row>
        <row r="2773">
          <cell r="A2773" t="str">
            <v>Kyaung Taung</v>
          </cell>
          <cell r="C2773" t="str">
            <v>Kyaung Taung</v>
          </cell>
        </row>
        <row r="2774">
          <cell r="A2774" t="str">
            <v>Kha Maung Tone</v>
          </cell>
          <cell r="C2774" t="str">
            <v>Kha Maung Tone</v>
          </cell>
        </row>
        <row r="2775">
          <cell r="A2775" t="str">
            <v>Kyaung Taung (1)</v>
          </cell>
          <cell r="C2775" t="str">
            <v>Kyaung Taung (1)</v>
          </cell>
        </row>
        <row r="2776">
          <cell r="A2776" t="str">
            <v>Kyaung Taung (2)</v>
          </cell>
          <cell r="C2776" t="str">
            <v>Kyaung Taung (2)</v>
          </cell>
        </row>
        <row r="2777">
          <cell r="A2777" t="str">
            <v>Hpawy Thar</v>
          </cell>
          <cell r="C2777" t="str">
            <v>Hpawy Thar</v>
          </cell>
        </row>
        <row r="2778">
          <cell r="A2778" t="str">
            <v>Mwi Thee</v>
          </cell>
          <cell r="C2778" t="str">
            <v>Mwi Thee</v>
          </cell>
        </row>
        <row r="2779">
          <cell r="A2779" t="str">
            <v>Kyaw U</v>
          </cell>
          <cell r="C2779" t="str">
            <v>Kyaw U</v>
          </cell>
        </row>
        <row r="2780">
          <cell r="A2780" t="str">
            <v>Kyaung Taung</v>
          </cell>
          <cell r="C2780" t="str">
            <v>Kyaung Taung</v>
          </cell>
        </row>
        <row r="2781">
          <cell r="A2781" t="str">
            <v>Thea Ni Chaung</v>
          </cell>
          <cell r="C2781" t="str">
            <v>Thea Ni Chaung</v>
          </cell>
        </row>
        <row r="2782">
          <cell r="A2782" t="str">
            <v>Sar Kaing</v>
          </cell>
          <cell r="C2782" t="str">
            <v>Sar Kaing</v>
          </cell>
        </row>
        <row r="2783">
          <cell r="A2783" t="str">
            <v>Pu Zun Chaung</v>
          </cell>
          <cell r="C2783" t="str">
            <v>Pu Zun Chaung</v>
          </cell>
        </row>
        <row r="2784">
          <cell r="A2784" t="str">
            <v>Yan Day</v>
          </cell>
          <cell r="C2784" t="str">
            <v>Yan Day</v>
          </cell>
        </row>
        <row r="2785">
          <cell r="A2785" t="str">
            <v>Kyaw Kaing</v>
          </cell>
          <cell r="C2785" t="str">
            <v>Kyaw Kaing</v>
          </cell>
        </row>
        <row r="2786">
          <cell r="A2786" t="str">
            <v>Hnget Pyaw Taw</v>
          </cell>
          <cell r="C2786" t="str">
            <v>Hnget Pyaw Taw</v>
          </cell>
        </row>
        <row r="2787">
          <cell r="A2787" t="str">
            <v>Kyay Pin Lel</v>
          </cell>
          <cell r="C2787" t="str">
            <v>Kyay Pin Lel</v>
          </cell>
        </row>
        <row r="2788">
          <cell r="A2788" t="str">
            <v>Tha Yet Taw</v>
          </cell>
          <cell r="C2788" t="str">
            <v>Tha Yet Taw</v>
          </cell>
        </row>
        <row r="2789">
          <cell r="A2789" t="str">
            <v>Kyay Taw</v>
          </cell>
          <cell r="C2789" t="str">
            <v>Kyay Taw</v>
          </cell>
        </row>
        <row r="2790">
          <cell r="A2790" t="str">
            <v>Kyay Taw Paik Seik</v>
          </cell>
          <cell r="C2790" t="str">
            <v>Kyay Taw Paik Seik</v>
          </cell>
        </row>
        <row r="2791">
          <cell r="A2791" t="str">
            <v>Pyi Taw Thar</v>
          </cell>
          <cell r="C2791" t="str">
            <v>Pyi Taw Thar</v>
          </cell>
        </row>
        <row r="2792">
          <cell r="A2792" t="str">
            <v>Kyay Taw</v>
          </cell>
          <cell r="C2792" t="str">
            <v>Kyay Taw</v>
          </cell>
        </row>
        <row r="2793">
          <cell r="A2793" t="str">
            <v>Chaung Hpyar</v>
          </cell>
          <cell r="C2793" t="str">
            <v>Chaung Hpyar</v>
          </cell>
        </row>
        <row r="2794">
          <cell r="A2794" t="str">
            <v>Kay Tha Lar Chaung Wa</v>
          </cell>
          <cell r="C2794" t="str">
            <v>Kay Tha Lar Chaung Wa</v>
          </cell>
        </row>
        <row r="2795">
          <cell r="A2795" t="str">
            <v>Ng Man Chay</v>
          </cell>
          <cell r="C2795" t="str">
            <v>Ng Man Chay</v>
          </cell>
        </row>
        <row r="2796">
          <cell r="A2796" t="str">
            <v>Let War Khat</v>
          </cell>
          <cell r="C2796" t="str">
            <v>Let War Khat</v>
          </cell>
        </row>
        <row r="2797">
          <cell r="A2797" t="str">
            <v>Ta Ya Gu Ywar Haung</v>
          </cell>
          <cell r="C2797" t="str">
            <v>Ta Ya Gu Ywar Haung</v>
          </cell>
        </row>
        <row r="2798">
          <cell r="A2798" t="str">
            <v>Ta Ya Gu Ywar Thit</v>
          </cell>
          <cell r="C2798" t="str">
            <v>Ta Ya Gu Ywar Thit</v>
          </cell>
        </row>
        <row r="2799">
          <cell r="A2799" t="str">
            <v>Kay Tha Lar Pyun Wa</v>
          </cell>
          <cell r="C2799" t="str">
            <v>Kay Tha Lar Pyun Wa</v>
          </cell>
        </row>
        <row r="2800">
          <cell r="A2800" t="str">
            <v>Kaung Ri Chaung Ywar Haung</v>
          </cell>
          <cell r="C2800" t="str">
            <v>Kaung Ri Chaung Ywar Haung</v>
          </cell>
        </row>
        <row r="2801">
          <cell r="A2801" t="str">
            <v>Kyun Chaung</v>
          </cell>
          <cell r="C2801" t="str">
            <v>Kyun Chaung</v>
          </cell>
        </row>
        <row r="2802">
          <cell r="A2802" t="str">
            <v>Kyauk Pan Tu (Ywar Thar Yar)</v>
          </cell>
          <cell r="C2802" t="str">
            <v>Kyauk Pan Tu (Ywar Thar Yar)</v>
          </cell>
        </row>
        <row r="2803">
          <cell r="A2803" t="str">
            <v>Auk Lar</v>
          </cell>
          <cell r="C2803" t="str">
            <v>Auk Lar</v>
          </cell>
        </row>
        <row r="2804">
          <cell r="A2804" t="str">
            <v>Taung Myaw Chaung</v>
          </cell>
          <cell r="C2804" t="str">
            <v>Taung Myaw Chaung</v>
          </cell>
        </row>
        <row r="2805">
          <cell r="A2805" t="str">
            <v>Ma Tin</v>
          </cell>
          <cell r="C2805" t="str">
            <v>Ma Tin</v>
          </cell>
        </row>
        <row r="2806">
          <cell r="A2806" t="str">
            <v>Kan Chay Pyin</v>
          </cell>
          <cell r="C2806" t="str">
            <v>Kan Chay Pyin</v>
          </cell>
        </row>
        <row r="2807">
          <cell r="A2807" t="str">
            <v>La Mu Let Net</v>
          </cell>
          <cell r="C2807" t="str">
            <v>La Mu Let Net</v>
          </cell>
        </row>
        <row r="2808">
          <cell r="A2808" t="str">
            <v>Auk Kaing Shey</v>
          </cell>
          <cell r="C2808" t="str">
            <v>Auk Kaing Shey</v>
          </cell>
        </row>
        <row r="2809">
          <cell r="A2809" t="str">
            <v>Kywin Ma Kan Htaunt</v>
          </cell>
          <cell r="C2809" t="str">
            <v>Kywin Ma Kan Htaunt</v>
          </cell>
        </row>
        <row r="2810">
          <cell r="A2810" t="str">
            <v>Auk Hnget Pyaw Chaung</v>
          </cell>
          <cell r="C2810" t="str">
            <v>Auk Hnget Pyaw Chaung</v>
          </cell>
        </row>
        <row r="2811">
          <cell r="A2811" t="str">
            <v>Auk Net Maw</v>
          </cell>
          <cell r="C2811" t="str">
            <v>Auk Net Maw</v>
          </cell>
        </row>
        <row r="2812">
          <cell r="A2812" t="str">
            <v>Kyaung Kone</v>
          </cell>
          <cell r="C2812" t="str">
            <v>Kyaung Kone</v>
          </cell>
        </row>
        <row r="2813">
          <cell r="A2813" t="str">
            <v>Myin Saing Maw</v>
          </cell>
          <cell r="C2813" t="str">
            <v>Myin Saing Maw</v>
          </cell>
        </row>
        <row r="2814">
          <cell r="A2814" t="str">
            <v>Ohn Maw</v>
          </cell>
          <cell r="C2814" t="str">
            <v>Ohn Maw</v>
          </cell>
        </row>
        <row r="2815">
          <cell r="A2815" t="str">
            <v>Ta Laing Te</v>
          </cell>
          <cell r="C2815" t="str">
            <v>Ta Laing Te</v>
          </cell>
        </row>
        <row r="2816">
          <cell r="A2816" t="str">
            <v>Zee Kyun</v>
          </cell>
          <cell r="C2816" t="str">
            <v>Zee Kyun</v>
          </cell>
        </row>
        <row r="2817">
          <cell r="A2817" t="str">
            <v>Auk Nan Yar</v>
          </cell>
          <cell r="C2817" t="str">
            <v>Auk Nan Yar</v>
          </cell>
        </row>
        <row r="2818">
          <cell r="A2818" t="str">
            <v>Auk</v>
          </cell>
          <cell r="C2818" t="str">
            <v>Auk</v>
          </cell>
        </row>
        <row r="2819">
          <cell r="A2819" t="str">
            <v>Kya Maung</v>
          </cell>
          <cell r="C2819" t="str">
            <v>Kya Maung</v>
          </cell>
        </row>
        <row r="2820">
          <cell r="A2820" t="str">
            <v>Shee Dar</v>
          </cell>
          <cell r="C2820" t="str">
            <v>Shee Dar</v>
          </cell>
        </row>
        <row r="2821">
          <cell r="A2821" t="str">
            <v>Kyaung Toe</v>
          </cell>
          <cell r="C2821" t="str">
            <v>Kyaung Toe</v>
          </cell>
        </row>
        <row r="2822">
          <cell r="A2822" t="str">
            <v>Aung Zan</v>
          </cell>
          <cell r="C2822" t="str">
            <v>Aung Zan</v>
          </cell>
        </row>
        <row r="2823">
          <cell r="A2823" t="str">
            <v>Aung Zan (Die Nat)</v>
          </cell>
          <cell r="C2823" t="str">
            <v>Aung Zan (Die Nat)</v>
          </cell>
        </row>
        <row r="2824">
          <cell r="A2824" t="str">
            <v>Aung Hla Pyin</v>
          </cell>
          <cell r="C2824" t="str">
            <v>Aung Hla Pyin</v>
          </cell>
        </row>
        <row r="2825">
          <cell r="A2825" t="str">
            <v>Thein Pyein</v>
          </cell>
          <cell r="C2825" t="str">
            <v>Thein Pyein</v>
          </cell>
        </row>
        <row r="2826">
          <cell r="A2826" t="str">
            <v>Kone Baung Htet</v>
          </cell>
          <cell r="C2826" t="str">
            <v>Kone Baung Htet</v>
          </cell>
        </row>
        <row r="2827">
          <cell r="A2827" t="str">
            <v>Wan Dee</v>
          </cell>
          <cell r="C2827" t="str">
            <v>Wan Dee</v>
          </cell>
        </row>
        <row r="2828">
          <cell r="A2828" t="str">
            <v>Aung Seik</v>
          </cell>
          <cell r="C2828" t="str">
            <v>Aung Seik</v>
          </cell>
        </row>
        <row r="2829">
          <cell r="A2829" t="str">
            <v>Aung Seik</v>
          </cell>
          <cell r="C2829" t="str">
            <v>Aung Seik</v>
          </cell>
        </row>
        <row r="2830">
          <cell r="A2830" t="str">
            <v>Kaung Ri Chaung Ywar Thit</v>
          </cell>
          <cell r="C2830" t="str">
            <v>Kaung Ri Chaung Ywar Thit</v>
          </cell>
        </row>
        <row r="2831">
          <cell r="A2831" t="str">
            <v>Aung Hpyu Pyin</v>
          </cell>
          <cell r="C2831" t="str">
            <v>Aung Hpyu Pyin</v>
          </cell>
        </row>
        <row r="2832">
          <cell r="A2832" t="str">
            <v>Tha Yet Cho</v>
          </cell>
          <cell r="C2832" t="str">
            <v>Tha Yet Cho</v>
          </cell>
        </row>
        <row r="2833">
          <cell r="A2833" t="str">
            <v>Ohn Chaung</v>
          </cell>
          <cell r="C2833" t="str">
            <v>Ohn Chaung</v>
          </cell>
        </row>
        <row r="2834">
          <cell r="A2834" t="str">
            <v>Daung Pyauk Kay</v>
          </cell>
          <cell r="C2834" t="str">
            <v>Daung Pyauk Kay</v>
          </cell>
        </row>
        <row r="2835">
          <cell r="A2835" t="str">
            <v>Aung Daing</v>
          </cell>
          <cell r="C2835" t="str">
            <v>Aung Daing</v>
          </cell>
        </row>
        <row r="2836">
          <cell r="A2836" t="str">
            <v>Nga/Pun Ywar Shey</v>
          </cell>
          <cell r="C2836" t="str">
            <v>Nga/Pun Ywar Shey</v>
          </cell>
        </row>
        <row r="2837">
          <cell r="A2837" t="str">
            <v>Nga/Pun Ywar Gyi</v>
          </cell>
          <cell r="C2837" t="str">
            <v>Nga/Pun Ywar Gyi</v>
          </cell>
        </row>
        <row r="2838">
          <cell r="A2838" t="str">
            <v>Me Za Li Kone</v>
          </cell>
          <cell r="C2838" t="str">
            <v>Me Za Li Kone</v>
          </cell>
        </row>
        <row r="2839">
          <cell r="A2839" t="str">
            <v>Ah Lar Than</v>
          </cell>
          <cell r="C2839" t="str">
            <v>Ah Lar Than</v>
          </cell>
        </row>
        <row r="2840">
          <cell r="A2840" t="str">
            <v>Pa Lin Pyin (Rakhine)</v>
          </cell>
          <cell r="C2840" t="str">
            <v>Pa Lin Pyin (Rakhine)</v>
          </cell>
        </row>
        <row r="2841">
          <cell r="A2841" t="str">
            <v>Pa Lin Pyin (Ku Lar)</v>
          </cell>
          <cell r="C2841" t="str">
            <v>Pa Lin Pyin (Ku Lar)</v>
          </cell>
        </row>
        <row r="2842">
          <cell r="A2842" t="str">
            <v>Aung Zay Ya (Nyein Chan Yay)</v>
          </cell>
          <cell r="C2842" t="str">
            <v>Aung Zay Ya (Nyein Chan Yay)</v>
          </cell>
        </row>
        <row r="2843">
          <cell r="A2843" t="str">
            <v>Aung Myay Kone</v>
          </cell>
          <cell r="C2843" t="str">
            <v>Aung Myay Kone</v>
          </cell>
        </row>
        <row r="2844">
          <cell r="A2844" t="str">
            <v>Aung Zay Ya</v>
          </cell>
          <cell r="C2844" t="str">
            <v>Aung Zay Ya</v>
          </cell>
        </row>
        <row r="2845">
          <cell r="A2845" t="str">
            <v>Sar Poet Taung</v>
          </cell>
          <cell r="C2845" t="str">
            <v>Sar Poet Taung</v>
          </cell>
        </row>
        <row r="2846">
          <cell r="A2846" t="str">
            <v>Aung Zay Ya</v>
          </cell>
          <cell r="C2846" t="str">
            <v>Aung Zay Ya</v>
          </cell>
        </row>
        <row r="2847">
          <cell r="A2847" t="str">
            <v>Kauk Kyit</v>
          </cell>
          <cell r="C2847" t="str">
            <v>Kauk Kyit</v>
          </cell>
        </row>
        <row r="2848">
          <cell r="A2848" t="str">
            <v>Pon Sar</v>
          </cell>
          <cell r="C2848" t="str">
            <v>Pon Sar</v>
          </cell>
        </row>
        <row r="2849">
          <cell r="A2849" t="str">
            <v>Aung Ba La</v>
          </cell>
          <cell r="C2849" t="str">
            <v>Aung Ba La</v>
          </cell>
        </row>
        <row r="2850">
          <cell r="A2850" t="str">
            <v>Thar Si</v>
          </cell>
          <cell r="C2850" t="str">
            <v>Thar Si</v>
          </cell>
        </row>
        <row r="2851">
          <cell r="A2851" t="str">
            <v>Sin Paik</v>
          </cell>
          <cell r="C2851" t="str">
            <v>Sin Paik</v>
          </cell>
        </row>
        <row r="2852">
          <cell r="A2852" t="str">
            <v>Tan Aye</v>
          </cell>
          <cell r="C2852" t="str">
            <v>Tan Aye</v>
          </cell>
        </row>
        <row r="2853">
          <cell r="A2853" t="str">
            <v>Aung Ya</v>
          </cell>
          <cell r="C2853" t="str">
            <v>Aung Ya</v>
          </cell>
        </row>
        <row r="2854">
          <cell r="A2854" t="str">
            <v>Thea Pon</v>
          </cell>
          <cell r="C2854" t="str">
            <v>Thea Pon</v>
          </cell>
        </row>
        <row r="2855">
          <cell r="A2855" t="str">
            <v>San Thar Pyin</v>
          </cell>
          <cell r="C2855" t="str">
            <v>San Thar Pyin</v>
          </cell>
        </row>
        <row r="2856">
          <cell r="A2856" t="str">
            <v>Par Pwee Chay</v>
          </cell>
          <cell r="C2856" t="str">
            <v>Par Pwee Chay</v>
          </cell>
        </row>
        <row r="2857">
          <cell r="A2857" t="str">
            <v>Byaing Thit</v>
          </cell>
          <cell r="C2857" t="str">
            <v>Byaing Thit</v>
          </cell>
        </row>
        <row r="2858">
          <cell r="A2858" t="str">
            <v>Kyauk Chaung</v>
          </cell>
          <cell r="C2858" t="str">
            <v>Kyauk Chaung</v>
          </cell>
        </row>
        <row r="2859">
          <cell r="A2859" t="str">
            <v>Kyauk Maung</v>
          </cell>
          <cell r="C2859" t="str">
            <v>Kyauk Maung</v>
          </cell>
        </row>
        <row r="2860">
          <cell r="A2860" t="str">
            <v>Kha Maung Tway</v>
          </cell>
          <cell r="C2860" t="str">
            <v>Kha Maung Tway</v>
          </cell>
        </row>
        <row r="2861">
          <cell r="A2861" t="str">
            <v>Nga Ra Pa Chaing Peik Se</v>
          </cell>
          <cell r="C2861" t="str">
            <v>Nga Ra Pa Chaing Peik Se</v>
          </cell>
        </row>
        <row r="2862">
          <cell r="A2862" t="str">
            <v>Nga Shi Chaing</v>
          </cell>
          <cell r="C2862" t="str">
            <v>Nga Shi Chaing</v>
          </cell>
        </row>
        <row r="2863">
          <cell r="A2863" t="str">
            <v>Nga Me Byin Peik Seik</v>
          </cell>
          <cell r="C2863" t="str">
            <v>Nga Me Byin Peik Seik</v>
          </cell>
        </row>
        <row r="2864">
          <cell r="A2864" t="str">
            <v>Pyin Gyi</v>
          </cell>
          <cell r="C2864" t="str">
            <v>Pyin Gyi</v>
          </cell>
        </row>
        <row r="2865">
          <cell r="A2865" t="str">
            <v>Thae Dway</v>
          </cell>
          <cell r="C2865" t="str">
            <v>Thae Dway</v>
          </cell>
        </row>
        <row r="2866">
          <cell r="A2866" t="str">
            <v>Tha Byu Chaing</v>
          </cell>
          <cell r="C2866" t="str">
            <v>Tha Byu Chaing</v>
          </cell>
        </row>
        <row r="2867">
          <cell r="A2867" t="str">
            <v>Ma Nyin Kaing</v>
          </cell>
          <cell r="C2867" t="str">
            <v>Ma Nyin Kaing</v>
          </cell>
        </row>
        <row r="2868">
          <cell r="A2868" t="str">
            <v>Ohn Ta Pin</v>
          </cell>
          <cell r="C2868" t="str">
            <v>Ohn Ta Pin</v>
          </cell>
        </row>
        <row r="2869">
          <cell r="A2869" t="str">
            <v>Kun Chaing</v>
          </cell>
          <cell r="C2869" t="str">
            <v>Kun Chaing</v>
          </cell>
        </row>
        <row r="2870">
          <cell r="A2870" t="str">
            <v>May Lun</v>
          </cell>
          <cell r="C2870" t="str">
            <v>May Lun</v>
          </cell>
        </row>
        <row r="2871">
          <cell r="A2871" t="str">
            <v>Kaung Poke Kay</v>
          </cell>
          <cell r="C2871" t="str">
            <v>Kaung Poke Kay</v>
          </cell>
        </row>
        <row r="2872">
          <cell r="A2872" t="str">
            <v>Myauk Taung</v>
          </cell>
          <cell r="C2872" t="str">
            <v>Myauk Taung</v>
          </cell>
        </row>
        <row r="2873">
          <cell r="A2873" t="str">
            <v>Ka Htee Hla (Na Ta La)</v>
          </cell>
          <cell r="C2873" t="str">
            <v>Ka Htee Hla (Na Ta La)</v>
          </cell>
        </row>
        <row r="2874">
          <cell r="A2874" t="str">
            <v>Pan Be Chaung Rakhine</v>
          </cell>
          <cell r="C2874" t="str">
            <v>Pan Be Chaung Rakhine</v>
          </cell>
        </row>
        <row r="2875">
          <cell r="A2875" t="str">
            <v>Pan Be Chaung Ku Lar</v>
          </cell>
          <cell r="C2875" t="str">
            <v>Pan Be Chaung Ku Lar</v>
          </cell>
        </row>
        <row r="2876">
          <cell r="A2876" t="str">
            <v>Hmyawt Wan</v>
          </cell>
          <cell r="C2876" t="str">
            <v>Hmyawt Wan</v>
          </cell>
        </row>
        <row r="2877">
          <cell r="A2877" t="str">
            <v>Hmyaw Taw U</v>
          </cell>
          <cell r="C2877" t="str">
            <v>Hmyaw Taw U</v>
          </cell>
        </row>
        <row r="2878">
          <cell r="A2878" t="str">
            <v>Taw</v>
          </cell>
          <cell r="C2878" t="str">
            <v>Taw</v>
          </cell>
        </row>
        <row r="2879">
          <cell r="A2879" t="str">
            <v>Pyar Gyi</v>
          </cell>
          <cell r="C2879" t="str">
            <v>Pyar Gyi</v>
          </cell>
        </row>
        <row r="2880">
          <cell r="A2880" t="str">
            <v>Hmyaw Chaung</v>
          </cell>
          <cell r="C2880" t="str">
            <v>Hmyaw Chaung</v>
          </cell>
        </row>
        <row r="2881">
          <cell r="A2881" t="str">
            <v>Sa Bai Chaung</v>
          </cell>
          <cell r="C2881" t="str">
            <v>Sa Bai Chaung</v>
          </cell>
        </row>
        <row r="2882">
          <cell r="A2882" t="str">
            <v>Maung Hnit Ma</v>
          </cell>
          <cell r="C2882" t="str">
            <v>Maung Hnit Ma</v>
          </cell>
        </row>
        <row r="2883">
          <cell r="A2883" t="str">
            <v>Maung Hnit Ma</v>
          </cell>
          <cell r="C2883" t="str">
            <v>Maung Hnit Ma</v>
          </cell>
        </row>
        <row r="2884">
          <cell r="A2884" t="str">
            <v>Mee Chaung Thea</v>
          </cell>
          <cell r="C2884" t="str">
            <v>Mee Chaung Thea</v>
          </cell>
        </row>
        <row r="2885">
          <cell r="A2885" t="str">
            <v>Kan Baing Chaung</v>
          </cell>
          <cell r="C2885" t="str">
            <v>Kan Baing Chaung</v>
          </cell>
        </row>
        <row r="2886">
          <cell r="A2886" t="str">
            <v>Maung Hnit Ma (Gyi)</v>
          </cell>
          <cell r="C2886" t="str">
            <v>Maung Hnit Ma (Gyi)</v>
          </cell>
        </row>
        <row r="2887">
          <cell r="A2887" t="str">
            <v>Maung Hnit Ma (Nge)</v>
          </cell>
          <cell r="C2887" t="str">
            <v>Maung Hnit Ma (Nge)</v>
          </cell>
        </row>
        <row r="2888">
          <cell r="A2888" t="str">
            <v>May Ze Tu Lar</v>
          </cell>
          <cell r="C2888" t="str">
            <v>May Ze Tu Lar</v>
          </cell>
        </row>
        <row r="2889">
          <cell r="A2889" t="str">
            <v>Aung Mingalar (NaTaLa)</v>
          </cell>
          <cell r="C2889" t="str">
            <v>Aung Mingalar (NaTaLa)</v>
          </cell>
        </row>
        <row r="2890">
          <cell r="A2890" t="str">
            <v>Kyauk Chaung</v>
          </cell>
          <cell r="C2890" t="str">
            <v>Kyauk Chaung</v>
          </cell>
        </row>
        <row r="2891">
          <cell r="A2891" t="str">
            <v>Maung Ni Pyin</v>
          </cell>
          <cell r="C2891" t="str">
            <v>Maung Ni Pyin</v>
          </cell>
        </row>
        <row r="2892">
          <cell r="A2892" t="str">
            <v>Done Pyin (North)</v>
          </cell>
          <cell r="C2892" t="str">
            <v>Done Pyin (North)</v>
          </cell>
        </row>
        <row r="2893">
          <cell r="A2893" t="str">
            <v>Done Pyin (South)</v>
          </cell>
          <cell r="C2893" t="str">
            <v>Done Pyin (South)</v>
          </cell>
        </row>
        <row r="2894">
          <cell r="A2894" t="str">
            <v>Done Pyin (East)</v>
          </cell>
          <cell r="C2894" t="str">
            <v>Done Pyin (East)</v>
          </cell>
        </row>
        <row r="2895">
          <cell r="A2895" t="str">
            <v>Maung Gyi Taung</v>
          </cell>
          <cell r="C2895" t="str">
            <v>Maung Gyi Taung</v>
          </cell>
        </row>
        <row r="2896">
          <cell r="A2896" t="str">
            <v>Sin Oe Pyin (Ywar Gyi)</v>
          </cell>
          <cell r="C2896" t="str">
            <v>Sin Oe Pyin (Ywar Gyi)</v>
          </cell>
        </row>
        <row r="2897">
          <cell r="A2897" t="str">
            <v>Sin Oe Pyin (Middle)</v>
          </cell>
          <cell r="C2897" t="str">
            <v>Sin Oe Pyin (Middle)</v>
          </cell>
        </row>
        <row r="2898">
          <cell r="A2898" t="str">
            <v>Maung Shwi Kan</v>
          </cell>
          <cell r="C2898" t="str">
            <v>Maung Shwi Kan</v>
          </cell>
        </row>
        <row r="2899">
          <cell r="A2899" t="str">
            <v>Oke HPoke Kan</v>
          </cell>
          <cell r="C2899" t="str">
            <v>Oke HPoke Kan</v>
          </cell>
        </row>
        <row r="2900">
          <cell r="A2900" t="str">
            <v>Maung Ma Kan</v>
          </cell>
          <cell r="C2900" t="str">
            <v>Maung Ma Kan</v>
          </cell>
        </row>
        <row r="2901">
          <cell r="A2901" t="str">
            <v>Kan Htaunt</v>
          </cell>
          <cell r="C2901" t="str">
            <v>Kan Htaunt</v>
          </cell>
        </row>
        <row r="2902">
          <cell r="A2902" t="str">
            <v>Maung</v>
          </cell>
          <cell r="C2902" t="str">
            <v>Maung</v>
          </cell>
        </row>
        <row r="2903">
          <cell r="A2903" t="str">
            <v>Zein Kan Htway</v>
          </cell>
          <cell r="C2903" t="str">
            <v>Zein Kan Htway</v>
          </cell>
        </row>
        <row r="2904">
          <cell r="A2904" t="str">
            <v>Maw Yon</v>
          </cell>
          <cell r="C2904" t="str">
            <v>Maw Yon</v>
          </cell>
        </row>
        <row r="2905">
          <cell r="A2905" t="str">
            <v>Maw</v>
          </cell>
          <cell r="C2905" t="str">
            <v>Maw</v>
          </cell>
        </row>
        <row r="2906">
          <cell r="A2906" t="str">
            <v>Maw Ywar Haung</v>
          </cell>
          <cell r="C2906" t="str">
            <v>Maw Ywar Haung</v>
          </cell>
        </row>
        <row r="2907">
          <cell r="A2907" t="str">
            <v>Sin Baw Kaing</v>
          </cell>
          <cell r="C2907" t="str">
            <v>Sin Baw Kaing</v>
          </cell>
        </row>
        <row r="2908">
          <cell r="A2908" t="str">
            <v>Kone</v>
          </cell>
          <cell r="C2908" t="str">
            <v>Kone</v>
          </cell>
        </row>
        <row r="2909">
          <cell r="A2909" t="str">
            <v>Let Pat</v>
          </cell>
          <cell r="C2909" t="str">
            <v>Let Pat</v>
          </cell>
        </row>
        <row r="2910">
          <cell r="A2910" t="str">
            <v>Ywet Nyoe Taung</v>
          </cell>
          <cell r="C2910" t="str">
            <v>Ywet Nyoe Taung</v>
          </cell>
        </row>
        <row r="2911">
          <cell r="A2911" t="str">
            <v>Day Wun</v>
          </cell>
          <cell r="C2911" t="str">
            <v>Day Wun</v>
          </cell>
        </row>
        <row r="2912">
          <cell r="A2912" t="str">
            <v>Saung Du</v>
          </cell>
          <cell r="C2912" t="str">
            <v>Saung Du</v>
          </cell>
        </row>
        <row r="2913">
          <cell r="A2913" t="str">
            <v>Say Oe Kya</v>
          </cell>
          <cell r="C2913" t="str">
            <v>Say Oe Kya</v>
          </cell>
        </row>
        <row r="2914">
          <cell r="A2914" t="str">
            <v>Wa Ra Kyun</v>
          </cell>
          <cell r="C2914" t="str">
            <v>Wa Ra Kyun</v>
          </cell>
        </row>
        <row r="2915">
          <cell r="A2915" t="str">
            <v>Say Oe Kya</v>
          </cell>
          <cell r="C2915" t="str">
            <v>Say Oe Kya</v>
          </cell>
        </row>
        <row r="2916">
          <cell r="A2916" t="str">
            <v>Tha Zin Taw</v>
          </cell>
          <cell r="C2916" t="str">
            <v>Tha Zin Taw</v>
          </cell>
        </row>
        <row r="2917">
          <cell r="A2917" t="str">
            <v>Say Tha Mar Gyi</v>
          </cell>
          <cell r="C2917" t="str">
            <v>Say Tha Mar Gyi</v>
          </cell>
        </row>
        <row r="2918">
          <cell r="A2918" t="str">
            <v>Say Tha Mar Nge</v>
          </cell>
          <cell r="C2918" t="str">
            <v>Say Tha Mar Nge</v>
          </cell>
        </row>
        <row r="2919">
          <cell r="A2919" t="str">
            <v>Chan Thar Kone</v>
          </cell>
          <cell r="C2919" t="str">
            <v>Chan Thar Kone</v>
          </cell>
        </row>
        <row r="2920">
          <cell r="A2920" t="str">
            <v>Ohn Taw Shey</v>
          </cell>
          <cell r="C2920" t="str">
            <v>Ohn Taw Shey</v>
          </cell>
        </row>
        <row r="2921">
          <cell r="A2921" t="str">
            <v>Ohn Taw Gyi</v>
          </cell>
          <cell r="C2921" t="str">
            <v>Ohn Taw Gyi</v>
          </cell>
        </row>
        <row r="2922">
          <cell r="A2922" t="str">
            <v>Say Myit Swea (Kyauk Tan)</v>
          </cell>
          <cell r="C2922" t="str">
            <v>Say Myit Swea (Kyauk Tan)</v>
          </cell>
        </row>
        <row r="2923">
          <cell r="A2923" t="str">
            <v>Say Myit Swea (Taung Gyi Yin)</v>
          </cell>
          <cell r="C2923" t="str">
            <v>Say Myit Swea (Taung Gyi Yin)</v>
          </cell>
        </row>
        <row r="2924">
          <cell r="A2924" t="str">
            <v>Zay Di Kwin</v>
          </cell>
          <cell r="C2924" t="str">
            <v>Zay Di Kwin</v>
          </cell>
        </row>
        <row r="2925">
          <cell r="A2925" t="str">
            <v>Kyauk Khaung Kwin</v>
          </cell>
          <cell r="C2925" t="str">
            <v>Kyauk Khaung Kwin</v>
          </cell>
        </row>
        <row r="2926">
          <cell r="A2926" t="str">
            <v>Zay Di Pyin</v>
          </cell>
          <cell r="C2926" t="str">
            <v>Zay Di Pyin</v>
          </cell>
        </row>
        <row r="2927">
          <cell r="A2927" t="str">
            <v>Kha Naung Gyi</v>
          </cell>
          <cell r="C2927" t="str">
            <v>Kha Naung Gyi</v>
          </cell>
        </row>
        <row r="2928">
          <cell r="A2928" t="str">
            <v>Zay Di Pyin</v>
          </cell>
          <cell r="C2928" t="str">
            <v>Zay Di Pyin</v>
          </cell>
        </row>
        <row r="2929">
          <cell r="A2929" t="str">
            <v>Gwa Son</v>
          </cell>
          <cell r="C2929" t="str">
            <v>Gwa Son</v>
          </cell>
        </row>
        <row r="2930">
          <cell r="A2930" t="str">
            <v>Say Taung</v>
          </cell>
          <cell r="C2930" t="str">
            <v>Say Taung</v>
          </cell>
        </row>
        <row r="2931">
          <cell r="A2931" t="str">
            <v>Kan Pyin</v>
          </cell>
          <cell r="C2931" t="str">
            <v>Kan Pyin</v>
          </cell>
        </row>
        <row r="2932">
          <cell r="A2932" t="str">
            <v>Say Yin</v>
          </cell>
          <cell r="C2932" t="str">
            <v>Say Yin</v>
          </cell>
        </row>
        <row r="2933">
          <cell r="A2933" t="str">
            <v>Taung Yin</v>
          </cell>
          <cell r="C2933" t="str">
            <v>Taung Yin</v>
          </cell>
        </row>
        <row r="2934">
          <cell r="A2934" t="str">
            <v>Sa Lin Paw</v>
          </cell>
          <cell r="C2934" t="str">
            <v>Sa Lin Paw</v>
          </cell>
        </row>
        <row r="2935">
          <cell r="A2935" t="str">
            <v>Ah Chaung Pyin</v>
          </cell>
          <cell r="C2935" t="str">
            <v>Ah Chaung Pyin</v>
          </cell>
        </row>
        <row r="2936">
          <cell r="A2936" t="str">
            <v>Wet Ma Kya</v>
          </cell>
          <cell r="C2936" t="str">
            <v>Wet Ma Kya</v>
          </cell>
        </row>
        <row r="2937">
          <cell r="A2937" t="str">
            <v>Gaung Gyi</v>
          </cell>
          <cell r="C2937" t="str">
            <v>Gaung Gyi</v>
          </cell>
        </row>
        <row r="2938">
          <cell r="A2938" t="str">
            <v>Maws Taw Hpi</v>
          </cell>
          <cell r="C2938" t="str">
            <v>Maws Taw Hpi</v>
          </cell>
        </row>
        <row r="2939">
          <cell r="A2939" t="str">
            <v>Gwa Son (Rakhine)</v>
          </cell>
          <cell r="C2939" t="str">
            <v>Gwa Son (Rakhine)</v>
          </cell>
        </row>
        <row r="2940">
          <cell r="A2940" t="str">
            <v>Gwa Son (Ku Lar)</v>
          </cell>
          <cell r="C2940" t="str">
            <v>Gwa Son (Ku Lar)</v>
          </cell>
        </row>
        <row r="2941">
          <cell r="A2941" t="str">
            <v>Thaung Da Rar</v>
          </cell>
          <cell r="C2941" t="str">
            <v>Thaung Da Rar</v>
          </cell>
        </row>
        <row r="2942">
          <cell r="A2942" t="str">
            <v>Khway Tauk Chaung Ywar Thit</v>
          </cell>
          <cell r="C2942" t="str">
            <v>Khway Tauk Chaung Ywar Thit</v>
          </cell>
        </row>
        <row r="2943">
          <cell r="A2943" t="str">
            <v>Nyaung Pin Hla</v>
          </cell>
          <cell r="C2943" t="str">
            <v>Nyaung Pin Hla</v>
          </cell>
        </row>
        <row r="2944">
          <cell r="A2944" t="str">
            <v>Nyaung Kone</v>
          </cell>
          <cell r="C2944" t="str">
            <v>Nyaung Kone</v>
          </cell>
        </row>
        <row r="2945">
          <cell r="A2945" t="str">
            <v>Nyaung Pin Hla</v>
          </cell>
          <cell r="C2945" t="str">
            <v>Nyaung Pin Hla</v>
          </cell>
        </row>
        <row r="2946">
          <cell r="A2946" t="str">
            <v>Hpaung Hpei</v>
          </cell>
          <cell r="C2946" t="str">
            <v>Hpaung Hpei</v>
          </cell>
        </row>
        <row r="2947">
          <cell r="A2947" t="str">
            <v>Nga/Tet Pyin</v>
          </cell>
          <cell r="C2947" t="str">
            <v>Nga/Tet Pyin</v>
          </cell>
        </row>
        <row r="2948">
          <cell r="A2948" t="str">
            <v>Nyaung Pin Lel (Ku Lar Pone)</v>
          </cell>
          <cell r="C2948" t="str">
            <v>Nyaung Pin Lel (Ku Lar Pone)</v>
          </cell>
        </row>
        <row r="2949">
          <cell r="A2949" t="str">
            <v>Nyaung Pin Lel</v>
          </cell>
          <cell r="C2949" t="str">
            <v>Nyaung Pin Lel</v>
          </cell>
        </row>
        <row r="2950">
          <cell r="A2950" t="str">
            <v>Thar Si</v>
          </cell>
          <cell r="C2950" t="str">
            <v>Thar Si</v>
          </cell>
        </row>
        <row r="2951">
          <cell r="A2951" t="str">
            <v>Man Aung Sar</v>
          </cell>
          <cell r="C2951" t="str">
            <v>Man Aung Sar</v>
          </cell>
        </row>
        <row r="2952">
          <cell r="A2952" t="str">
            <v>Ah Wa Pyin Ywar Haung</v>
          </cell>
          <cell r="C2952" t="str">
            <v>Ah Wa Pyin Ywar Haung</v>
          </cell>
        </row>
        <row r="2953">
          <cell r="A2953" t="str">
            <v>Ah Wa Pyin Ywar Thit</v>
          </cell>
          <cell r="C2953" t="str">
            <v>Ah Wa Pyin Ywar Thit</v>
          </cell>
        </row>
        <row r="2954">
          <cell r="A2954" t="str">
            <v>Nyaung Pin Lel</v>
          </cell>
          <cell r="C2954" t="str">
            <v>Nyaung Pin Lel</v>
          </cell>
        </row>
        <row r="2955">
          <cell r="A2955" t="str">
            <v>Leik Taunt Teit Su</v>
          </cell>
          <cell r="C2955" t="str">
            <v>Leik Taunt Teit Su</v>
          </cell>
        </row>
        <row r="2956">
          <cell r="A2956" t="str">
            <v>Nyaung Pin Seik</v>
          </cell>
          <cell r="C2956" t="str">
            <v>Nyaung Pin Seik</v>
          </cell>
        </row>
        <row r="2957">
          <cell r="A2957" t="str">
            <v>Taung Yin</v>
          </cell>
          <cell r="C2957" t="str">
            <v>Taung Yin</v>
          </cell>
        </row>
        <row r="2958">
          <cell r="A2958" t="str">
            <v>Pyin Gyi</v>
          </cell>
          <cell r="C2958" t="str">
            <v>Pyin Gyi</v>
          </cell>
        </row>
        <row r="2959">
          <cell r="A2959" t="str">
            <v>Nyaung Pin Gyi (Rakhine)</v>
          </cell>
          <cell r="C2959" t="str">
            <v>Nyaung Pin Gyi (Rakhine)</v>
          </cell>
        </row>
        <row r="2960">
          <cell r="A2960" t="str">
            <v>Nyaung Pin Gyi (Ku Lar)</v>
          </cell>
          <cell r="C2960" t="str">
            <v>Nyaung Pin Gyi (Ku Lar)</v>
          </cell>
        </row>
        <row r="2961">
          <cell r="A2961" t="str">
            <v>Pan Zin Maw</v>
          </cell>
          <cell r="C2961" t="str">
            <v>Pan Zin Maw</v>
          </cell>
        </row>
        <row r="2962">
          <cell r="A2962" t="str">
            <v>Nyaung Chon</v>
          </cell>
          <cell r="C2962" t="str">
            <v>Nyaung Chon</v>
          </cell>
        </row>
        <row r="2963">
          <cell r="A2963" t="str">
            <v>Nyaung Khet Kan (Ywar Haung)</v>
          </cell>
          <cell r="C2963" t="str">
            <v>Nyaung Khet Kan (Ywar Haung)</v>
          </cell>
        </row>
        <row r="2964">
          <cell r="A2964" t="str">
            <v>Zaydi Taung</v>
          </cell>
          <cell r="C2964" t="str">
            <v>Zaydi Taung</v>
          </cell>
        </row>
        <row r="2965">
          <cell r="A2965" t="str">
            <v>Nyaung Chaung</v>
          </cell>
          <cell r="C2965" t="str">
            <v>Nyaung Chaung</v>
          </cell>
        </row>
        <row r="2966">
          <cell r="A2966" t="str">
            <v>Shwe Yin Aye (NaTaLa)</v>
          </cell>
          <cell r="C2966" t="str">
            <v>Shwe Yin Aye (NaTaLa)</v>
          </cell>
        </row>
        <row r="2967">
          <cell r="A2967" t="str">
            <v>Nyaung Chaung</v>
          </cell>
          <cell r="C2967" t="str">
            <v>Nyaung Chaung</v>
          </cell>
        </row>
        <row r="2968">
          <cell r="A2968" t="str">
            <v>Nyaung Chaung</v>
          </cell>
          <cell r="C2968" t="str">
            <v>Nyaung Chaung</v>
          </cell>
        </row>
        <row r="2969">
          <cell r="A2969" t="str">
            <v>Nga Yoke Khin</v>
          </cell>
          <cell r="C2969" t="str">
            <v>Nga Yoke Khin</v>
          </cell>
        </row>
        <row r="2970">
          <cell r="A2970" t="str">
            <v>Kyet Tan Pyat</v>
          </cell>
          <cell r="C2970" t="str">
            <v>Kyet Tan Pyat</v>
          </cell>
        </row>
        <row r="2971">
          <cell r="A2971" t="str">
            <v>Nyaung Chaung</v>
          </cell>
          <cell r="C2971" t="str">
            <v>Nyaung Chaung</v>
          </cell>
        </row>
        <row r="2972">
          <cell r="A2972" t="str">
            <v>Zee Khon</v>
          </cell>
          <cell r="C2972" t="str">
            <v>Zee Khon</v>
          </cell>
        </row>
        <row r="2973">
          <cell r="A2973" t="str">
            <v>Yaung Zu</v>
          </cell>
          <cell r="C2973" t="str">
            <v>Yaung Zu</v>
          </cell>
        </row>
        <row r="2974">
          <cell r="A2974" t="str">
            <v>Kyaung Swei Hpyu</v>
          </cell>
          <cell r="C2974" t="str">
            <v>Kyaung Swei Hpyu</v>
          </cell>
        </row>
        <row r="2975">
          <cell r="A2975" t="str">
            <v>Pauk Lay Wa Taung</v>
          </cell>
          <cell r="C2975" t="str">
            <v>Pauk Lay Wa Taung</v>
          </cell>
        </row>
        <row r="2976">
          <cell r="A2976" t="str">
            <v>Ohn Kyun</v>
          </cell>
          <cell r="C2976" t="str">
            <v>Ohn Kyun</v>
          </cell>
        </row>
        <row r="2977">
          <cell r="A2977" t="str">
            <v>Ah Hla Ma Di</v>
          </cell>
          <cell r="C2977" t="str">
            <v>Ah Hla Ma Di</v>
          </cell>
        </row>
        <row r="2978">
          <cell r="A2978" t="str">
            <v>Gaw Yin</v>
          </cell>
          <cell r="C2978" t="str">
            <v>Gaw Yin</v>
          </cell>
        </row>
        <row r="2979">
          <cell r="A2979" t="str">
            <v>Kyaung Na Hpay (Myo)</v>
          </cell>
          <cell r="C2979" t="str">
            <v>Kyaung Na Hpay (Myo)</v>
          </cell>
        </row>
        <row r="2980">
          <cell r="A2980" t="str">
            <v>Kyaung Na Hpay (East)</v>
          </cell>
          <cell r="C2980" t="str">
            <v>Kyaung Na Hpay (East)</v>
          </cell>
        </row>
        <row r="2981">
          <cell r="A2981" t="str">
            <v>Ah Shey Htan Chaung (Htan Kar Li)</v>
          </cell>
          <cell r="C2981" t="str">
            <v>Ah Shey Htan Chaung (Htan Kar Li)</v>
          </cell>
        </row>
        <row r="2982">
          <cell r="A2982" t="str">
            <v>Kyaung Shey Chaung</v>
          </cell>
          <cell r="C2982" t="str">
            <v>Kyaung Shey Chaung</v>
          </cell>
        </row>
        <row r="2983">
          <cell r="A2983" t="str">
            <v>Pyaung Seik</v>
          </cell>
          <cell r="C2983" t="str">
            <v>Pyaung Seik</v>
          </cell>
        </row>
        <row r="2984">
          <cell r="A2984" t="str">
            <v>Oke Taung Pyin</v>
          </cell>
          <cell r="C2984" t="str">
            <v>Oke Taung Pyin</v>
          </cell>
        </row>
        <row r="2985">
          <cell r="A2985" t="str">
            <v>Pyaung Paw</v>
          </cell>
          <cell r="C2985" t="str">
            <v>Pyaung Paw</v>
          </cell>
        </row>
        <row r="2986">
          <cell r="A2986" t="str">
            <v>Tha Yet Chaung</v>
          </cell>
          <cell r="C2986" t="str">
            <v>Tha Yet Chaung</v>
          </cell>
        </row>
        <row r="2987">
          <cell r="A2987" t="str">
            <v>Myay Pon</v>
          </cell>
          <cell r="C2987" t="str">
            <v>Myay Pon</v>
          </cell>
        </row>
        <row r="2988">
          <cell r="A2988" t="str">
            <v>Gyin Taw</v>
          </cell>
          <cell r="C2988" t="str">
            <v>Gyin Taw</v>
          </cell>
        </row>
        <row r="2989">
          <cell r="A2989" t="str">
            <v>Chaw Chaung</v>
          </cell>
          <cell r="C2989" t="str">
            <v>Chaw Chaung</v>
          </cell>
        </row>
        <row r="2990">
          <cell r="A2990" t="str">
            <v>Myauk Pyin</v>
          </cell>
          <cell r="C2990" t="str">
            <v>Myauk Pyin</v>
          </cell>
        </row>
        <row r="2991">
          <cell r="A2991" t="str">
            <v>Lay Hnyin Thar</v>
          </cell>
          <cell r="C2991" t="str">
            <v>Lay Hnyin Thar</v>
          </cell>
        </row>
        <row r="2992">
          <cell r="A2992" t="str">
            <v>Gyit Chaung</v>
          </cell>
          <cell r="C2992" t="str">
            <v>Gyit Chaung</v>
          </cell>
        </row>
        <row r="2993">
          <cell r="A2993" t="str">
            <v>Chan Chay</v>
          </cell>
          <cell r="C2993" t="str">
            <v>Chan Chay</v>
          </cell>
        </row>
        <row r="2994">
          <cell r="A2994" t="str">
            <v>Nyaung Taw</v>
          </cell>
          <cell r="C2994" t="str">
            <v>Nyaung Taw</v>
          </cell>
        </row>
        <row r="2995">
          <cell r="A2995" t="str">
            <v>Myauk Kyein</v>
          </cell>
          <cell r="C2995" t="str">
            <v>Myauk Kyein</v>
          </cell>
        </row>
        <row r="2996">
          <cell r="A2996" t="str">
            <v>Myauk Kyein Paik Seik</v>
          </cell>
          <cell r="C2996" t="str">
            <v>Myauk Kyein Paik Seik</v>
          </cell>
        </row>
        <row r="2997">
          <cell r="A2997" t="str">
            <v>Ta Dar U</v>
          </cell>
          <cell r="C2997" t="str">
            <v>Ta Dar U</v>
          </cell>
        </row>
        <row r="2998">
          <cell r="A2998" t="str">
            <v>Myaung Nar</v>
          </cell>
          <cell r="C2998" t="str">
            <v>Myaung Nar</v>
          </cell>
        </row>
        <row r="2999">
          <cell r="A2999" t="str">
            <v>Day Li</v>
          </cell>
          <cell r="C2999" t="str">
            <v>Day Li</v>
          </cell>
        </row>
        <row r="3000">
          <cell r="A3000" t="str">
            <v>Myaung Bway</v>
          </cell>
          <cell r="C3000" t="str">
            <v>Myaung Bway</v>
          </cell>
        </row>
        <row r="3001">
          <cell r="A3001" t="str">
            <v>Myaung Bway Ywar Thit</v>
          </cell>
          <cell r="C3001" t="str">
            <v>Myaung Bway Ywar Thit</v>
          </cell>
        </row>
        <row r="3002">
          <cell r="A3002" t="str">
            <v>Kaing Taw</v>
          </cell>
          <cell r="C3002" t="str">
            <v>Kaing Taw</v>
          </cell>
        </row>
        <row r="3003">
          <cell r="A3003" t="str">
            <v>Myaw Taung</v>
          </cell>
          <cell r="C3003" t="str">
            <v>Myaw Taung</v>
          </cell>
        </row>
        <row r="3004">
          <cell r="A3004" t="str">
            <v>Tha Lu Chaung</v>
          </cell>
          <cell r="C3004" t="str">
            <v>Tha Lu Chaung</v>
          </cell>
        </row>
        <row r="3005">
          <cell r="A3005" t="str">
            <v>Myaw Chaung</v>
          </cell>
          <cell r="C3005" t="str">
            <v>Myaw Chaung</v>
          </cell>
        </row>
        <row r="3006">
          <cell r="A3006" t="str">
            <v>Ngwe Twin Tu</v>
          </cell>
          <cell r="C3006" t="str">
            <v>Ngwe Twin Tu</v>
          </cell>
        </row>
        <row r="3007">
          <cell r="A3007" t="str">
            <v>Hnar Maung Hla</v>
          </cell>
          <cell r="C3007" t="str">
            <v>Hnar Maung Hla</v>
          </cell>
        </row>
        <row r="3008">
          <cell r="A3008" t="str">
            <v>Ngwe Dwin Dway</v>
          </cell>
          <cell r="C3008" t="str">
            <v>Ngwe Dwin Dway</v>
          </cell>
        </row>
        <row r="3009">
          <cell r="A3009" t="str">
            <v>Pyein Chaung</v>
          </cell>
          <cell r="C3009" t="str">
            <v>Pyein Chaung</v>
          </cell>
        </row>
        <row r="3010">
          <cell r="A3010" t="str">
            <v>Min Hpauk</v>
          </cell>
          <cell r="C3010" t="str">
            <v>Min Hpauk</v>
          </cell>
        </row>
        <row r="3011">
          <cell r="A3011" t="str">
            <v>Hla Khaing</v>
          </cell>
          <cell r="C3011" t="str">
            <v>Hla Khaing</v>
          </cell>
        </row>
        <row r="3012">
          <cell r="A3012" t="str">
            <v>Wa Tein</v>
          </cell>
          <cell r="C3012" t="str">
            <v>Wa Tein</v>
          </cell>
        </row>
        <row r="3013">
          <cell r="A3013" t="str">
            <v>Shar Hpyu Kwin</v>
          </cell>
          <cell r="C3013" t="str">
            <v>Shar Hpyu Kwin</v>
          </cell>
        </row>
        <row r="3014">
          <cell r="A3014" t="str">
            <v>Yae Thoe</v>
          </cell>
          <cell r="C3014" t="str">
            <v>Yae Thoe</v>
          </cell>
        </row>
        <row r="3015">
          <cell r="A3015" t="str">
            <v>Pauk Tu Kwin</v>
          </cell>
          <cell r="C3015" t="str">
            <v>Pauk Tu Kwin</v>
          </cell>
        </row>
        <row r="3016">
          <cell r="A3016" t="str">
            <v>Chin Kwin</v>
          </cell>
          <cell r="C3016" t="str">
            <v>Chin Kwin</v>
          </cell>
        </row>
        <row r="3017">
          <cell r="A3017" t="str">
            <v>Sa Khan Chaung</v>
          </cell>
          <cell r="C3017" t="str">
            <v>Sa Khan Chaung</v>
          </cell>
        </row>
        <row r="3018">
          <cell r="A3018" t="str">
            <v>Sar Chet Kwin</v>
          </cell>
          <cell r="C3018" t="str">
            <v>Sar Chet Kwin</v>
          </cell>
        </row>
        <row r="3019">
          <cell r="A3019" t="str">
            <v>Kwin Gyi Taung Nar</v>
          </cell>
          <cell r="C3019" t="str">
            <v>Kwin Gyi Taung Nar</v>
          </cell>
        </row>
        <row r="3020">
          <cell r="A3020" t="str">
            <v>Kwin Gyi Kan Nar</v>
          </cell>
          <cell r="C3020" t="str">
            <v>Kwin Gyi Kan Nar</v>
          </cell>
        </row>
        <row r="3021">
          <cell r="A3021" t="str">
            <v>Htan Pin Khon</v>
          </cell>
          <cell r="C3021" t="str">
            <v>Htan Pin Khon</v>
          </cell>
        </row>
        <row r="3022">
          <cell r="A3022" t="str">
            <v>Pa De Kaw</v>
          </cell>
          <cell r="C3022" t="str">
            <v>Pa De Kaw</v>
          </cell>
        </row>
        <row r="3023">
          <cell r="A3023" t="str">
            <v>Pa De Kaw Ywar Ma</v>
          </cell>
          <cell r="C3023" t="str">
            <v>Pa De Kaw Ywar Ma</v>
          </cell>
        </row>
        <row r="3024">
          <cell r="A3024" t="str">
            <v>Naung Min</v>
          </cell>
          <cell r="C3024" t="str">
            <v>Naung Min</v>
          </cell>
        </row>
        <row r="3025">
          <cell r="A3025" t="str">
            <v>Khat Tha Mar</v>
          </cell>
          <cell r="C3025" t="str">
            <v>Khat Tha Mar</v>
          </cell>
        </row>
        <row r="3026">
          <cell r="A3026" t="str">
            <v>Bo Min</v>
          </cell>
          <cell r="C3026" t="str">
            <v>Bo Min</v>
          </cell>
        </row>
        <row r="3027">
          <cell r="A3027" t="str">
            <v>Chaung Kya (Lower)</v>
          </cell>
          <cell r="C3027" t="str">
            <v>Chaung Kya (Lower)</v>
          </cell>
        </row>
        <row r="3028">
          <cell r="A3028" t="str">
            <v>Chaung Kya (Upper)</v>
          </cell>
          <cell r="C3028" t="str">
            <v>Chaung Kya (Upper)</v>
          </cell>
        </row>
        <row r="3029">
          <cell r="A3029" t="str">
            <v>Pin Khar</v>
          </cell>
          <cell r="C3029" t="str">
            <v>Pin Khar</v>
          </cell>
        </row>
        <row r="3030">
          <cell r="A3030" t="str">
            <v>Shauk Chaung</v>
          </cell>
          <cell r="C3030" t="str">
            <v>Shauk Chaung</v>
          </cell>
        </row>
        <row r="3031">
          <cell r="A3031" t="str">
            <v>Chaung Hpyar</v>
          </cell>
          <cell r="C3031" t="str">
            <v>Chaung Hpyar</v>
          </cell>
        </row>
        <row r="3032">
          <cell r="A3032" t="str">
            <v>Chon Nyo</v>
          </cell>
          <cell r="C3032" t="str">
            <v>Chon Nyo</v>
          </cell>
        </row>
        <row r="3033">
          <cell r="A3033" t="str">
            <v>Ta Bet</v>
          </cell>
          <cell r="C3033" t="str">
            <v>Ta Bet</v>
          </cell>
        </row>
        <row r="3034">
          <cell r="A3034" t="str">
            <v>Htein Tway</v>
          </cell>
          <cell r="C3034" t="str">
            <v>Htein Tway</v>
          </cell>
        </row>
        <row r="3035">
          <cell r="A3035" t="str">
            <v>Htan Pyein</v>
          </cell>
          <cell r="C3035" t="str">
            <v>Htan Pyein</v>
          </cell>
        </row>
        <row r="3036">
          <cell r="A3036" t="str">
            <v>Chaung Thar Gyi</v>
          </cell>
          <cell r="C3036" t="str">
            <v>Chaung Thar Gyi</v>
          </cell>
        </row>
        <row r="3037">
          <cell r="A3037" t="str">
            <v>Chaung Thar Lay</v>
          </cell>
          <cell r="C3037" t="str">
            <v>Chaung Thar Lay</v>
          </cell>
        </row>
        <row r="3038">
          <cell r="A3038" t="str">
            <v>Chaung Thar Gyi</v>
          </cell>
          <cell r="C3038" t="str">
            <v>Chaung Thar Gyi</v>
          </cell>
        </row>
        <row r="3039">
          <cell r="A3039" t="str">
            <v>Hlay Taw</v>
          </cell>
          <cell r="C3039" t="str">
            <v>Hlay Taw</v>
          </cell>
        </row>
        <row r="3040">
          <cell r="A3040" t="str">
            <v>Chaung Nwe</v>
          </cell>
          <cell r="C3040" t="str">
            <v>Chaung Nwe</v>
          </cell>
        </row>
        <row r="3041">
          <cell r="A3041" t="str">
            <v>Zaw Ma Det</v>
          </cell>
          <cell r="C3041" t="str">
            <v>Zaw Ma Det</v>
          </cell>
        </row>
        <row r="3042">
          <cell r="A3042" t="str">
            <v>Thone Saung</v>
          </cell>
          <cell r="C3042" t="str">
            <v>Thone Saung</v>
          </cell>
        </row>
        <row r="3043">
          <cell r="A3043" t="str">
            <v>Kan Pyin Ywar Haung</v>
          </cell>
          <cell r="C3043" t="str">
            <v>Kan Pyin Ywar Haung</v>
          </cell>
        </row>
        <row r="3044">
          <cell r="A3044" t="str">
            <v>Kan Pyin Ywar Thit</v>
          </cell>
          <cell r="C3044" t="str">
            <v>Kan Pyin Ywar Thit</v>
          </cell>
        </row>
        <row r="3045">
          <cell r="A3045" t="str">
            <v>Chaung Nwe</v>
          </cell>
          <cell r="C3045" t="str">
            <v>Chaung Nwe</v>
          </cell>
        </row>
        <row r="3046">
          <cell r="A3046" t="str">
            <v>Kyaing Shi</v>
          </cell>
          <cell r="C3046" t="str">
            <v>Kyaing Shi</v>
          </cell>
        </row>
        <row r="3047">
          <cell r="A3047" t="str">
            <v>Nga Hpyu</v>
          </cell>
          <cell r="C3047" t="str">
            <v>Nga Hpyu</v>
          </cell>
        </row>
        <row r="3048">
          <cell r="A3048" t="str">
            <v>Ka Paing Chaung</v>
          </cell>
          <cell r="C3048" t="str">
            <v>Ka Paing Chaung</v>
          </cell>
        </row>
        <row r="3049">
          <cell r="A3049" t="str">
            <v>Chaung Zauk (Chaung Zauk Chaung)</v>
          </cell>
          <cell r="C3049" t="str">
            <v>Chaung Zauk (Chaung Zauk Chaung)</v>
          </cell>
        </row>
        <row r="3050">
          <cell r="A3050" t="str">
            <v>Chaung Shey</v>
          </cell>
          <cell r="C3050" t="str">
            <v>Chaung Shey</v>
          </cell>
        </row>
        <row r="3051">
          <cell r="A3051" t="str">
            <v>Yar Taik</v>
          </cell>
          <cell r="C3051" t="str">
            <v>Yar Taik</v>
          </cell>
        </row>
        <row r="3052">
          <cell r="A3052" t="str">
            <v>Chaung Wa</v>
          </cell>
          <cell r="C3052" t="str">
            <v>Chaung Wa</v>
          </cell>
        </row>
        <row r="3053">
          <cell r="A3053" t="str">
            <v>Taw Lel</v>
          </cell>
          <cell r="C3053" t="str">
            <v>Taw Lel</v>
          </cell>
        </row>
        <row r="3054">
          <cell r="A3054" t="str">
            <v>Min Te</v>
          </cell>
          <cell r="C3054" t="str">
            <v>Min Te</v>
          </cell>
        </row>
        <row r="3055">
          <cell r="A3055" t="str">
            <v>Ohn Taw</v>
          </cell>
          <cell r="C3055" t="str">
            <v>Ohn Taw</v>
          </cell>
        </row>
        <row r="3056">
          <cell r="A3056" t="str">
            <v>Kon Tan Chay</v>
          </cell>
          <cell r="C3056" t="str">
            <v>Kon Tan Chay</v>
          </cell>
        </row>
        <row r="3057">
          <cell r="A3057" t="str">
            <v>Kon Tan Ku Lar</v>
          </cell>
          <cell r="C3057" t="str">
            <v>Kon Tan Ku Lar</v>
          </cell>
        </row>
        <row r="3058">
          <cell r="A3058" t="str">
            <v>Chaung Wa</v>
          </cell>
          <cell r="C3058" t="str">
            <v>Chaung Wa</v>
          </cell>
        </row>
        <row r="3059">
          <cell r="A3059" t="str">
            <v>Chaung Pyar</v>
          </cell>
          <cell r="C3059" t="str">
            <v>Chaung Pyar</v>
          </cell>
        </row>
        <row r="3060">
          <cell r="A3060" t="str">
            <v>Ku Lar Bar</v>
          </cell>
          <cell r="C3060" t="str">
            <v>Ku Lar Bar</v>
          </cell>
        </row>
        <row r="3061">
          <cell r="A3061" t="str">
            <v>Yae Myet Wa</v>
          </cell>
          <cell r="C3061" t="str">
            <v>Yae Myet Wa</v>
          </cell>
        </row>
        <row r="3062">
          <cell r="A3062" t="str">
            <v>Chaung Wa</v>
          </cell>
          <cell r="C3062" t="str">
            <v>Chaung Wa</v>
          </cell>
        </row>
        <row r="3063">
          <cell r="A3063" t="str">
            <v>Nga/Kho Pyin</v>
          </cell>
          <cell r="C3063" t="str">
            <v>Nga/Kho Pyin</v>
          </cell>
        </row>
        <row r="3064">
          <cell r="A3064" t="str">
            <v>Nga/Lar Gyi</v>
          </cell>
          <cell r="C3064" t="str">
            <v>Nga/Lar Gyi</v>
          </cell>
        </row>
        <row r="3065">
          <cell r="A3065" t="str">
            <v>Tha Pyay Chaung</v>
          </cell>
          <cell r="C3065" t="str">
            <v>Tha Pyay Chaung</v>
          </cell>
        </row>
        <row r="3066">
          <cell r="A3066" t="str">
            <v>Ma Kyay Kone</v>
          </cell>
          <cell r="C3066" t="str">
            <v>Ma Kyay Kone</v>
          </cell>
        </row>
        <row r="3067">
          <cell r="A3067" t="str">
            <v>Ka Nyin Pyein</v>
          </cell>
          <cell r="C3067" t="str">
            <v>Ka Nyin Pyein</v>
          </cell>
        </row>
        <row r="3068">
          <cell r="A3068" t="str">
            <v>Gan Chaung</v>
          </cell>
          <cell r="C3068" t="str">
            <v>Gan Chaung</v>
          </cell>
        </row>
        <row r="3069">
          <cell r="A3069" t="str">
            <v>Chaw Chaung</v>
          </cell>
          <cell r="C3069" t="str">
            <v>Chaw Chaung</v>
          </cell>
        </row>
        <row r="3070">
          <cell r="A3070" t="str">
            <v>Nan Chaung</v>
          </cell>
          <cell r="C3070" t="str">
            <v>Nan Chaung</v>
          </cell>
        </row>
        <row r="3071">
          <cell r="A3071" t="str">
            <v>Thit Poke Taung</v>
          </cell>
          <cell r="C3071" t="str">
            <v>Thit Poke Taung</v>
          </cell>
        </row>
        <row r="3072">
          <cell r="A3072" t="str">
            <v>Khaung Toke (Rakhine)</v>
          </cell>
          <cell r="C3072" t="str">
            <v>Khaung Toke (Rakhine)</v>
          </cell>
        </row>
        <row r="3073">
          <cell r="A3073" t="str">
            <v>Khaung Toke (Ku Lar)</v>
          </cell>
          <cell r="C3073" t="str">
            <v>Khaung Toke (Ku Lar)</v>
          </cell>
        </row>
        <row r="3074">
          <cell r="A3074" t="str">
            <v>Khaung Toke (Pa Laung)</v>
          </cell>
          <cell r="C3074" t="str">
            <v>Khaung Toke (Pa Laung)</v>
          </cell>
        </row>
        <row r="3075">
          <cell r="A3075" t="str">
            <v>Dhamma Par La</v>
          </cell>
          <cell r="C3075" t="str">
            <v>Dhamma Par La</v>
          </cell>
        </row>
        <row r="3076">
          <cell r="A3076" t="str">
            <v>Gaung Kwe Taung</v>
          </cell>
          <cell r="C3076" t="str">
            <v>Gaung Kwe Taung</v>
          </cell>
        </row>
        <row r="3077">
          <cell r="A3077" t="str">
            <v>Thin Tan Kaing</v>
          </cell>
          <cell r="C3077" t="str">
            <v>Thin Tan Kaing</v>
          </cell>
        </row>
        <row r="3078">
          <cell r="A3078" t="str">
            <v>Pone Soe Pyein</v>
          </cell>
          <cell r="C3078" t="str">
            <v>Pone Soe Pyein</v>
          </cell>
        </row>
        <row r="3079">
          <cell r="A3079" t="str">
            <v>Khaung Doke Kar</v>
          </cell>
          <cell r="C3079" t="str">
            <v>Khaung Doke Kar</v>
          </cell>
        </row>
        <row r="3080">
          <cell r="A3080" t="str">
            <v>Aung Pin Lal</v>
          </cell>
          <cell r="C3080" t="str">
            <v>Aung Pin Lal</v>
          </cell>
        </row>
        <row r="3081">
          <cell r="A3081" t="str">
            <v>Dagon</v>
          </cell>
          <cell r="C3081" t="str">
            <v>Dagon</v>
          </cell>
        </row>
        <row r="3082">
          <cell r="A3082" t="str">
            <v>Wet Gaung</v>
          </cell>
          <cell r="C3082" t="str">
            <v>Wet Gaung</v>
          </cell>
        </row>
        <row r="3083">
          <cell r="A3083" t="str">
            <v>Gaung Hpyu</v>
          </cell>
          <cell r="C3083" t="str">
            <v>Gaung Hpyu</v>
          </cell>
        </row>
        <row r="3084">
          <cell r="A3084" t="str">
            <v>Kan Thar</v>
          </cell>
          <cell r="C3084" t="str">
            <v>Kan Thar</v>
          </cell>
        </row>
        <row r="3085">
          <cell r="A3085" t="str">
            <v>Khaung Laung Chaung</v>
          </cell>
          <cell r="C3085" t="str">
            <v>Khaung Laung Chaung</v>
          </cell>
        </row>
        <row r="3086">
          <cell r="A3086" t="str">
            <v>Zee Kaing Ywar Haung</v>
          </cell>
          <cell r="C3086" t="str">
            <v>Zee Kaing Ywar Haung</v>
          </cell>
        </row>
        <row r="3087">
          <cell r="A3087" t="str">
            <v>Zee Kaing Ywar Thit</v>
          </cell>
          <cell r="C3087" t="str">
            <v>Zee Kaing Ywar Thit</v>
          </cell>
        </row>
        <row r="3088">
          <cell r="A3088" t="str">
            <v>Khway Tauk Chaung</v>
          </cell>
          <cell r="C3088" t="str">
            <v>Khway Tauk Chaung</v>
          </cell>
        </row>
        <row r="3089">
          <cell r="A3089" t="str">
            <v>Taw Kan</v>
          </cell>
          <cell r="C3089" t="str">
            <v>Taw Kan</v>
          </cell>
        </row>
        <row r="3090">
          <cell r="A3090" t="str">
            <v>Leik Kyauk Ya</v>
          </cell>
          <cell r="C3090" t="str">
            <v>Leik Kyauk Ya</v>
          </cell>
        </row>
        <row r="3091">
          <cell r="A3091" t="str">
            <v>Baung Dut</v>
          </cell>
          <cell r="C3091" t="str">
            <v>Baung Dut</v>
          </cell>
        </row>
        <row r="3092">
          <cell r="A3092" t="str">
            <v>Baung Dut (Ywar Thit)</v>
          </cell>
          <cell r="C3092" t="str">
            <v>Baung Dut (Ywar Thit)</v>
          </cell>
        </row>
        <row r="3093">
          <cell r="A3093" t="str">
            <v>Pan Be Tan</v>
          </cell>
          <cell r="C3093" t="str">
            <v>Pan Be Tan</v>
          </cell>
        </row>
        <row r="3094">
          <cell r="A3094" t="str">
            <v>Gone Nar</v>
          </cell>
          <cell r="C3094" t="str">
            <v>Gone Nar</v>
          </cell>
        </row>
        <row r="3095">
          <cell r="A3095" t="str">
            <v>Gaung Nyar</v>
          </cell>
          <cell r="C3095" t="str">
            <v>Gaung Nyar</v>
          </cell>
        </row>
        <row r="3096">
          <cell r="A3096" t="str">
            <v>Shwe Zar (West)</v>
          </cell>
          <cell r="C3096" t="str">
            <v>Shwe Zar (West)</v>
          </cell>
        </row>
        <row r="3097">
          <cell r="A3097" t="str">
            <v>Shwe Zar Kat Pa Kaung</v>
          </cell>
          <cell r="C3097" t="str">
            <v>Shwe Zar Kat Pa Kaung</v>
          </cell>
        </row>
        <row r="3098">
          <cell r="A3098" t="str">
            <v>Zay Di Pyin</v>
          </cell>
          <cell r="C3098" t="str">
            <v>Zay Di Pyin</v>
          </cell>
        </row>
        <row r="3099">
          <cell r="A3099" t="str">
            <v>Aung Ba La</v>
          </cell>
          <cell r="C3099" t="str">
            <v>Aung Ba La</v>
          </cell>
        </row>
        <row r="3100">
          <cell r="A3100" t="str">
            <v>Kan Beit</v>
          </cell>
          <cell r="C3100" t="str">
            <v>Kan Beit</v>
          </cell>
        </row>
        <row r="3101">
          <cell r="A3101" t="str">
            <v>Ka Nyin Chaung</v>
          </cell>
          <cell r="C3101" t="str">
            <v>Ka Nyin Chaung</v>
          </cell>
        </row>
        <row r="3102">
          <cell r="A3102" t="str">
            <v>Kan Paing Nar</v>
          </cell>
          <cell r="C3102" t="str">
            <v>Kan Paing Nar</v>
          </cell>
        </row>
        <row r="3103">
          <cell r="A3103" t="str">
            <v>Pan Htein</v>
          </cell>
          <cell r="C3103" t="str">
            <v>Pan Htein</v>
          </cell>
        </row>
        <row r="3104">
          <cell r="A3104" t="str">
            <v>Shwe Ta Mar</v>
          </cell>
          <cell r="C3104" t="str">
            <v>Shwe Ta Mar</v>
          </cell>
        </row>
        <row r="3105">
          <cell r="A3105" t="str">
            <v>Let Ma (Rakhine)</v>
          </cell>
          <cell r="C3105" t="str">
            <v>Let Ma (Rakhine)</v>
          </cell>
        </row>
        <row r="3106">
          <cell r="A3106" t="str">
            <v>Let Ma (Ku Lar)</v>
          </cell>
          <cell r="C3106" t="str">
            <v>Let Ma (Ku Lar)</v>
          </cell>
        </row>
        <row r="3107">
          <cell r="A3107" t="str">
            <v>Zee Kone (Daing Net)</v>
          </cell>
          <cell r="C3107" t="str">
            <v>Zee Kone (Daing Net)</v>
          </cell>
        </row>
        <row r="3108">
          <cell r="A3108" t="str">
            <v>Shwe Twin Tu</v>
          </cell>
          <cell r="C3108" t="str">
            <v>Shwe Twin Tu</v>
          </cell>
        </row>
        <row r="3109">
          <cell r="A3109" t="str">
            <v>Chin Kone</v>
          </cell>
          <cell r="C3109" t="str">
            <v>Chin Kone</v>
          </cell>
        </row>
        <row r="3110">
          <cell r="A3110" t="str">
            <v>Kaing Taw</v>
          </cell>
          <cell r="C3110" t="str">
            <v>Kaing Taw</v>
          </cell>
        </row>
        <row r="3111">
          <cell r="A3111" t="str">
            <v>Shwe Kyin Pyin</v>
          </cell>
          <cell r="C3111" t="str">
            <v>Shwe Kyin Pyin</v>
          </cell>
        </row>
        <row r="3112">
          <cell r="A3112" t="str">
            <v>Gyo Lein</v>
          </cell>
          <cell r="C3112" t="str">
            <v>Gyo Lein</v>
          </cell>
        </row>
        <row r="3113">
          <cell r="A3113" t="str">
            <v>Shwe U Kwin</v>
          </cell>
          <cell r="C3113" t="str">
            <v>Shwe U Kwin</v>
          </cell>
        </row>
        <row r="3114">
          <cell r="A3114" t="str">
            <v>Kyun Chaung</v>
          </cell>
          <cell r="C3114" t="str">
            <v>Kyun Chaung</v>
          </cell>
        </row>
        <row r="3115">
          <cell r="A3115" t="str">
            <v>Shwe Nyo Ma</v>
          </cell>
          <cell r="C3115" t="str">
            <v>Shwe Nyo Ma</v>
          </cell>
        </row>
        <row r="3116">
          <cell r="A3116" t="str">
            <v>Chaung Gyi Hpyar</v>
          </cell>
          <cell r="C3116" t="str">
            <v>Chaung Gyi Hpyar</v>
          </cell>
        </row>
        <row r="3117">
          <cell r="A3117" t="str">
            <v>Hmaing Chaung</v>
          </cell>
          <cell r="C3117" t="str">
            <v>Hmaing Chaung</v>
          </cell>
        </row>
        <row r="3118">
          <cell r="A3118" t="str">
            <v>Daw Pwe Khon</v>
          </cell>
          <cell r="C3118" t="str">
            <v>Daw Pwe Khon</v>
          </cell>
        </row>
        <row r="3119">
          <cell r="A3119" t="str">
            <v>Shwe Hlaw</v>
          </cell>
          <cell r="C3119" t="str">
            <v>Shwe Hlaw</v>
          </cell>
        </row>
        <row r="3120">
          <cell r="A3120" t="str">
            <v>Taung Paw</v>
          </cell>
          <cell r="C3120" t="str">
            <v>Taung Paw</v>
          </cell>
        </row>
        <row r="3121">
          <cell r="A3121" t="str">
            <v>Taung Thar</v>
          </cell>
          <cell r="C3121" t="str">
            <v>Taung Thar</v>
          </cell>
        </row>
        <row r="3122">
          <cell r="A3122" t="str">
            <v>Dar Wa</v>
          </cell>
          <cell r="C3122" t="str">
            <v>Dar Wa</v>
          </cell>
        </row>
        <row r="3123">
          <cell r="A3123" t="str">
            <v>Thein Taung</v>
          </cell>
          <cell r="C3123" t="str">
            <v>Thein Taung</v>
          </cell>
        </row>
        <row r="3124">
          <cell r="A3124" t="str">
            <v>Sit Kyun</v>
          </cell>
          <cell r="C3124" t="str">
            <v>Sit Kyun</v>
          </cell>
        </row>
        <row r="3125">
          <cell r="A3125" t="str">
            <v>Kyun Ma</v>
          </cell>
          <cell r="C3125" t="str">
            <v>Kyun Ma</v>
          </cell>
        </row>
        <row r="3126">
          <cell r="A3126" t="str">
            <v>Shwe Hlay</v>
          </cell>
          <cell r="C3126" t="str">
            <v>Shwe Hlay</v>
          </cell>
        </row>
        <row r="3127">
          <cell r="A3127" t="str">
            <v>Pauk Taw</v>
          </cell>
          <cell r="C3127" t="str">
            <v>Pauk Taw</v>
          </cell>
        </row>
        <row r="3128">
          <cell r="A3128" t="str">
            <v>Ma Gyi Chaung</v>
          </cell>
          <cell r="C3128" t="str">
            <v>Ma Gyi Chaung</v>
          </cell>
        </row>
        <row r="3129">
          <cell r="A3129" t="str">
            <v>Lin Thi</v>
          </cell>
          <cell r="C3129" t="str">
            <v>Lin Thi</v>
          </cell>
        </row>
        <row r="3130">
          <cell r="A3130" t="str">
            <v>Shwe Laung Tin</v>
          </cell>
          <cell r="C3130" t="str">
            <v>Shwe Laung Tin</v>
          </cell>
        </row>
        <row r="3131">
          <cell r="A3131" t="str">
            <v>Shwe Kyaung Pyin</v>
          </cell>
          <cell r="C3131" t="str">
            <v>Shwe Kyaung Pyin</v>
          </cell>
        </row>
        <row r="3132">
          <cell r="A3132" t="str">
            <v>Pan Chin Pauk</v>
          </cell>
          <cell r="C3132" t="str">
            <v>Pan Chin Pauk</v>
          </cell>
        </row>
        <row r="3133">
          <cell r="A3133" t="str">
            <v>Shauk Pon Kyun</v>
          </cell>
          <cell r="C3133" t="str">
            <v>Shauk Pon Kyun</v>
          </cell>
        </row>
        <row r="3134">
          <cell r="A3134" t="str">
            <v>Shauk Kone</v>
          </cell>
          <cell r="C3134" t="str">
            <v>Shauk Kone</v>
          </cell>
        </row>
        <row r="3135">
          <cell r="A3135" t="str">
            <v>Bo Ka Lay</v>
          </cell>
          <cell r="C3135" t="str">
            <v>Bo Ka Lay</v>
          </cell>
        </row>
        <row r="3136">
          <cell r="A3136" t="str">
            <v>Bo Ka Lay Ywar Thit</v>
          </cell>
          <cell r="C3136" t="str">
            <v>Bo Ka Lay Ywar Thit</v>
          </cell>
        </row>
        <row r="3137">
          <cell r="A3137" t="str">
            <v>Bo Ka Lay Chin Su</v>
          </cell>
          <cell r="C3137" t="str">
            <v>Bo Ka Lay Chin Su</v>
          </cell>
        </row>
        <row r="3138">
          <cell r="A3138" t="str">
            <v>Shauk Chon</v>
          </cell>
          <cell r="C3138" t="str">
            <v>Shauk Chon</v>
          </cell>
        </row>
        <row r="3139">
          <cell r="A3139" t="str">
            <v>Kyant Hin Khar</v>
          </cell>
          <cell r="C3139" t="str">
            <v>Kyant Hin Khar</v>
          </cell>
        </row>
        <row r="3140">
          <cell r="A3140" t="str">
            <v>Kyar Inn Taung</v>
          </cell>
          <cell r="C3140" t="str">
            <v>Kyar Inn Taung</v>
          </cell>
        </row>
        <row r="3141">
          <cell r="A3141" t="str">
            <v>Shauk Chaung</v>
          </cell>
          <cell r="C3141" t="str">
            <v>Shauk Chaung</v>
          </cell>
        </row>
        <row r="3142">
          <cell r="A3142" t="str">
            <v>Kyauk Se</v>
          </cell>
          <cell r="C3142" t="str">
            <v>Kyauk Se</v>
          </cell>
        </row>
        <row r="3143">
          <cell r="A3143" t="str">
            <v>Ngar Yauk Kaing</v>
          </cell>
          <cell r="C3143" t="str">
            <v>Ngar Yauk Kaing</v>
          </cell>
        </row>
        <row r="3144">
          <cell r="A3144" t="str">
            <v>Hla Nyo Kan</v>
          </cell>
          <cell r="C3144" t="str">
            <v>Hla Nyo Kan</v>
          </cell>
        </row>
        <row r="3145">
          <cell r="A3145" t="str">
            <v>Way Thar Li</v>
          </cell>
          <cell r="C3145" t="str">
            <v>Way Thar Li</v>
          </cell>
        </row>
        <row r="3146">
          <cell r="A3146" t="str">
            <v>Thar Lar Wa Di</v>
          </cell>
          <cell r="C3146" t="str">
            <v>Thar Lar Wa Di</v>
          </cell>
        </row>
        <row r="3147">
          <cell r="A3147" t="str">
            <v>Dei Boke</v>
          </cell>
          <cell r="C3147" t="str">
            <v>Dei Boke</v>
          </cell>
        </row>
        <row r="3148">
          <cell r="A3148" t="str">
            <v>Kyway Chaing</v>
          </cell>
          <cell r="C3148" t="str">
            <v>Kyway Chaing</v>
          </cell>
        </row>
        <row r="3149">
          <cell r="A3149" t="str">
            <v>Be Inn</v>
          </cell>
          <cell r="C3149" t="str">
            <v>Be Inn</v>
          </cell>
        </row>
        <row r="3150">
          <cell r="A3150" t="str">
            <v>Thaing Kyun</v>
          </cell>
          <cell r="C3150" t="str">
            <v>Thaing Kyun</v>
          </cell>
        </row>
        <row r="3151">
          <cell r="A3151" t="str">
            <v>Tha Pyu Chaung</v>
          </cell>
          <cell r="C3151" t="str">
            <v>Tha Pyu Chaung</v>
          </cell>
        </row>
        <row r="3152">
          <cell r="A3152" t="str">
            <v>Ma Yan Kyun</v>
          </cell>
          <cell r="C3152" t="str">
            <v>Ma Yan Kyun</v>
          </cell>
        </row>
        <row r="3153">
          <cell r="A3153" t="str">
            <v>Ku Toet Lay</v>
          </cell>
          <cell r="C3153" t="str">
            <v>Ku Toet Lay</v>
          </cell>
        </row>
        <row r="3154">
          <cell r="A3154" t="str">
            <v>Shin Saw Pyin</v>
          </cell>
          <cell r="C3154" t="str">
            <v>Shin Saw Pyin</v>
          </cell>
        </row>
        <row r="3155">
          <cell r="A3155" t="str">
            <v>Yae Sin</v>
          </cell>
          <cell r="C3155" t="str">
            <v>Yae Sin</v>
          </cell>
        </row>
        <row r="3156">
          <cell r="A3156" t="str">
            <v>Gwayt Chaung</v>
          </cell>
          <cell r="C3156" t="str">
            <v>Gwayt Chaung</v>
          </cell>
        </row>
        <row r="3157">
          <cell r="A3157" t="str">
            <v>Say Khin Taw</v>
          </cell>
          <cell r="C3157" t="str">
            <v>Say Khin Taw</v>
          </cell>
        </row>
        <row r="3158">
          <cell r="A3158" t="str">
            <v>Seik Gyi</v>
          </cell>
          <cell r="C3158" t="str">
            <v>Seik Gyi</v>
          </cell>
        </row>
        <row r="3159">
          <cell r="A3159" t="str">
            <v>Kyin Gyi</v>
          </cell>
          <cell r="C3159" t="str">
            <v>Kyin Gyi</v>
          </cell>
        </row>
        <row r="3160">
          <cell r="A3160" t="str">
            <v>Lel Di</v>
          </cell>
          <cell r="C3160" t="str">
            <v>Lel Di</v>
          </cell>
        </row>
        <row r="3161">
          <cell r="A3161" t="str">
            <v>Gaw Yaw Ma Ni</v>
          </cell>
          <cell r="C3161" t="str">
            <v>Gaw Yaw Ma Ni</v>
          </cell>
        </row>
        <row r="3162">
          <cell r="A3162" t="str">
            <v>Yae Paik Son</v>
          </cell>
          <cell r="C3162" t="str">
            <v>Yae Paik Son</v>
          </cell>
        </row>
        <row r="3163">
          <cell r="A3163" t="str">
            <v>Yae Twin Kyun</v>
          </cell>
          <cell r="C3163" t="str">
            <v>Yae Twin Kyun</v>
          </cell>
        </row>
        <row r="3164">
          <cell r="A3164" t="str">
            <v>Yae Twin Pyin (Ale Ywa)</v>
          </cell>
          <cell r="C3164" t="str">
            <v>Yae Twin Pyin (Ale Ywa)</v>
          </cell>
        </row>
        <row r="3165">
          <cell r="A3165" t="str">
            <v>Yae Myet Taung</v>
          </cell>
          <cell r="C3165" t="str">
            <v>Yae Myet Taung</v>
          </cell>
        </row>
        <row r="3166">
          <cell r="A3166" t="str">
            <v>Yae Myet Taung (NaTaLa)</v>
          </cell>
          <cell r="C3166" t="str">
            <v>Yae Myet Taung (NaTaLa)</v>
          </cell>
        </row>
        <row r="3167">
          <cell r="A3167" t="str">
            <v>Yae Myet (Ywar Haung)</v>
          </cell>
          <cell r="C3167" t="str">
            <v>Yae Myet (Ywar Haung)</v>
          </cell>
        </row>
        <row r="3168">
          <cell r="A3168" t="str">
            <v>Yae Myet (Ywar Thit)</v>
          </cell>
          <cell r="C3168" t="str">
            <v>Yae Myet (Ywar Thit)</v>
          </cell>
        </row>
        <row r="3169">
          <cell r="A3169" t="str">
            <v>Nyaung Pin Hla</v>
          </cell>
          <cell r="C3169" t="str">
            <v>Nyaung Pin Hla</v>
          </cell>
        </row>
        <row r="3170">
          <cell r="A3170" t="str">
            <v>Yae Myet</v>
          </cell>
          <cell r="C3170" t="str">
            <v>Yae Myet</v>
          </cell>
        </row>
        <row r="3171">
          <cell r="A3171" t="str">
            <v>Taung Ngu</v>
          </cell>
          <cell r="C3171" t="str">
            <v>Taung Ngu</v>
          </cell>
        </row>
        <row r="3172">
          <cell r="A3172" t="str">
            <v>Kyu Lwin</v>
          </cell>
          <cell r="C3172" t="str">
            <v>Kyu Lwin</v>
          </cell>
        </row>
        <row r="3173">
          <cell r="A3173" t="str">
            <v>Ku Lar Kwin</v>
          </cell>
          <cell r="C3173" t="str">
            <v>Ku Lar Kwin</v>
          </cell>
        </row>
        <row r="3174">
          <cell r="A3174" t="str">
            <v>Tan Saung</v>
          </cell>
          <cell r="C3174" t="str">
            <v>Tan Saung</v>
          </cell>
        </row>
        <row r="3175">
          <cell r="A3175" t="str">
            <v>Yae Soe Chaung</v>
          </cell>
          <cell r="C3175" t="str">
            <v>Yae Soe Chaung</v>
          </cell>
        </row>
        <row r="3176">
          <cell r="A3176" t="str">
            <v>Kin Pun Chaung</v>
          </cell>
          <cell r="C3176" t="str">
            <v>Kin Pun Chaung</v>
          </cell>
        </row>
        <row r="3177">
          <cell r="A3177" t="str">
            <v>Yae Ni Gyi</v>
          </cell>
          <cell r="C3177" t="str">
            <v>Yae Ni Gyi</v>
          </cell>
        </row>
        <row r="3178">
          <cell r="A3178" t="str">
            <v>Thin Paung Chaung</v>
          </cell>
          <cell r="C3178" t="str">
            <v>Thin Paung Chaung</v>
          </cell>
        </row>
        <row r="3179">
          <cell r="A3179" t="str">
            <v>Yae Khat Chaung Gwa Son</v>
          </cell>
          <cell r="C3179" t="str">
            <v>Yae Khat Chaung Gwa Son</v>
          </cell>
        </row>
        <row r="3180">
          <cell r="A3180" t="str">
            <v>Gwa Son</v>
          </cell>
          <cell r="C3180" t="str">
            <v>Gwa Son</v>
          </cell>
        </row>
        <row r="3181">
          <cell r="A3181" t="str">
            <v>Yae Boke</v>
          </cell>
          <cell r="C3181" t="str">
            <v>Yae Boke</v>
          </cell>
        </row>
        <row r="3182">
          <cell r="A3182" t="str">
            <v>Dar Swea</v>
          </cell>
          <cell r="C3182" t="str">
            <v>Dar Swea</v>
          </cell>
        </row>
        <row r="3183">
          <cell r="A3183" t="str">
            <v>Myin</v>
          </cell>
          <cell r="C3183" t="str">
            <v>Myin</v>
          </cell>
        </row>
        <row r="3184">
          <cell r="A3184" t="str">
            <v>Yae Pauk Chaung</v>
          </cell>
          <cell r="C3184" t="str">
            <v>Yae Pauk Chaung</v>
          </cell>
        </row>
        <row r="3185">
          <cell r="A3185" t="str">
            <v>Yae Hpyu Kan</v>
          </cell>
          <cell r="C3185" t="str">
            <v>Yae Hpyu Kan</v>
          </cell>
        </row>
        <row r="3186">
          <cell r="A3186" t="str">
            <v>Yae Kyaw</v>
          </cell>
          <cell r="C3186" t="str">
            <v>Yae Kyaw</v>
          </cell>
        </row>
        <row r="3187">
          <cell r="A3187" t="str">
            <v>Kan Pauk</v>
          </cell>
          <cell r="C3187" t="str">
            <v>Kan Pauk</v>
          </cell>
        </row>
        <row r="3188">
          <cell r="A3188" t="str">
            <v>Yae Kaung Chaung</v>
          </cell>
          <cell r="C3188" t="str">
            <v>Yae Kaung Chaung</v>
          </cell>
        </row>
        <row r="3189">
          <cell r="A3189" t="str">
            <v>Baw Di</v>
          </cell>
          <cell r="C3189" t="str">
            <v>Baw Di</v>
          </cell>
        </row>
        <row r="3190">
          <cell r="A3190" t="str">
            <v>Aung Chan Thar</v>
          </cell>
          <cell r="C3190" t="str">
            <v>Aung Chan Thar</v>
          </cell>
        </row>
        <row r="3191">
          <cell r="A3191" t="str">
            <v>U Kar Pyin</v>
          </cell>
          <cell r="C3191" t="str">
            <v>U Kar Pyin</v>
          </cell>
        </row>
        <row r="3192">
          <cell r="A3192" t="str">
            <v>Seik Nar</v>
          </cell>
          <cell r="C3192" t="str">
            <v>Seik Nar</v>
          </cell>
        </row>
        <row r="3193">
          <cell r="A3193" t="str">
            <v>Yae Nauk Ngar Thar</v>
          </cell>
          <cell r="C3193" t="str">
            <v>Yae Nauk Ngar Thar</v>
          </cell>
        </row>
        <row r="3194">
          <cell r="A3194" t="str">
            <v>Yae Nauk Ngar Thar (Daing Nat)</v>
          </cell>
          <cell r="C3194" t="str">
            <v>Yae Nauk Ngar Thar (Daing Nat)</v>
          </cell>
        </row>
        <row r="3195">
          <cell r="A3195" t="str">
            <v>Yae Gaung Chein</v>
          </cell>
          <cell r="C3195" t="str">
            <v>Yae Gaung Chein</v>
          </cell>
        </row>
        <row r="3196">
          <cell r="A3196" t="str">
            <v>Gaung Hpyu Taung</v>
          </cell>
          <cell r="C3196" t="str">
            <v>Gaung Hpyu Taung</v>
          </cell>
        </row>
        <row r="3197">
          <cell r="A3197" t="str">
            <v>Kyauk Hpyar</v>
          </cell>
          <cell r="C3197" t="str">
            <v>Kyauk Hpyar</v>
          </cell>
        </row>
        <row r="3198">
          <cell r="A3198" t="str">
            <v>Yae Gaung Chaung</v>
          </cell>
          <cell r="C3198" t="str">
            <v>Yae Gaung Chaung</v>
          </cell>
        </row>
        <row r="3199">
          <cell r="A3199" t="str">
            <v>Taung Zaing</v>
          </cell>
          <cell r="C3199" t="str">
            <v>Taung Zaing</v>
          </cell>
        </row>
        <row r="3200">
          <cell r="A3200" t="str">
            <v>Kyoe Kyar Pyin</v>
          </cell>
          <cell r="C3200" t="str">
            <v>Kyoe Kyar Pyin</v>
          </cell>
        </row>
        <row r="3201">
          <cell r="A3201" t="str">
            <v>Pyi Char</v>
          </cell>
          <cell r="C3201" t="str">
            <v>Pyi Char</v>
          </cell>
        </row>
        <row r="3202">
          <cell r="A3202" t="str">
            <v>Toke Chaung</v>
          </cell>
          <cell r="C3202" t="str">
            <v>Toke Chaung</v>
          </cell>
        </row>
        <row r="3203">
          <cell r="A3203" t="str">
            <v>Toke La Har (La Bet Gyi)</v>
          </cell>
          <cell r="C3203" t="str">
            <v>Toke La Har (La Bet Gyi)</v>
          </cell>
        </row>
        <row r="3204">
          <cell r="A3204" t="str">
            <v>Zee Pauk</v>
          </cell>
          <cell r="C3204" t="str">
            <v>Zee Pauk</v>
          </cell>
        </row>
        <row r="3205">
          <cell r="A3205" t="str">
            <v>Yae Gaung Chaung</v>
          </cell>
          <cell r="C3205" t="str">
            <v>Yae Gaung Chaung</v>
          </cell>
        </row>
        <row r="3206">
          <cell r="A3206" t="str">
            <v>Kha Yu Chaung</v>
          </cell>
          <cell r="C3206" t="str">
            <v>Kha Yu Chaung</v>
          </cell>
        </row>
        <row r="3207">
          <cell r="A3207" t="str">
            <v>Gant Gaw Ywar Thit</v>
          </cell>
          <cell r="C3207" t="str">
            <v>Gant Gaw Ywar Thit</v>
          </cell>
        </row>
        <row r="3208">
          <cell r="A3208" t="str">
            <v>Gant Gaw</v>
          </cell>
          <cell r="C3208" t="str">
            <v>Gant Gaw</v>
          </cell>
        </row>
        <row r="3209">
          <cell r="A3209" t="str">
            <v>Yae Shin</v>
          </cell>
          <cell r="C3209" t="str">
            <v>Yae Shin</v>
          </cell>
        </row>
        <row r="3210">
          <cell r="A3210" t="str">
            <v>Shar Shey Pyin</v>
          </cell>
          <cell r="C3210" t="str">
            <v>Shar Shey Pyin</v>
          </cell>
        </row>
        <row r="3211">
          <cell r="A3211" t="str">
            <v>Shin Kyan</v>
          </cell>
          <cell r="C3211" t="str">
            <v>Shin Kyan</v>
          </cell>
        </row>
        <row r="3212">
          <cell r="A3212" t="str">
            <v>Kin Thay</v>
          </cell>
          <cell r="C3212" t="str">
            <v>Kin Thay</v>
          </cell>
        </row>
        <row r="3213">
          <cell r="A3213" t="str">
            <v>Kar Di</v>
          </cell>
          <cell r="C3213" t="str">
            <v>Kar Di</v>
          </cell>
        </row>
        <row r="3214">
          <cell r="A3214" t="str">
            <v>Kar Di (Middle)</v>
          </cell>
          <cell r="C3214" t="str">
            <v>Kar Di (Middle)</v>
          </cell>
        </row>
        <row r="3215">
          <cell r="A3215" t="str">
            <v>Pi Tan (Ku Lar)</v>
          </cell>
          <cell r="C3215" t="str">
            <v>Pi Tan (Ku Lar)</v>
          </cell>
        </row>
        <row r="3216">
          <cell r="A3216" t="str">
            <v>Shin Taw (Daing Net)</v>
          </cell>
          <cell r="C3216" t="str">
            <v>Shin Taw (Daing Net)</v>
          </cell>
        </row>
        <row r="3217">
          <cell r="A3217" t="str">
            <v>Shin Aung</v>
          </cell>
          <cell r="C3217" t="str">
            <v>Shin Aung</v>
          </cell>
        </row>
        <row r="3218">
          <cell r="A3218" t="str">
            <v>Hmat Chaung (Lower)</v>
          </cell>
          <cell r="C3218" t="str">
            <v>Hmat Chaung (Lower)</v>
          </cell>
        </row>
        <row r="3219">
          <cell r="A3219" t="str">
            <v>Hmat Chaung (Upper)</v>
          </cell>
          <cell r="C3219" t="str">
            <v>Hmat Chaung (Upper)</v>
          </cell>
        </row>
        <row r="3220">
          <cell r="A3220" t="str">
            <v>Shin Shey</v>
          </cell>
          <cell r="C3220" t="str">
            <v>Shin Shey</v>
          </cell>
        </row>
        <row r="3221">
          <cell r="A3221" t="str">
            <v>Nga Khu Taung</v>
          </cell>
          <cell r="C3221" t="str">
            <v>Nga Khu Taung</v>
          </cell>
        </row>
        <row r="3222">
          <cell r="A3222" t="str">
            <v>Tha Yet Pin Gyi</v>
          </cell>
          <cell r="C3222" t="str">
            <v>Tha Yet Pin Gyi</v>
          </cell>
        </row>
        <row r="3223">
          <cell r="A3223" t="str">
            <v>Min Kan</v>
          </cell>
          <cell r="C3223" t="str">
            <v>Min Kan</v>
          </cell>
        </row>
        <row r="3224">
          <cell r="A3224" t="str">
            <v>Win Su</v>
          </cell>
          <cell r="C3224" t="str">
            <v>Win Su</v>
          </cell>
        </row>
        <row r="3225">
          <cell r="A3225" t="str">
            <v>Wa Kin</v>
          </cell>
          <cell r="C3225" t="str">
            <v>Wa Kin</v>
          </cell>
        </row>
        <row r="3226">
          <cell r="A3226" t="str">
            <v>Ni Din</v>
          </cell>
          <cell r="C3226" t="str">
            <v>Ni Din</v>
          </cell>
        </row>
        <row r="3227">
          <cell r="A3227" t="str">
            <v>Pi Si Ku Lar</v>
          </cell>
          <cell r="C3227" t="str">
            <v>Pi Si Ku Lar</v>
          </cell>
        </row>
        <row r="3228">
          <cell r="A3228" t="str">
            <v>Pi Si Paik Thei</v>
          </cell>
          <cell r="C3228" t="str">
            <v>Pi Si Paik Thei</v>
          </cell>
        </row>
        <row r="3229">
          <cell r="A3229" t="str">
            <v>Wet Htee Taung</v>
          </cell>
          <cell r="C3229" t="str">
            <v>Wet Htee Taung</v>
          </cell>
        </row>
        <row r="3230">
          <cell r="A3230" t="str">
            <v>Wet Htee Taung (Ah Hte Kwin)</v>
          </cell>
          <cell r="C3230" t="str">
            <v>Wet Htee Taung (Ah Hte Kwin)</v>
          </cell>
        </row>
        <row r="3231">
          <cell r="A3231" t="str">
            <v>Kyay Taw Yoe</v>
          </cell>
          <cell r="C3231" t="str">
            <v>Kyay Taw Yoe</v>
          </cell>
        </row>
        <row r="3232">
          <cell r="A3232" t="str">
            <v>Hlay Gyi Chaing</v>
          </cell>
          <cell r="C3232" t="str">
            <v>Hlay Gyi Chaing</v>
          </cell>
        </row>
        <row r="3233">
          <cell r="A3233" t="str">
            <v>Myar Kyun</v>
          </cell>
          <cell r="C3233" t="str">
            <v>Myar Kyun</v>
          </cell>
        </row>
        <row r="3234">
          <cell r="A3234" t="str">
            <v>Sa Lu Kyun</v>
          </cell>
          <cell r="C3234" t="str">
            <v>Sa Lu Kyun</v>
          </cell>
        </row>
        <row r="3235">
          <cell r="A3235" t="str">
            <v>Ku Lar Ma Kyun</v>
          </cell>
          <cell r="C3235" t="str">
            <v>Ku Lar Ma Kyun</v>
          </cell>
        </row>
        <row r="3236">
          <cell r="A3236" t="str">
            <v>Kywe Ku</v>
          </cell>
          <cell r="C3236" t="str">
            <v>Kywe Ku</v>
          </cell>
        </row>
        <row r="3237">
          <cell r="A3237" t="str">
            <v>Htee Htu</v>
          </cell>
          <cell r="C3237" t="str">
            <v>Htee Htu</v>
          </cell>
        </row>
        <row r="3238">
          <cell r="A3238" t="str">
            <v>Wet Hla</v>
          </cell>
          <cell r="C3238" t="str">
            <v>Wet Hla</v>
          </cell>
        </row>
        <row r="3239">
          <cell r="A3239" t="str">
            <v>Shin Kyaw</v>
          </cell>
          <cell r="C3239" t="str">
            <v>Shin Kyaw</v>
          </cell>
        </row>
        <row r="3240">
          <cell r="A3240" t="str">
            <v>Wet Kyeik</v>
          </cell>
          <cell r="C3240" t="str">
            <v>Wet Kyeik</v>
          </cell>
        </row>
        <row r="3241">
          <cell r="A3241" t="str">
            <v>Wet Kyake Ywar Thit</v>
          </cell>
          <cell r="C3241" t="str">
            <v>Wet Kyake Ywar Thit</v>
          </cell>
        </row>
        <row r="3242">
          <cell r="A3242" t="str">
            <v>Thar Yar Aye</v>
          </cell>
          <cell r="C3242" t="str">
            <v>Thar Yar Aye</v>
          </cell>
        </row>
        <row r="3243">
          <cell r="A3243" t="str">
            <v>Hmo Hin Taw</v>
          </cell>
          <cell r="C3243" t="str">
            <v>Hmo Hin Taw</v>
          </cell>
        </row>
        <row r="3244">
          <cell r="A3244" t="str">
            <v>Pe Gyi</v>
          </cell>
          <cell r="C3244" t="str">
            <v>Pe Gyi</v>
          </cell>
        </row>
        <row r="3245">
          <cell r="A3245" t="str">
            <v>Wet Kyein</v>
          </cell>
          <cell r="C3245" t="str">
            <v>Wet Kyein</v>
          </cell>
        </row>
        <row r="3246">
          <cell r="A3246" t="str">
            <v>Wet Kyein (Myo)</v>
          </cell>
          <cell r="C3246" t="str">
            <v>Wet Kyein (Myo)</v>
          </cell>
        </row>
        <row r="3247">
          <cell r="A3247" t="str">
            <v>Wet Kaik Chaung</v>
          </cell>
          <cell r="C3247" t="str">
            <v>Wet Kaik Chaung</v>
          </cell>
        </row>
        <row r="3248">
          <cell r="A3248" t="str">
            <v>Tha Lu Pyein</v>
          </cell>
          <cell r="C3248" t="str">
            <v>Tha Lu Pyein</v>
          </cell>
        </row>
        <row r="3249">
          <cell r="A3249" t="str">
            <v>Baw Li (Rakhine)</v>
          </cell>
          <cell r="C3249" t="str">
            <v>Baw Li (Rakhine)</v>
          </cell>
        </row>
        <row r="3250">
          <cell r="A3250" t="str">
            <v>Baw Li (Ku Lar)</v>
          </cell>
          <cell r="C3250" t="str">
            <v>Baw Li (Ku Lar)</v>
          </cell>
        </row>
        <row r="3251">
          <cell r="A3251" t="str">
            <v>Zay Di Taung (Rakhine)</v>
          </cell>
          <cell r="C3251" t="str">
            <v>Zay Di Taung (Rakhine)</v>
          </cell>
        </row>
        <row r="3252">
          <cell r="A3252" t="str">
            <v>Zay Di Taung (Ku Lar)</v>
          </cell>
          <cell r="C3252" t="str">
            <v>Zay Di Taung (Ku Lar)</v>
          </cell>
        </row>
        <row r="3253">
          <cell r="A3253" t="str">
            <v>Wet Hnoke Thee</v>
          </cell>
          <cell r="C3253" t="str">
            <v>Wet Hnoke Thee</v>
          </cell>
        </row>
        <row r="3254">
          <cell r="A3254" t="str">
            <v>Taung Yin</v>
          </cell>
          <cell r="C3254" t="str">
            <v>Taung Yin</v>
          </cell>
        </row>
        <row r="3255">
          <cell r="A3255" t="str">
            <v>Wea Gyi Daunt</v>
          </cell>
          <cell r="C3255" t="str">
            <v>Wea Gyi Daunt</v>
          </cell>
        </row>
        <row r="3256">
          <cell r="A3256" t="str">
            <v>Lint Zin Ywar Thit</v>
          </cell>
          <cell r="C3256" t="str">
            <v>Lint Zin Ywar Thit</v>
          </cell>
        </row>
        <row r="3257">
          <cell r="A3257" t="str">
            <v>Win Zar</v>
          </cell>
          <cell r="C3257" t="str">
            <v>Win Zar</v>
          </cell>
        </row>
        <row r="3258">
          <cell r="A3258" t="str">
            <v>Laung Mee</v>
          </cell>
          <cell r="C3258" t="str">
            <v>Laung Mee</v>
          </cell>
        </row>
        <row r="3259">
          <cell r="A3259" t="str">
            <v>Nga Pu Kwa</v>
          </cell>
          <cell r="C3259" t="str">
            <v>Nga Pu Kwa</v>
          </cell>
        </row>
        <row r="3260">
          <cell r="A3260" t="str">
            <v>Kyet Ma Kya</v>
          </cell>
          <cell r="C3260" t="str">
            <v>Kyet Ma Kya</v>
          </cell>
        </row>
        <row r="3261">
          <cell r="A3261" t="str">
            <v>War Bo</v>
          </cell>
          <cell r="C3261" t="str">
            <v>War Bo</v>
          </cell>
        </row>
        <row r="3262">
          <cell r="A3262" t="str">
            <v>War Cha</v>
          </cell>
          <cell r="C3262" t="str">
            <v>War Cha</v>
          </cell>
        </row>
        <row r="3263">
          <cell r="A3263" t="str">
            <v>Thaung Paing Nyar</v>
          </cell>
          <cell r="C3263" t="str">
            <v>Thaung Paing Nyar</v>
          </cell>
        </row>
        <row r="3264">
          <cell r="A3264" t="str">
            <v>Maw Ra Waddy (NaTaLa)</v>
          </cell>
          <cell r="C3264" t="str">
            <v>Maw Ra Waddy (NaTaLa)</v>
          </cell>
        </row>
        <row r="3265">
          <cell r="A3265" t="str">
            <v>War Taung</v>
          </cell>
          <cell r="C3265" t="str">
            <v>War Taung</v>
          </cell>
        </row>
        <row r="3266">
          <cell r="A3266" t="str">
            <v>Taung Shey</v>
          </cell>
          <cell r="C3266" t="str">
            <v>Taung Shey</v>
          </cell>
        </row>
        <row r="3267">
          <cell r="A3267" t="str">
            <v>Wa Pyay</v>
          </cell>
          <cell r="C3267" t="str">
            <v>Wa Pyay</v>
          </cell>
        </row>
        <row r="3268">
          <cell r="A3268" t="str">
            <v>War Taung</v>
          </cell>
          <cell r="C3268" t="str">
            <v>War Taung</v>
          </cell>
        </row>
        <row r="3269">
          <cell r="A3269" t="str">
            <v>Ma Au Pyein</v>
          </cell>
          <cell r="C3269" t="str">
            <v>Ma Au Pyein</v>
          </cell>
        </row>
        <row r="3270">
          <cell r="A3270" t="str">
            <v>Let Wea Tet</v>
          </cell>
          <cell r="C3270" t="str">
            <v>Let Wea Tet</v>
          </cell>
        </row>
        <row r="3271">
          <cell r="A3271" t="str">
            <v>Wa Baw Gyi</v>
          </cell>
          <cell r="C3271" t="str">
            <v>Wa Baw Gyi</v>
          </cell>
        </row>
        <row r="3272">
          <cell r="A3272" t="str">
            <v>Wa Ra Kyun</v>
          </cell>
          <cell r="C3272" t="str">
            <v>Wa Ra Kyun</v>
          </cell>
        </row>
        <row r="3273">
          <cell r="A3273" t="str">
            <v>Zaw Baw</v>
          </cell>
          <cell r="C3273" t="str">
            <v>Zaw Baw</v>
          </cell>
        </row>
        <row r="3274">
          <cell r="A3274" t="str">
            <v>Kyein Chaung</v>
          </cell>
          <cell r="C3274" t="str">
            <v>Kyein Chaung</v>
          </cell>
        </row>
        <row r="3275">
          <cell r="A3275" t="str">
            <v>Doe Tan</v>
          </cell>
          <cell r="C3275" t="str">
            <v>Doe Tan</v>
          </cell>
        </row>
        <row r="3276">
          <cell r="A3276" t="str">
            <v>Pyun Khaung</v>
          </cell>
          <cell r="C3276" t="str">
            <v>Pyun Khaung</v>
          </cell>
        </row>
        <row r="3277">
          <cell r="A3277" t="str">
            <v>Aye Yar Cha</v>
          </cell>
          <cell r="C3277" t="str">
            <v>Aye Yar Cha</v>
          </cell>
        </row>
        <row r="3278">
          <cell r="A3278" t="str">
            <v>Maung Chaung</v>
          </cell>
          <cell r="C3278" t="str">
            <v>Maung Chaung</v>
          </cell>
        </row>
        <row r="3279">
          <cell r="A3279" t="str">
            <v>Chan Thar</v>
          </cell>
          <cell r="C3279" t="str">
            <v>Chan Thar</v>
          </cell>
        </row>
        <row r="3280">
          <cell r="A3280" t="str">
            <v>Dar Sauk Paing</v>
          </cell>
          <cell r="C3280" t="str">
            <v>Dar Sauk Paing</v>
          </cell>
        </row>
        <row r="3281">
          <cell r="A3281" t="str">
            <v>Tha Ra Zaing</v>
          </cell>
          <cell r="C3281" t="str">
            <v>Tha Ra Zaing</v>
          </cell>
        </row>
        <row r="3282">
          <cell r="A3282" t="str">
            <v>Ma Yee Mee</v>
          </cell>
          <cell r="C3282" t="str">
            <v>Ma Yee Mee</v>
          </cell>
        </row>
        <row r="3283">
          <cell r="A3283" t="str">
            <v>Pein Hne Gyi</v>
          </cell>
          <cell r="C3283" t="str">
            <v>Pein Hne Gyi</v>
          </cell>
        </row>
        <row r="3284">
          <cell r="A3284" t="str">
            <v>Hone Wa</v>
          </cell>
          <cell r="C3284" t="str">
            <v>Hone Wa</v>
          </cell>
        </row>
        <row r="3285">
          <cell r="A3285" t="str">
            <v>Daw Mya</v>
          </cell>
          <cell r="C3285" t="str">
            <v>Daw Mya</v>
          </cell>
        </row>
        <row r="3286">
          <cell r="A3286" t="str">
            <v>Htaunt Chein</v>
          </cell>
          <cell r="C3286" t="str">
            <v>Htaunt Chein</v>
          </cell>
        </row>
        <row r="3287">
          <cell r="A3287" t="str">
            <v>Min Thar Su</v>
          </cell>
          <cell r="C3287" t="str">
            <v>Min Thar Su</v>
          </cell>
        </row>
        <row r="3288">
          <cell r="A3288" t="str">
            <v>Hin Kha Yaw</v>
          </cell>
          <cell r="C3288" t="str">
            <v>Hin Kha Yaw</v>
          </cell>
        </row>
        <row r="3289">
          <cell r="A3289" t="str">
            <v>Wet Ma Kya</v>
          </cell>
          <cell r="C3289" t="str">
            <v>Wet Ma Kya</v>
          </cell>
        </row>
        <row r="3290">
          <cell r="A3290" t="str">
            <v>Yan Kin</v>
          </cell>
          <cell r="C3290" t="str">
            <v>Yan Kin</v>
          </cell>
        </row>
        <row r="3291">
          <cell r="A3291" t="str">
            <v>Yin Thei</v>
          </cell>
          <cell r="C3291" t="str">
            <v>Yin Thei</v>
          </cell>
        </row>
        <row r="3292">
          <cell r="A3292" t="str">
            <v>Bu Chaung</v>
          </cell>
          <cell r="C3292" t="str">
            <v>Bu Chaung</v>
          </cell>
        </row>
        <row r="3293">
          <cell r="A3293" t="str">
            <v>Yar Chaung</v>
          </cell>
          <cell r="C3293" t="str">
            <v>Yar Chaung</v>
          </cell>
        </row>
        <row r="3294">
          <cell r="A3294" t="str">
            <v>Chaung Wa</v>
          </cell>
          <cell r="C3294" t="str">
            <v>Chaung Wa</v>
          </cell>
        </row>
        <row r="3295">
          <cell r="A3295" t="str">
            <v>Hpone Soe</v>
          </cell>
          <cell r="C3295" t="str">
            <v>Hpone Soe</v>
          </cell>
        </row>
        <row r="3296">
          <cell r="A3296" t="str">
            <v>Rammoya Fara</v>
          </cell>
          <cell r="C3296" t="str">
            <v>Rammoya Fara</v>
          </cell>
        </row>
        <row r="3297">
          <cell r="A3297" t="str">
            <v>Yin Ma Kyaung Taung</v>
          </cell>
          <cell r="C3297" t="str">
            <v>Yin Ma Kyaung Taung</v>
          </cell>
        </row>
        <row r="3298">
          <cell r="A3298" t="str">
            <v>Kyein Chaung</v>
          </cell>
          <cell r="C3298" t="str">
            <v>Kyein Chaung</v>
          </cell>
        </row>
        <row r="3299">
          <cell r="A3299" t="str">
            <v>Ah Nauk Pyin</v>
          </cell>
          <cell r="C3299" t="str">
            <v>Ah Nauk Pyin</v>
          </cell>
        </row>
        <row r="3300">
          <cell r="A3300" t="str">
            <v>Yin Ye Kan</v>
          </cell>
          <cell r="C3300" t="str">
            <v>Yin Ye Kan</v>
          </cell>
        </row>
        <row r="3301">
          <cell r="A3301" t="str">
            <v>Thone Pat Chaing</v>
          </cell>
          <cell r="C3301" t="str">
            <v>Thone Pat Chaing</v>
          </cell>
        </row>
        <row r="3302">
          <cell r="A3302" t="str">
            <v>Mi Kyaung Tet</v>
          </cell>
          <cell r="C3302" t="str">
            <v>Mi Kyaung Tet</v>
          </cell>
        </row>
        <row r="3303">
          <cell r="A3303" t="str">
            <v>Ohn Hna Chaung</v>
          </cell>
          <cell r="C3303" t="str">
            <v>Ohn Hna Chaung</v>
          </cell>
        </row>
        <row r="3304">
          <cell r="A3304" t="str">
            <v>Auk Yun Chaung</v>
          </cell>
          <cell r="C3304" t="str">
            <v>Auk Yun Chaung</v>
          </cell>
        </row>
        <row r="3305">
          <cell r="A3305" t="str">
            <v>Ah Htet Yun Chaung</v>
          </cell>
          <cell r="C3305" t="str">
            <v>Ah Htet Yun Chaung</v>
          </cell>
        </row>
        <row r="3306">
          <cell r="A3306" t="str">
            <v>La Mu Thar</v>
          </cell>
          <cell r="C3306" t="str">
            <v>La Mu Thar</v>
          </cell>
        </row>
        <row r="3307">
          <cell r="A3307" t="str">
            <v>Yoe Ta Yoke</v>
          </cell>
          <cell r="C3307" t="str">
            <v>Yoe Ta Yoke</v>
          </cell>
        </row>
        <row r="3308">
          <cell r="A3308" t="str">
            <v>Din Gar Ya</v>
          </cell>
          <cell r="C3308" t="str">
            <v>Din Gar Ya</v>
          </cell>
        </row>
        <row r="3309">
          <cell r="A3309" t="str">
            <v>Yoe Sa Nwin</v>
          </cell>
          <cell r="C3309" t="str">
            <v>Yoe Sa Nwin</v>
          </cell>
        </row>
        <row r="3310">
          <cell r="A3310" t="str">
            <v>Wet Yu</v>
          </cell>
          <cell r="C3310" t="str">
            <v>Wet Yu</v>
          </cell>
        </row>
        <row r="3311">
          <cell r="A3311" t="str">
            <v>Maung Chaung</v>
          </cell>
          <cell r="C3311" t="str">
            <v>Maung Chaung</v>
          </cell>
        </row>
        <row r="3312">
          <cell r="A3312" t="str">
            <v>Taung Shey</v>
          </cell>
          <cell r="C3312" t="str">
            <v>Taung Shey</v>
          </cell>
        </row>
        <row r="3313">
          <cell r="A3313" t="str">
            <v>Taung Gyi</v>
          </cell>
          <cell r="C3313" t="str">
            <v>Taung Gyi</v>
          </cell>
        </row>
        <row r="3314">
          <cell r="A3314" t="str">
            <v>Taung Pyin</v>
          </cell>
          <cell r="C3314" t="str">
            <v>Taung Pyin</v>
          </cell>
        </row>
        <row r="3315">
          <cell r="A3315" t="str">
            <v>Nat Hla</v>
          </cell>
          <cell r="C3315" t="str">
            <v>Nat Hla</v>
          </cell>
        </row>
        <row r="3316">
          <cell r="A3316" t="str">
            <v>Oke Kan</v>
          </cell>
          <cell r="C3316" t="str">
            <v>Oke Kan</v>
          </cell>
        </row>
        <row r="3317">
          <cell r="A3317" t="str">
            <v>Yoe Ngu</v>
          </cell>
          <cell r="C3317" t="str">
            <v>Yoe Ngu</v>
          </cell>
        </row>
        <row r="3318">
          <cell r="A3318" t="str">
            <v>Kyauk Kha Mauk</v>
          </cell>
          <cell r="C3318" t="str">
            <v>Kyauk Kha Mauk</v>
          </cell>
        </row>
        <row r="3319">
          <cell r="A3319" t="str">
            <v>Gyin Gyi</v>
          </cell>
          <cell r="C3319" t="str">
            <v>Gyin Gyi</v>
          </cell>
        </row>
        <row r="3320">
          <cell r="A3320" t="str">
            <v>Ka Paing Chaung</v>
          </cell>
          <cell r="C3320" t="str">
            <v>Ka Paing Chaung</v>
          </cell>
        </row>
        <row r="3321">
          <cell r="A3321" t="str">
            <v>Gyin Dway</v>
          </cell>
          <cell r="C3321" t="str">
            <v>Gyin Dway</v>
          </cell>
        </row>
        <row r="3322">
          <cell r="A3322" t="str">
            <v>Kywi Pyin</v>
          </cell>
          <cell r="C3322" t="str">
            <v>Kywi Pyin</v>
          </cell>
        </row>
        <row r="3323">
          <cell r="A3323" t="str">
            <v>War Lan</v>
          </cell>
          <cell r="C3323" t="str">
            <v>War Lan</v>
          </cell>
        </row>
        <row r="3324">
          <cell r="A3324" t="str">
            <v>War Lan Kone</v>
          </cell>
          <cell r="C3324" t="str">
            <v>War Lan Kone</v>
          </cell>
        </row>
        <row r="3325">
          <cell r="A3325" t="str">
            <v>Hpaung Khar</v>
          </cell>
          <cell r="C3325" t="str">
            <v>Hpaung Khar</v>
          </cell>
        </row>
        <row r="3326">
          <cell r="A3326" t="str">
            <v>Na Htoe Pyin</v>
          </cell>
          <cell r="C3326" t="str">
            <v>Na Htoe Pyin</v>
          </cell>
        </row>
        <row r="3327">
          <cell r="A3327" t="str">
            <v>Gyin Chaung</v>
          </cell>
          <cell r="C3327" t="str">
            <v>Gyin Chaung</v>
          </cell>
        </row>
        <row r="3328">
          <cell r="A3328" t="str">
            <v>Pyin Boke</v>
          </cell>
          <cell r="C3328" t="str">
            <v>Pyin Boke</v>
          </cell>
        </row>
        <row r="3329">
          <cell r="A3329" t="str">
            <v>The Gon</v>
          </cell>
          <cell r="C3329" t="str">
            <v>The Gon</v>
          </cell>
        </row>
        <row r="3330">
          <cell r="A3330" t="str">
            <v>Thit Khoke Taw</v>
          </cell>
          <cell r="C3330" t="str">
            <v>Thit Khoke Taw</v>
          </cell>
        </row>
        <row r="3331">
          <cell r="A3331" t="str">
            <v>Thit Pok Chaung</v>
          </cell>
          <cell r="C3331" t="str">
            <v>Thit Pok Chaung</v>
          </cell>
        </row>
        <row r="3332">
          <cell r="A3332" t="str">
            <v>Set Kei Pyi Atet</v>
          </cell>
          <cell r="C3332" t="str">
            <v>Set Kei Pyi Atet</v>
          </cell>
        </row>
        <row r="3333">
          <cell r="A3333" t="str">
            <v>Kyan Gin</v>
          </cell>
          <cell r="C3333" t="str">
            <v>Kyan Gin</v>
          </cell>
        </row>
        <row r="3334">
          <cell r="A3334" t="str">
            <v>Gyi Pyin</v>
          </cell>
          <cell r="C3334" t="str">
            <v>Gyi Pyin</v>
          </cell>
        </row>
        <row r="3335">
          <cell r="A3335" t="str">
            <v>Nat Kan</v>
          </cell>
          <cell r="C3335" t="str">
            <v>Nat Kan</v>
          </cell>
        </row>
        <row r="3336">
          <cell r="A3336" t="str">
            <v>Oke Gyi</v>
          </cell>
          <cell r="C3336" t="str">
            <v>Oke Gyi</v>
          </cell>
        </row>
        <row r="3337">
          <cell r="A3337" t="str">
            <v>Gyi Wa</v>
          </cell>
          <cell r="C3337" t="str">
            <v>Gyi Wa</v>
          </cell>
        </row>
        <row r="3338">
          <cell r="A3338" t="str">
            <v>Bone Pauk</v>
          </cell>
          <cell r="C3338" t="str">
            <v>Bone Pauk</v>
          </cell>
        </row>
        <row r="3339">
          <cell r="A3339" t="str">
            <v>Pyi Soe Pyin</v>
          </cell>
          <cell r="C3339" t="str">
            <v>Pyi Soe Pyin</v>
          </cell>
        </row>
        <row r="3340">
          <cell r="A3340" t="str">
            <v>Ga Nan Pyin</v>
          </cell>
          <cell r="C3340" t="str">
            <v>Ga Nan Pyin</v>
          </cell>
        </row>
        <row r="3341">
          <cell r="A3341" t="str">
            <v>Laung Chaung</v>
          </cell>
          <cell r="C3341" t="str">
            <v>Laung Chaung</v>
          </cell>
        </row>
        <row r="3342">
          <cell r="A3342" t="str">
            <v>Taung Shey</v>
          </cell>
          <cell r="C3342" t="str">
            <v>Taung Shey</v>
          </cell>
        </row>
        <row r="3343">
          <cell r="A3343" t="str">
            <v>Taung Ta Bet</v>
          </cell>
          <cell r="C3343" t="str">
            <v>Taung Ta Bet</v>
          </cell>
        </row>
        <row r="3344">
          <cell r="A3344" t="str">
            <v>Tha Lu Maw</v>
          </cell>
          <cell r="C3344" t="str">
            <v>Tha Lu Maw</v>
          </cell>
        </row>
        <row r="3345">
          <cell r="A3345" t="str">
            <v>Kan Lway</v>
          </cell>
          <cell r="C3345" t="str">
            <v>Kan Lway</v>
          </cell>
        </row>
        <row r="3346">
          <cell r="A3346" t="str">
            <v>Ga Nan Taung</v>
          </cell>
          <cell r="C3346" t="str">
            <v>Ga Nan Taung</v>
          </cell>
        </row>
        <row r="3347">
          <cell r="A3347" t="str">
            <v>Auk Myat Hle (Myo)</v>
          </cell>
          <cell r="C3347" t="str">
            <v>Auk Myat Hle (Myo)</v>
          </cell>
        </row>
        <row r="3348">
          <cell r="A3348" t="str">
            <v>Rakhine Ywar</v>
          </cell>
          <cell r="C3348" t="str">
            <v>Rakhine Ywar</v>
          </cell>
        </row>
        <row r="3349">
          <cell r="A3349" t="str">
            <v>Gu Dar Pyin</v>
          </cell>
          <cell r="C3349" t="str">
            <v>Gu Dar Pyin</v>
          </cell>
        </row>
        <row r="3350">
          <cell r="A3350" t="str">
            <v>Kyauk Sar Taing</v>
          </cell>
          <cell r="C3350" t="str">
            <v>Kyauk Sar Taing</v>
          </cell>
        </row>
        <row r="3351">
          <cell r="A3351" t="str">
            <v>Taung</v>
          </cell>
          <cell r="C3351" t="str">
            <v>Taung</v>
          </cell>
        </row>
        <row r="3352">
          <cell r="A3352" t="str">
            <v>Tha Yet Taung</v>
          </cell>
          <cell r="C3352" t="str">
            <v>Tha Yet Taung</v>
          </cell>
        </row>
        <row r="3353">
          <cell r="A3353" t="str">
            <v>Goke Pi Htaunt (Rakhine)</v>
          </cell>
          <cell r="C3353" t="str">
            <v>Goke Pi Htaunt (Rakhine)</v>
          </cell>
        </row>
        <row r="3354">
          <cell r="A3354" t="str">
            <v>Goke Pi Htaunt (Ku Lar)</v>
          </cell>
          <cell r="C3354" t="str">
            <v>Goke Pi Htaunt (Ku Lar)</v>
          </cell>
        </row>
        <row r="3355">
          <cell r="A3355" t="str">
            <v>Goke Pi</v>
          </cell>
          <cell r="C3355" t="str">
            <v>Goke Pi</v>
          </cell>
        </row>
        <row r="3356">
          <cell r="A3356" t="str">
            <v>Sa Hone</v>
          </cell>
          <cell r="C3356" t="str">
            <v>Sa Hone</v>
          </cell>
        </row>
        <row r="3357">
          <cell r="A3357" t="str">
            <v>Sa Hone Kha Mway</v>
          </cell>
          <cell r="C3357" t="str">
            <v>Sa Hone Kha Mway</v>
          </cell>
        </row>
        <row r="3358">
          <cell r="A3358" t="str">
            <v>Oh Byu</v>
          </cell>
          <cell r="C3358" t="str">
            <v>Oh Byu</v>
          </cell>
        </row>
        <row r="3359">
          <cell r="A3359" t="str">
            <v>Oe Hpyu (Thet + Myo)</v>
          </cell>
          <cell r="C3359" t="str">
            <v>Oe Hpyu (Thet + Myo)</v>
          </cell>
        </row>
        <row r="3360">
          <cell r="A3360" t="str">
            <v>Pe Tha Htu</v>
          </cell>
          <cell r="C3360" t="str">
            <v>Pe Tha Htu</v>
          </cell>
        </row>
        <row r="3361">
          <cell r="A3361" t="str">
            <v>Gone Kyun</v>
          </cell>
          <cell r="C3361" t="str">
            <v>Gone Kyun</v>
          </cell>
        </row>
        <row r="3362">
          <cell r="A3362" t="str">
            <v>May Za Li Kone</v>
          </cell>
          <cell r="C3362" t="str">
            <v>May Za Li Kone</v>
          </cell>
        </row>
        <row r="3363">
          <cell r="A3363" t="str">
            <v>Kyaung Taung</v>
          </cell>
          <cell r="C3363" t="str">
            <v>Kyaung Taung</v>
          </cell>
        </row>
        <row r="3364">
          <cell r="A3364" t="str">
            <v>Myo Chaung</v>
          </cell>
          <cell r="C3364" t="str">
            <v>Myo Chaung</v>
          </cell>
        </row>
        <row r="3365">
          <cell r="A3365" t="str">
            <v>Inn Chay</v>
          </cell>
          <cell r="C3365" t="str">
            <v>Inn Chay</v>
          </cell>
        </row>
        <row r="3366">
          <cell r="A3366" t="str">
            <v>Gon Min Chaung</v>
          </cell>
          <cell r="C3366" t="str">
            <v>Gon Min Chaung</v>
          </cell>
        </row>
        <row r="3367">
          <cell r="A3367" t="str">
            <v>Thit Poke</v>
          </cell>
          <cell r="C3367" t="str">
            <v>Thit Poke</v>
          </cell>
        </row>
        <row r="3368">
          <cell r="A3368" t="str">
            <v>San Wa</v>
          </cell>
          <cell r="C3368" t="str">
            <v>San Wa</v>
          </cell>
        </row>
        <row r="3369">
          <cell r="A3369" t="str">
            <v>Say Poke Kay</v>
          </cell>
          <cell r="C3369" t="str">
            <v>Say Poke Kay</v>
          </cell>
        </row>
        <row r="3370">
          <cell r="A3370" t="str">
            <v>Aung Zay Di</v>
          </cell>
          <cell r="C3370" t="str">
            <v>Aung Zay Di</v>
          </cell>
        </row>
        <row r="3371">
          <cell r="A3371" t="str">
            <v>Lay Dar Pyin</v>
          </cell>
          <cell r="C3371" t="str">
            <v>Lay Dar Pyin</v>
          </cell>
        </row>
        <row r="3372">
          <cell r="A3372" t="str">
            <v>Ah Shey Bat</v>
          </cell>
          <cell r="C3372" t="str">
            <v>Ah Shey Bat</v>
          </cell>
        </row>
        <row r="3373">
          <cell r="A3373" t="str">
            <v>In Gyi Nar</v>
          </cell>
          <cell r="C3373" t="str">
            <v>In Gyi Nar</v>
          </cell>
        </row>
        <row r="3374">
          <cell r="A3374" t="str">
            <v>Ah Htet Pyin</v>
          </cell>
          <cell r="C3374" t="str">
            <v>Ah Htet Pyin</v>
          </cell>
        </row>
        <row r="3375">
          <cell r="A3375" t="str">
            <v>Ge Laung (Auk Kyin)</v>
          </cell>
          <cell r="C3375" t="str">
            <v>Ge Laung (Auk Kyin)</v>
          </cell>
        </row>
        <row r="3376">
          <cell r="A3376" t="str">
            <v>Ge Laung (South)</v>
          </cell>
          <cell r="C3376" t="str">
            <v>Ge Laung (South)</v>
          </cell>
        </row>
        <row r="3377">
          <cell r="A3377" t="str">
            <v>Kyaung Kone</v>
          </cell>
          <cell r="C3377" t="str">
            <v>Kyaung Kone</v>
          </cell>
        </row>
        <row r="3378">
          <cell r="A3378" t="str">
            <v>Nat Chaung</v>
          </cell>
          <cell r="C3378" t="str">
            <v>Nat Chaung</v>
          </cell>
        </row>
        <row r="3379">
          <cell r="A3379" t="str">
            <v>Pyoke Kyun</v>
          </cell>
          <cell r="C3379" t="str">
            <v>Pyoke Kyun</v>
          </cell>
        </row>
        <row r="3380">
          <cell r="A3380" t="str">
            <v>La Maw Wa</v>
          </cell>
          <cell r="C3380" t="str">
            <v>La Maw Wa</v>
          </cell>
        </row>
        <row r="3381">
          <cell r="A3381" t="str">
            <v>Pa Laung</v>
          </cell>
          <cell r="C3381" t="str">
            <v>Pa Laung</v>
          </cell>
        </row>
        <row r="3382">
          <cell r="A3382" t="str">
            <v>Pan Done Wa</v>
          </cell>
          <cell r="C3382" t="str">
            <v>Pan Done Wa</v>
          </cell>
        </row>
        <row r="3383">
          <cell r="A3383" t="str">
            <v>Gant Gaw Kyun</v>
          </cell>
          <cell r="C3383" t="str">
            <v>Gant Gaw Kyun</v>
          </cell>
        </row>
        <row r="3384">
          <cell r="A3384" t="str">
            <v>Thet Kay Pyin Ywar Ma</v>
          </cell>
          <cell r="C3384" t="str">
            <v>Thet Kay Pyin Ywar Ma</v>
          </cell>
        </row>
        <row r="3385">
          <cell r="A3385" t="str">
            <v>Gant Gaw Taung</v>
          </cell>
          <cell r="C3385" t="str">
            <v>Gant Gaw Taung</v>
          </cell>
        </row>
        <row r="3386">
          <cell r="A3386" t="str">
            <v>Pyin Kwin</v>
          </cell>
          <cell r="C3386" t="str">
            <v>Pyin Kwin</v>
          </cell>
        </row>
        <row r="3387">
          <cell r="A3387" t="str">
            <v>Sar Chet</v>
          </cell>
          <cell r="C3387" t="str">
            <v>Sar Chet</v>
          </cell>
        </row>
        <row r="3388">
          <cell r="A3388" t="str">
            <v>Gant Gar Gyi</v>
          </cell>
          <cell r="C3388" t="str">
            <v>Gant Gar Gyi</v>
          </cell>
        </row>
        <row r="3389">
          <cell r="A3389" t="str">
            <v>Gant Gar Nge</v>
          </cell>
          <cell r="C3389" t="str">
            <v>Gant Gar Nge</v>
          </cell>
        </row>
        <row r="3390">
          <cell r="A3390" t="str">
            <v>Gant Gar</v>
          </cell>
          <cell r="C3390" t="str">
            <v>Gant Gar</v>
          </cell>
        </row>
        <row r="3391">
          <cell r="A3391" t="str">
            <v>Kha Mi Gan Ga</v>
          </cell>
          <cell r="C3391" t="str">
            <v>Kha Mi Gan Ga</v>
          </cell>
        </row>
        <row r="3392">
          <cell r="A3392" t="str">
            <v>Ah Baung Taw</v>
          </cell>
          <cell r="C3392" t="str">
            <v>Ah Baung Taw</v>
          </cell>
        </row>
        <row r="3393">
          <cell r="A3393" t="str">
            <v>Gant Gar (West)</v>
          </cell>
          <cell r="C3393" t="str">
            <v>Gant Gar (West)</v>
          </cell>
        </row>
        <row r="3394">
          <cell r="A3394" t="str">
            <v>Gant Gar Ywar Ma</v>
          </cell>
          <cell r="C3394" t="str">
            <v>Gant Gar Ywar Ma</v>
          </cell>
        </row>
        <row r="3395">
          <cell r="A3395" t="str">
            <v>Pauk Pyin</v>
          </cell>
          <cell r="C3395" t="str">
            <v>Pauk Pyin</v>
          </cell>
        </row>
        <row r="3396">
          <cell r="A3396" t="str">
            <v>Htu Sayt Kay</v>
          </cell>
          <cell r="C3396" t="str">
            <v>Htu Sayt Kay</v>
          </cell>
        </row>
        <row r="3397">
          <cell r="A3397" t="str">
            <v>Gan Kya</v>
          </cell>
          <cell r="C3397" t="str">
            <v>Gan Kya</v>
          </cell>
        </row>
        <row r="3398">
          <cell r="A3398" t="str">
            <v>Na Gway</v>
          </cell>
          <cell r="C3398" t="str">
            <v>Na Gway</v>
          </cell>
        </row>
        <row r="3399">
          <cell r="A3399" t="str">
            <v>Thein Taung</v>
          </cell>
          <cell r="C3399" t="str">
            <v>Thein Taung</v>
          </cell>
        </row>
        <row r="3400">
          <cell r="A3400" t="str">
            <v>(Pa) Nyaung Pin Gyi</v>
          </cell>
          <cell r="C3400" t="str">
            <v>(Pa) Nyaung Pin Gyi</v>
          </cell>
        </row>
        <row r="3401">
          <cell r="A3401" t="str">
            <v>(Pa) Chee Yar Tan</v>
          </cell>
          <cell r="C3401" t="str">
            <v>(Pa) Chee Yar Tan</v>
          </cell>
        </row>
        <row r="3402">
          <cell r="A3402" t="str">
            <v>Maw</v>
          </cell>
          <cell r="C3402" t="str">
            <v>Maw</v>
          </cell>
        </row>
        <row r="3403">
          <cell r="A3403" t="str">
            <v>(Du) Chee Yar Tan (South)</v>
          </cell>
          <cell r="C3403" t="str">
            <v>(Du) Chee Yar Tan (South)</v>
          </cell>
        </row>
        <row r="3404">
          <cell r="A3404" t="str">
            <v>(Du) Chee Yar Tan (East)</v>
          </cell>
          <cell r="C3404" t="str">
            <v>(Du) Chee Yar Tan (East)</v>
          </cell>
        </row>
        <row r="3405">
          <cell r="A3405" t="str">
            <v>(Du) Chee Yar Tan (West)</v>
          </cell>
          <cell r="C3405" t="str">
            <v>(Du) Chee Yar Tan (West)</v>
          </cell>
        </row>
        <row r="3406">
          <cell r="A3406" t="str">
            <v>(Du) Chee Yar Tan (Middle)</v>
          </cell>
          <cell r="C3406" t="str">
            <v>(Du) Chee Yar Tan (Middle)</v>
          </cell>
        </row>
        <row r="3407">
          <cell r="A3407" t="str">
            <v>Baw Di Kone</v>
          </cell>
          <cell r="C3407" t="str">
            <v>Baw Di Kone</v>
          </cell>
        </row>
        <row r="3408">
          <cell r="A3408" t="str">
            <v>Kha Yay Myaing (NaTaLa)</v>
          </cell>
          <cell r="C3408" t="str">
            <v>Kha Yay Myaing (NaTaLa)</v>
          </cell>
        </row>
        <row r="3409">
          <cell r="A3409" t="str">
            <v>DPA (Nyein Chan Ray)</v>
          </cell>
          <cell r="C3409" t="str">
            <v>DPA (Nyein Chan Ray)</v>
          </cell>
        </row>
        <row r="3410">
          <cell r="A3410" t="str">
            <v>Nu Nar Sar Ri</v>
          </cell>
          <cell r="C3410" t="str">
            <v>Nu Nar Sar Ri</v>
          </cell>
        </row>
        <row r="3411">
          <cell r="A3411" t="str">
            <v>Kin Chaung</v>
          </cell>
          <cell r="C3411" t="str">
            <v>Kin Chaung</v>
          </cell>
        </row>
        <row r="3412">
          <cell r="A3412" t="str">
            <v>Tat U Chaung</v>
          </cell>
          <cell r="C3412" t="str">
            <v>Tat U Chaung</v>
          </cell>
        </row>
        <row r="3413">
          <cell r="A3413" t="str">
            <v>(Du) Nyaung Pin Gyi</v>
          </cell>
          <cell r="C3413" t="str">
            <v>(Du) Nyaung Pin Gyi</v>
          </cell>
        </row>
        <row r="3414">
          <cell r="A3414" t="str">
            <v>Ya Hpa Lay</v>
          </cell>
          <cell r="C3414" t="str">
            <v>Ya Hpa Lay</v>
          </cell>
        </row>
        <row r="3415">
          <cell r="A3415" t="str">
            <v>Ka Taw Kya</v>
          </cell>
          <cell r="C3415" t="str">
            <v>Ka Taw Kya</v>
          </cell>
        </row>
        <row r="3416">
          <cell r="A3416" t="str">
            <v>Ya Da Nar Pon</v>
          </cell>
          <cell r="C3416" t="str">
            <v>Ya Da Nar Pon</v>
          </cell>
        </row>
        <row r="3417">
          <cell r="A3417" t="str">
            <v>Ha Yar</v>
          </cell>
          <cell r="C3417" t="str">
            <v>Ha Yar</v>
          </cell>
        </row>
        <row r="3418">
          <cell r="A3418" t="str">
            <v>Nat Htaunt</v>
          </cell>
          <cell r="C3418" t="str">
            <v>Nat Htaunt</v>
          </cell>
        </row>
        <row r="3419">
          <cell r="A3419" t="str">
            <v>Ah Lel</v>
          </cell>
          <cell r="C3419" t="str">
            <v>Ah Lel</v>
          </cell>
        </row>
        <row r="3420">
          <cell r="A3420" t="str">
            <v>Ku Lar Taung Bway</v>
          </cell>
          <cell r="C3420" t="str">
            <v>Ku Lar Taung Bway</v>
          </cell>
        </row>
        <row r="3421">
          <cell r="A3421" t="str">
            <v>Pa Lat Kay</v>
          </cell>
          <cell r="C3421" t="str">
            <v>Pa Lat Kay</v>
          </cell>
        </row>
        <row r="3422">
          <cell r="A3422" t="str">
            <v>Ya Da Nar Myaing  (Lower))</v>
          </cell>
          <cell r="C3422" t="str">
            <v>Ya Da Nar Myaing  (Lower))</v>
          </cell>
        </row>
        <row r="3423">
          <cell r="A3423" t="str">
            <v>Ya Da Nar Myaing  (Upper)</v>
          </cell>
          <cell r="C3423" t="str">
            <v>Ya Da Nar Myaing  (Upper)</v>
          </cell>
        </row>
        <row r="3424">
          <cell r="A3424" t="str">
            <v>Ya Ta Na</v>
          </cell>
          <cell r="C3424" t="str">
            <v>Ya Ta Na</v>
          </cell>
        </row>
        <row r="3425">
          <cell r="A3425" t="str">
            <v>Ywar Thit</v>
          </cell>
          <cell r="C3425" t="str">
            <v>Ywar Thit</v>
          </cell>
        </row>
        <row r="3426">
          <cell r="A3426" t="str">
            <v>Laung Khoke Taung (Ngwe Twin Tu)</v>
          </cell>
          <cell r="C3426" t="str">
            <v>Laung Khoke Taung (Ngwe Twin Tu)</v>
          </cell>
        </row>
        <row r="3427">
          <cell r="A3427" t="str">
            <v>Myone Pyin</v>
          </cell>
          <cell r="C3427" t="str">
            <v>Myone Pyin</v>
          </cell>
        </row>
        <row r="3428">
          <cell r="A3428" t="str">
            <v>Ah Shey Hmyar Tein</v>
          </cell>
          <cell r="C3428" t="str">
            <v>Ah Shey Hmyar Tein</v>
          </cell>
        </row>
        <row r="3429">
          <cell r="A3429" t="str">
            <v>Ah Nauk Hmyar Tein</v>
          </cell>
          <cell r="C3429" t="str">
            <v>Ah Nauk Hmyar Tein</v>
          </cell>
        </row>
        <row r="3430">
          <cell r="A3430" t="str">
            <v>Yet Khone Taing</v>
          </cell>
          <cell r="C3430" t="str">
            <v>Yet Khone Taing</v>
          </cell>
        </row>
        <row r="3431">
          <cell r="A3431" t="str">
            <v>Ahr Kar Taung</v>
          </cell>
          <cell r="C3431" t="str">
            <v>Ahr Kar Taung</v>
          </cell>
        </row>
        <row r="3432">
          <cell r="A3432" t="str">
            <v>Yet Chaung</v>
          </cell>
          <cell r="C3432" t="str">
            <v>Yet Chaung</v>
          </cell>
        </row>
        <row r="3433">
          <cell r="A3433" t="str">
            <v>War Khoke Chaung</v>
          </cell>
          <cell r="C3433" t="str">
            <v>War Khoke Chaung</v>
          </cell>
        </row>
        <row r="3434">
          <cell r="A3434" t="str">
            <v>Lay Taung</v>
          </cell>
          <cell r="C3434" t="str">
            <v>Lay Taung</v>
          </cell>
        </row>
        <row r="3435">
          <cell r="A3435" t="str">
            <v>Pya Thone</v>
          </cell>
          <cell r="C3435" t="str">
            <v>Pya Thone</v>
          </cell>
        </row>
        <row r="3436">
          <cell r="A3436" t="str">
            <v>Tha Pyay Taw</v>
          </cell>
          <cell r="C3436" t="str">
            <v>Tha Pyay Taw</v>
          </cell>
        </row>
        <row r="3437">
          <cell r="A3437" t="str">
            <v>Mi Kyaung Tet</v>
          </cell>
          <cell r="C3437" t="str">
            <v>Mi Kyaung Tet</v>
          </cell>
        </row>
        <row r="3438">
          <cell r="A3438" t="str">
            <v>Yan Thit Gyi Ah Wa</v>
          </cell>
          <cell r="C3438" t="str">
            <v>Yan Thit Gyi Ah Wa</v>
          </cell>
        </row>
        <row r="3439">
          <cell r="A3439" t="str">
            <v>Yan Thit Gyi Ah Nyar</v>
          </cell>
          <cell r="C3439" t="str">
            <v>Yan Thit Gyi Ah Nyar</v>
          </cell>
        </row>
        <row r="3440">
          <cell r="A3440" t="str">
            <v>Sit Pyar</v>
          </cell>
          <cell r="C3440" t="str">
            <v>Sit Pyar</v>
          </cell>
        </row>
        <row r="3441">
          <cell r="A3441" t="str">
            <v>Yan Thit Chay</v>
          </cell>
          <cell r="C3441" t="str">
            <v>Yan Thit Chay</v>
          </cell>
        </row>
        <row r="3442">
          <cell r="A3442" t="str">
            <v>Hpet Kya</v>
          </cell>
          <cell r="C3442" t="str">
            <v>Hpet Kya</v>
          </cell>
        </row>
        <row r="3443">
          <cell r="A3443" t="str">
            <v>Yan Byea Nge Chaung Hpyar</v>
          </cell>
          <cell r="C3443" t="str">
            <v>Yan Byea Nge Chaung Hpyar</v>
          </cell>
        </row>
        <row r="3444">
          <cell r="A3444" t="str">
            <v>Aung Thar Lay</v>
          </cell>
          <cell r="C3444" t="str">
            <v>Aung Thar Lay</v>
          </cell>
        </row>
        <row r="3445">
          <cell r="A3445" t="str">
            <v>Nga/Kho Thar</v>
          </cell>
          <cell r="C3445" t="str">
            <v>Nga/Kho Thar</v>
          </cell>
        </row>
        <row r="3446">
          <cell r="A3446" t="str">
            <v>Ah Wa</v>
          </cell>
          <cell r="C3446" t="str">
            <v>Ah Wa</v>
          </cell>
        </row>
        <row r="3447">
          <cell r="A3447" t="str">
            <v>Tet Kawt</v>
          </cell>
          <cell r="C3447" t="str">
            <v>Tet Kawt</v>
          </cell>
        </row>
        <row r="3448">
          <cell r="A3448" t="str">
            <v>Ru Rakhine</v>
          </cell>
          <cell r="C3448" t="str">
            <v>Ru Rakhine</v>
          </cell>
        </row>
        <row r="3449">
          <cell r="A3449" t="str">
            <v>Ru Chin</v>
          </cell>
          <cell r="C3449" t="str">
            <v>Ru Chin</v>
          </cell>
        </row>
        <row r="3450">
          <cell r="A3450" t="str">
            <v>Ru Chin Ywar Thit</v>
          </cell>
          <cell r="C3450" t="str">
            <v>Ru Chin Ywar Thit</v>
          </cell>
        </row>
        <row r="3451">
          <cell r="A3451" t="str">
            <v>Doke Kan</v>
          </cell>
          <cell r="C3451" t="str">
            <v>Doke Kan</v>
          </cell>
        </row>
        <row r="3452">
          <cell r="A3452" t="str">
            <v>Ye Hpyar</v>
          </cell>
          <cell r="C3452" t="str">
            <v>Ye Hpyar</v>
          </cell>
        </row>
        <row r="3453">
          <cell r="A3453" t="str">
            <v>Thar Yar Kone</v>
          </cell>
          <cell r="C3453" t="str">
            <v>Thar Yar Kone</v>
          </cell>
        </row>
        <row r="3454">
          <cell r="A3454" t="str">
            <v>Ye Kyun (North)</v>
          </cell>
          <cell r="C3454" t="str">
            <v>Ye Kyun (North)</v>
          </cell>
        </row>
        <row r="3455">
          <cell r="A3455" t="str">
            <v>Ye Kyun (South)</v>
          </cell>
          <cell r="C3455" t="str">
            <v>Ye Kyun (South)</v>
          </cell>
        </row>
        <row r="3456">
          <cell r="A3456" t="str">
            <v>Ye Aung San Ya Hpway</v>
          </cell>
          <cell r="C3456" t="str">
            <v>Ye Aung San Ya Hpway</v>
          </cell>
        </row>
        <row r="3457">
          <cell r="A3457" t="str">
            <v>Yay Chan Chaung</v>
          </cell>
          <cell r="C3457" t="str">
            <v>Yay Chan Chaung</v>
          </cell>
        </row>
        <row r="3458">
          <cell r="A3458" t="str">
            <v>Bwin (Baung)</v>
          </cell>
          <cell r="C3458" t="str">
            <v>Bwin (Baung)</v>
          </cell>
        </row>
        <row r="3459">
          <cell r="A3459" t="str">
            <v>Myo (Ye Aung Chaung)</v>
          </cell>
          <cell r="C3459" t="str">
            <v>Myo (Ye Aung Chaung)</v>
          </cell>
        </row>
        <row r="3460">
          <cell r="A3460" t="str">
            <v>Thu Pan Na Ka (Myo)</v>
          </cell>
          <cell r="C3460" t="str">
            <v>Thu Pan Na Ka (Myo)</v>
          </cell>
        </row>
        <row r="3461">
          <cell r="A3461" t="str">
            <v>Mar Zay</v>
          </cell>
          <cell r="C3461" t="str">
            <v>Mar Zay</v>
          </cell>
        </row>
        <row r="3462">
          <cell r="A3462" t="str">
            <v>Yin Chaung</v>
          </cell>
          <cell r="C3462" t="str">
            <v>Yin Chaung</v>
          </cell>
        </row>
        <row r="3463">
          <cell r="A3463" t="str">
            <v>Yin Chaung</v>
          </cell>
          <cell r="C3463" t="str">
            <v>Yin Chaung</v>
          </cell>
        </row>
        <row r="3464">
          <cell r="A3464" t="str">
            <v>Nat Kan Pyin</v>
          </cell>
          <cell r="C3464" t="str">
            <v>Nat Kan Pyin</v>
          </cell>
        </row>
        <row r="3465">
          <cell r="A3465" t="str">
            <v>Let Pan Kaing</v>
          </cell>
          <cell r="C3465" t="str">
            <v>Let Pan Kaing</v>
          </cell>
        </row>
        <row r="3466">
          <cell r="A3466" t="str">
            <v>Yin Bway</v>
          </cell>
          <cell r="C3466" t="str">
            <v>Yin Bway</v>
          </cell>
        </row>
        <row r="3467">
          <cell r="A3467" t="str">
            <v>Ywet Nyo Taung</v>
          </cell>
          <cell r="C3467" t="str">
            <v>Ywet Nyo Taung</v>
          </cell>
        </row>
        <row r="3468">
          <cell r="A3468" t="str">
            <v>Ywet Nyo Taung (South)</v>
          </cell>
          <cell r="C3468" t="str">
            <v>Ywet Nyo Taung (South)</v>
          </cell>
        </row>
        <row r="3469">
          <cell r="A3469" t="str">
            <v>Ywet Nyo Taung (Middle)</v>
          </cell>
          <cell r="C3469" t="str">
            <v>Ywet Nyo Taung (Middle)</v>
          </cell>
        </row>
        <row r="3470">
          <cell r="A3470" t="str">
            <v>Ywet Nyo Taung (Ku Lar)</v>
          </cell>
          <cell r="C3470" t="str">
            <v>Ywet Nyo Taung (Ku Lar)</v>
          </cell>
        </row>
        <row r="3471">
          <cell r="A3471" t="str">
            <v>Myauk (Ywet Nyo Taung)</v>
          </cell>
          <cell r="C3471" t="str">
            <v>Myauk (Ywet Nyo Taung)</v>
          </cell>
        </row>
        <row r="3472">
          <cell r="A3472" t="str">
            <v>Taung (Ywet Nyo Taung)</v>
          </cell>
          <cell r="C3472" t="str">
            <v>Taung (Ywet Nyo Taung)</v>
          </cell>
        </row>
        <row r="3473">
          <cell r="A3473" t="str">
            <v>Ah Lei (Ywet Nyo Taung)</v>
          </cell>
          <cell r="C3473" t="str">
            <v>Ah Lei (Ywet Nyo Taung)</v>
          </cell>
        </row>
        <row r="3474">
          <cell r="A3474" t="str">
            <v>Ywar Pale</v>
          </cell>
          <cell r="C3474" t="str">
            <v>Ywar Pale</v>
          </cell>
        </row>
        <row r="3475">
          <cell r="A3475" t="str">
            <v>Kha Maung Se</v>
          </cell>
          <cell r="C3475" t="str">
            <v>Kha Maung Se</v>
          </cell>
        </row>
        <row r="3476">
          <cell r="A3476" t="str">
            <v>Ywar Ma Pyin</v>
          </cell>
          <cell r="C3476" t="str">
            <v>Ywar Ma Pyin</v>
          </cell>
        </row>
        <row r="3477">
          <cell r="A3477" t="str">
            <v>Lay Thwan Taung</v>
          </cell>
          <cell r="C3477" t="str">
            <v>Lay Thwan Taung</v>
          </cell>
        </row>
        <row r="3478">
          <cell r="A3478" t="str">
            <v>Gone Nar</v>
          </cell>
          <cell r="C3478" t="str">
            <v>Gone Nar</v>
          </cell>
        </row>
        <row r="3479">
          <cell r="A3479" t="str">
            <v>Ywar Ma Rakhine</v>
          </cell>
          <cell r="C3479" t="str">
            <v>Ywar Ma Rakhine</v>
          </cell>
        </row>
        <row r="3480">
          <cell r="A3480" t="str">
            <v>Ywar Ma Mu Sa Lin</v>
          </cell>
          <cell r="C3480" t="str">
            <v>Ywar Ma Mu Sa Lin</v>
          </cell>
        </row>
        <row r="3481">
          <cell r="A3481" t="str">
            <v>Thit Yin</v>
          </cell>
          <cell r="C3481" t="str">
            <v>Thit Yin</v>
          </cell>
        </row>
        <row r="3482">
          <cell r="A3482" t="str">
            <v>Ywar Ma</v>
          </cell>
          <cell r="C3482" t="str">
            <v>Ywar Ma</v>
          </cell>
        </row>
        <row r="3483">
          <cell r="A3483" t="str">
            <v>Ywar Ma Ywar Thit</v>
          </cell>
          <cell r="C3483" t="str">
            <v>Ywar Ma Ywar Thit</v>
          </cell>
        </row>
        <row r="3484">
          <cell r="A3484" t="str">
            <v>Kha Maung Chaing</v>
          </cell>
          <cell r="C3484" t="str">
            <v>Kha Maung Chaing</v>
          </cell>
        </row>
        <row r="3485">
          <cell r="A3485" t="str">
            <v>Ywar Thit Kay</v>
          </cell>
          <cell r="C3485" t="str">
            <v>Ywar Thit Kay</v>
          </cell>
        </row>
        <row r="3486">
          <cell r="A3486" t="str">
            <v>Gaw Du Thar Ra (North)</v>
          </cell>
          <cell r="C3486" t="str">
            <v>Gaw Du Thar Ra (North)</v>
          </cell>
        </row>
        <row r="3487">
          <cell r="A3487" t="str">
            <v>Gaw Du Thar Ra (South)</v>
          </cell>
          <cell r="C3487" t="str">
            <v>Gaw Du Thar Ra (South)</v>
          </cell>
        </row>
        <row r="3488">
          <cell r="A3488" t="str">
            <v>Gaw Du Thar Ra (East)</v>
          </cell>
          <cell r="C3488" t="str">
            <v>Gaw Du Thar Ra (East)</v>
          </cell>
        </row>
        <row r="3489">
          <cell r="A3489" t="str">
            <v>Gaw Du Thar Ra (West)</v>
          </cell>
          <cell r="C3489" t="str">
            <v>Gaw Du Thar Ra (West)</v>
          </cell>
        </row>
        <row r="3490">
          <cell r="A3490" t="str">
            <v>Gaw Du Thar Yar (Ywar Thit Kay)</v>
          </cell>
          <cell r="C3490" t="str">
            <v>Gaw Du Thar Yar (Ywar Thit Kay)</v>
          </cell>
        </row>
        <row r="3491">
          <cell r="A3491" t="str">
            <v>Tha Ray Kon Baung</v>
          </cell>
          <cell r="C3491" t="str">
            <v>Tha Ray Kon Baung</v>
          </cell>
        </row>
        <row r="3492">
          <cell r="A3492" t="str">
            <v>Tha Ray Kon Baung (NaTaLa)</v>
          </cell>
          <cell r="C3492" t="str">
            <v>Tha Ray Kon Baung (NaTaLa)</v>
          </cell>
        </row>
        <row r="3493">
          <cell r="A3493" t="str">
            <v>Ywar Thit Kay</v>
          </cell>
          <cell r="C3493" t="str">
            <v>Ywar Thit Kay</v>
          </cell>
        </row>
        <row r="3494">
          <cell r="A3494" t="str">
            <v>Thet Kay Pyin Zay</v>
          </cell>
          <cell r="C3494" t="str">
            <v>Thet Kay Pyin Zay</v>
          </cell>
        </row>
        <row r="3495">
          <cell r="A3495" t="str">
            <v>Yun Nyar</v>
          </cell>
          <cell r="C3495" t="str">
            <v>Yun Nyar</v>
          </cell>
        </row>
        <row r="3496">
          <cell r="A3496" t="str">
            <v>Ywar Thit Kay</v>
          </cell>
          <cell r="C3496" t="str">
            <v>Ywar Thit Kay</v>
          </cell>
        </row>
        <row r="3497">
          <cell r="A3497" t="str">
            <v>Kyar Nyo Pyin</v>
          </cell>
          <cell r="C3497" t="str">
            <v>Kyar Nyo Pyin</v>
          </cell>
        </row>
        <row r="3498">
          <cell r="A3498" t="str">
            <v>Khaung Laung Ywar Haung</v>
          </cell>
          <cell r="C3498" t="str">
            <v>Khaung Laung Ywar Haung</v>
          </cell>
        </row>
        <row r="3499">
          <cell r="A3499" t="str">
            <v>Khaung Laung Ywar Thit</v>
          </cell>
          <cell r="C3499" t="str">
            <v>Khaung Laung Ywar Thit</v>
          </cell>
        </row>
        <row r="3500">
          <cell r="A3500" t="str">
            <v>Ywar Gyi</v>
          </cell>
          <cell r="C3500" t="str">
            <v>Ywar Gyi</v>
          </cell>
        </row>
        <row r="3501">
          <cell r="A3501" t="str">
            <v>Yway Ywar Haung</v>
          </cell>
          <cell r="C3501" t="str">
            <v>Yway Ywar Haung</v>
          </cell>
        </row>
        <row r="3502">
          <cell r="A3502" t="str">
            <v>Yway Ywar Thit</v>
          </cell>
          <cell r="C3502" t="str">
            <v>Yway Ywar Thit</v>
          </cell>
        </row>
        <row r="3503">
          <cell r="A3503" t="str">
            <v>Chaung Hnyar</v>
          </cell>
          <cell r="C3503" t="str">
            <v>Chaung Hnyar</v>
          </cell>
        </row>
        <row r="3504">
          <cell r="A3504" t="str">
            <v>Nar Mu Tway</v>
          </cell>
          <cell r="C3504" t="str">
            <v>Nar Mu Tway</v>
          </cell>
        </row>
        <row r="3505">
          <cell r="A3505" t="str">
            <v>Than Kyat (Than Kya)</v>
          </cell>
          <cell r="C3505" t="str">
            <v>Than Kyat (Than Kya)</v>
          </cell>
        </row>
        <row r="3506">
          <cell r="A3506" t="str">
            <v>Hmin Khu Chaung</v>
          </cell>
          <cell r="C3506" t="str">
            <v>Hmin Khu Chaung</v>
          </cell>
        </row>
        <row r="3507">
          <cell r="A3507" t="str">
            <v>Ywar Chaung Gyi</v>
          </cell>
          <cell r="C3507" t="str">
            <v>Ywar Chaung Gyi</v>
          </cell>
        </row>
        <row r="3508">
          <cell r="A3508" t="str">
            <v>Thea Ywea</v>
          </cell>
          <cell r="C3508" t="str">
            <v>Thea Ywea</v>
          </cell>
        </row>
        <row r="3509">
          <cell r="A3509" t="str">
            <v>Ywar Haung Taw</v>
          </cell>
          <cell r="C3509" t="str">
            <v>Ywar Haung Taw</v>
          </cell>
        </row>
        <row r="3510">
          <cell r="A3510" t="str">
            <v>Maung Thar Kone</v>
          </cell>
          <cell r="C3510" t="str">
            <v>Maung Thar Kone</v>
          </cell>
        </row>
        <row r="3511">
          <cell r="A3511" t="str">
            <v>Phayar Oake</v>
          </cell>
          <cell r="C3511" t="str">
            <v>Phayar Oake</v>
          </cell>
        </row>
        <row r="3512">
          <cell r="A3512" t="str">
            <v>Chin</v>
          </cell>
          <cell r="C3512" t="str">
            <v>Chin</v>
          </cell>
        </row>
        <row r="3513">
          <cell r="A3513" t="str">
            <v>Kyar Chay</v>
          </cell>
          <cell r="C3513" t="str">
            <v>Kyar Chay</v>
          </cell>
        </row>
        <row r="3514">
          <cell r="A3514" t="str">
            <v>Pi Pin Kone</v>
          </cell>
          <cell r="C3514" t="str">
            <v>Pi Pin Kone</v>
          </cell>
        </row>
        <row r="3515">
          <cell r="A3515" t="str">
            <v>Yan Taing</v>
          </cell>
          <cell r="C3515" t="str">
            <v>Yan Taing</v>
          </cell>
        </row>
        <row r="3516">
          <cell r="A3516" t="str">
            <v>Taung Shey Pyin</v>
          </cell>
          <cell r="C3516" t="str">
            <v>Taung Shey Pyin</v>
          </cell>
        </row>
        <row r="3517">
          <cell r="A3517" t="str">
            <v>Kha Maung Taw</v>
          </cell>
          <cell r="C3517" t="str">
            <v>Kha Maung Taw</v>
          </cell>
        </row>
        <row r="3518">
          <cell r="A3518" t="str">
            <v>Pyaing Taw</v>
          </cell>
          <cell r="C3518" t="str">
            <v>Pyaing Taw</v>
          </cell>
        </row>
        <row r="3519">
          <cell r="A3519" t="str">
            <v>Thaing Kyet</v>
          </cell>
          <cell r="C3519" t="str">
            <v>Thaing Kyet</v>
          </cell>
        </row>
        <row r="3520">
          <cell r="A3520" t="str">
            <v>Yan Myo</v>
          </cell>
          <cell r="C3520" t="str">
            <v>Yan Myo</v>
          </cell>
        </row>
        <row r="3521">
          <cell r="A3521" t="str">
            <v>Sa Don Bway</v>
          </cell>
          <cell r="C3521" t="str">
            <v>Sa Don Bway</v>
          </cell>
        </row>
        <row r="3522">
          <cell r="A3522" t="str">
            <v>Yan Aung Pyin</v>
          </cell>
          <cell r="C3522" t="str">
            <v>Yan Aung Pyin</v>
          </cell>
        </row>
        <row r="3523">
          <cell r="A3523" t="str">
            <v>Lone Tin</v>
          </cell>
          <cell r="C3523" t="str">
            <v>Lone Tin</v>
          </cell>
        </row>
        <row r="3524">
          <cell r="A3524" t="str">
            <v>Yan Khaw</v>
          </cell>
          <cell r="C3524" t="str">
            <v>Yan Khaw</v>
          </cell>
        </row>
        <row r="3525">
          <cell r="A3525" t="str">
            <v>Ya Hat Taung</v>
          </cell>
          <cell r="C3525" t="str">
            <v>Ya Hat Taung</v>
          </cell>
        </row>
        <row r="3526">
          <cell r="A3526" t="str">
            <v>Ya Haing Hpyar</v>
          </cell>
          <cell r="C3526" t="str">
            <v>Ya Haing Hpyar</v>
          </cell>
        </row>
        <row r="3527">
          <cell r="A3527" t="str">
            <v>Mway Tway</v>
          </cell>
          <cell r="C3527" t="str">
            <v>Mway Tway</v>
          </cell>
        </row>
        <row r="3528">
          <cell r="A3528" t="str">
            <v>Ya Haing Kwin</v>
          </cell>
          <cell r="C3528" t="str">
            <v>Ya Haing Kwin</v>
          </cell>
        </row>
        <row r="3529">
          <cell r="A3529" t="str">
            <v>Ya Haing Ku Toet</v>
          </cell>
          <cell r="C3529" t="str">
            <v>Ya Haing Ku Toet</v>
          </cell>
        </row>
        <row r="3530">
          <cell r="A3530" t="str">
            <v>Kyaung Kone</v>
          </cell>
          <cell r="C3530" t="str">
            <v>Kyaung Kone</v>
          </cell>
        </row>
        <row r="3531">
          <cell r="A3531" t="str">
            <v>Kyauk Gyi</v>
          </cell>
          <cell r="C3531" t="str">
            <v>Kyauk Gyi</v>
          </cell>
        </row>
        <row r="3532">
          <cell r="A3532" t="str">
            <v>Si Pin</v>
          </cell>
          <cell r="C3532" t="str">
            <v>Si Pin</v>
          </cell>
        </row>
        <row r="3533">
          <cell r="A3533" t="str">
            <v>Kwin Hlyar Shey</v>
          </cell>
          <cell r="C3533" t="str">
            <v>Kwin Hlyar Shey</v>
          </cell>
        </row>
        <row r="3534">
          <cell r="A3534" t="str">
            <v>Da Ni</v>
          </cell>
          <cell r="C3534" t="str">
            <v>Da Ni</v>
          </cell>
        </row>
        <row r="3535">
          <cell r="A3535" t="str">
            <v>Yae San Gyi</v>
          </cell>
          <cell r="C3535" t="str">
            <v>Yae San Gyi</v>
          </cell>
        </row>
        <row r="3536">
          <cell r="A3536" t="str">
            <v>Kyaung Kwin</v>
          </cell>
          <cell r="C3536" t="str">
            <v>Kyaung Kwin</v>
          </cell>
        </row>
        <row r="3537">
          <cell r="A3537" t="str">
            <v>Pauk Net Kyin</v>
          </cell>
          <cell r="C3537" t="str">
            <v>Pauk Net Kyin</v>
          </cell>
        </row>
        <row r="3538">
          <cell r="A3538" t="str">
            <v>Bo Min</v>
          </cell>
          <cell r="C3538" t="str">
            <v>Bo Min</v>
          </cell>
        </row>
        <row r="3539">
          <cell r="A3539" t="str">
            <v>Doe Tan</v>
          </cell>
          <cell r="C3539" t="str">
            <v>Doe Tan</v>
          </cell>
        </row>
        <row r="3540">
          <cell r="A3540" t="str">
            <v>Pyar Taik</v>
          </cell>
          <cell r="C3540" t="str">
            <v>Pyar Taik</v>
          </cell>
        </row>
        <row r="3541">
          <cell r="A3541" t="str">
            <v>Thit Kauk</v>
          </cell>
          <cell r="C3541" t="str">
            <v>Thit Kauk</v>
          </cell>
        </row>
        <row r="3542">
          <cell r="A3542" t="str">
            <v>Kone Gyi</v>
          </cell>
          <cell r="C3542" t="str">
            <v>Kone Gyi</v>
          </cell>
        </row>
        <row r="3543">
          <cell r="A3543" t="str">
            <v>Nay Pu Khan</v>
          </cell>
          <cell r="C3543" t="str">
            <v>Nay Pu Khan</v>
          </cell>
        </row>
        <row r="3544">
          <cell r="A3544" t="str">
            <v>Doke Kan Chaung</v>
          </cell>
          <cell r="C3544" t="str">
            <v>Doke Kan Chaung</v>
          </cell>
        </row>
        <row r="3545">
          <cell r="A3545" t="str">
            <v>In Bar Yi</v>
          </cell>
          <cell r="C3545" t="str">
            <v>In Bar Yi</v>
          </cell>
        </row>
        <row r="3546">
          <cell r="A3546" t="str">
            <v>Kyein Taung</v>
          </cell>
          <cell r="C3546" t="str">
            <v>Kyein Taung</v>
          </cell>
        </row>
        <row r="3547">
          <cell r="A3547" t="str">
            <v>Ree Dar</v>
          </cell>
          <cell r="C3547" t="str">
            <v>Ree Dar</v>
          </cell>
        </row>
        <row r="3548">
          <cell r="A3548" t="str">
            <v>Ran Aung Pyin (NaTaLa)</v>
          </cell>
          <cell r="C3548" t="str">
            <v>Ran Aung Pyin (NaTaLa)</v>
          </cell>
        </row>
        <row r="3549">
          <cell r="A3549" t="str">
            <v>Bo Bar</v>
          </cell>
          <cell r="C3549" t="str">
            <v>Bo Bar</v>
          </cell>
        </row>
        <row r="3550">
          <cell r="A3550" t="str">
            <v>Done Paik</v>
          </cell>
          <cell r="C3550" t="str">
            <v>Done Paik</v>
          </cell>
        </row>
        <row r="3551">
          <cell r="A3551" t="str">
            <v>Kyet Kyein</v>
          </cell>
          <cell r="C3551" t="str">
            <v>Kyet Kyein</v>
          </cell>
        </row>
        <row r="3552">
          <cell r="A3552" t="str">
            <v>Dar Gyi Zar</v>
          </cell>
          <cell r="C3552" t="str">
            <v>Dar Gyi Zar</v>
          </cell>
        </row>
        <row r="3553">
          <cell r="A3553" t="str">
            <v>Di Par Yon</v>
          </cell>
          <cell r="C3553" t="str">
            <v>Di Par Yon</v>
          </cell>
        </row>
      </sheetData>
      <sheetData sheetId="8"/>
      <sheetData sheetId="9">
        <row r="1">
          <cell r="R1" t="str">
            <v>IDP_SR</v>
          </cell>
        </row>
        <row r="2">
          <cell r="R2" t="str">
            <v>Bago (East)</v>
          </cell>
        </row>
        <row r="3">
          <cell r="R3" t="str">
            <v>Bago (East)</v>
          </cell>
        </row>
        <row r="4">
          <cell r="R4" t="str">
            <v>Bago (East)</v>
          </cell>
        </row>
        <row r="5">
          <cell r="R5" t="str">
            <v>Bago (East)</v>
          </cell>
        </row>
        <row r="6">
          <cell r="R6" t="str">
            <v>Kachin</v>
          </cell>
        </row>
        <row r="7">
          <cell r="R7" t="str">
            <v>Kachin</v>
          </cell>
        </row>
        <row r="8">
          <cell r="R8" t="str">
            <v>Kachin</v>
          </cell>
        </row>
        <row r="9">
          <cell r="R9" t="str">
            <v>Kachin</v>
          </cell>
        </row>
        <row r="10">
          <cell r="R10" t="str">
            <v>Kayah</v>
          </cell>
        </row>
        <row r="11">
          <cell r="R11" t="str">
            <v>Kayah</v>
          </cell>
        </row>
        <row r="12">
          <cell r="R12" t="str">
            <v>Kayah</v>
          </cell>
        </row>
        <row r="13">
          <cell r="R13" t="str">
            <v>Kayah</v>
          </cell>
        </row>
        <row r="14">
          <cell r="R14" t="str">
            <v>Kayin</v>
          </cell>
        </row>
        <row r="15">
          <cell r="R15" t="str">
            <v>Kayin</v>
          </cell>
        </row>
        <row r="16">
          <cell r="R16" t="str">
            <v>Kayin</v>
          </cell>
        </row>
        <row r="17">
          <cell r="R17" t="str">
            <v>Kayin</v>
          </cell>
        </row>
        <row r="18">
          <cell r="R18" t="str">
            <v>Mandalay</v>
          </cell>
        </row>
        <row r="19">
          <cell r="R19" t="str">
            <v>Mandalay</v>
          </cell>
        </row>
        <row r="20">
          <cell r="R20" t="str">
            <v>Mandalay</v>
          </cell>
        </row>
        <row r="21">
          <cell r="R21" t="str">
            <v>Mandalay</v>
          </cell>
        </row>
        <row r="22">
          <cell r="R22" t="str">
            <v>Mon</v>
          </cell>
        </row>
        <row r="23">
          <cell r="R23" t="str">
            <v>Mon</v>
          </cell>
        </row>
        <row r="24">
          <cell r="R24" t="str">
            <v>Mon</v>
          </cell>
        </row>
        <row r="25">
          <cell r="R25" t="str">
            <v>Mon</v>
          </cell>
        </row>
        <row r="26">
          <cell r="R26" t="str">
            <v>Rakhine</v>
          </cell>
        </row>
        <row r="27">
          <cell r="R27" t="str">
            <v>Rakhine</v>
          </cell>
        </row>
        <row r="28">
          <cell r="R28" t="str">
            <v>Rakhine</v>
          </cell>
        </row>
        <row r="29">
          <cell r="R29" t="str">
            <v>Rakhine</v>
          </cell>
        </row>
        <row r="30">
          <cell r="R30" t="str">
            <v>Shan (East)</v>
          </cell>
        </row>
        <row r="31">
          <cell r="R31" t="str">
            <v>Shan (East)</v>
          </cell>
        </row>
        <row r="32">
          <cell r="R32" t="str">
            <v>Shan (East)</v>
          </cell>
        </row>
        <row r="33">
          <cell r="R33" t="str">
            <v>Shan (East)</v>
          </cell>
        </row>
        <row r="34">
          <cell r="R34" t="str">
            <v>Shan (North)</v>
          </cell>
        </row>
        <row r="35">
          <cell r="R35" t="str">
            <v>Shan (North)</v>
          </cell>
        </row>
        <row r="36">
          <cell r="R36" t="str">
            <v>Shan (North)</v>
          </cell>
        </row>
        <row r="37">
          <cell r="R37" t="str">
            <v>Shan (North)</v>
          </cell>
        </row>
        <row r="38">
          <cell r="R38" t="str">
            <v>Shan (South)</v>
          </cell>
        </row>
        <row r="39">
          <cell r="R39" t="str">
            <v>Shan (South)</v>
          </cell>
        </row>
        <row r="40">
          <cell r="R40" t="str">
            <v>Shan (South)</v>
          </cell>
        </row>
        <row r="41">
          <cell r="R41" t="str">
            <v>Shan (South)</v>
          </cell>
        </row>
        <row r="42">
          <cell r="R42" t="str">
            <v>Tanintharyi</v>
          </cell>
        </row>
        <row r="43">
          <cell r="R43" t="str">
            <v>Tanintharyi</v>
          </cell>
        </row>
        <row r="44">
          <cell r="R44" t="str">
            <v>Tanintharyi</v>
          </cell>
        </row>
        <row r="45">
          <cell r="R45" t="str">
            <v>Tanintharyi</v>
          </cell>
        </row>
      </sheetData>
      <sheetData sheetId="10"/>
      <sheetData sheetId="11"/>
      <sheetData sheetId="12"/>
      <sheetData sheetId="13"/>
      <sheetData sheetId="14"/>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2"/>
      <sheetName val="DATABASE"/>
      <sheetName val="Site_DB"/>
      <sheetName val="Indicator Summary  Eng"/>
      <sheetName val="Indicator Summary  MM"/>
      <sheetName val="HRP Calculations"/>
      <sheetName val="Sheet1"/>
      <sheetName val="Lookup"/>
      <sheetName val="Core_File_Myanmar_WASH_4W_2019_"/>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 end_SE"/>
      <sheetName val="Reference"/>
      <sheetName val="3W database"/>
      <sheetName val="SE_snapshot"/>
      <sheetName val="HRP"/>
      <sheetName val="Sheet1"/>
      <sheetName val="Sheet5"/>
      <sheetName val="back end_C"/>
      <sheetName val="Chin_snapshot"/>
      <sheetName val="site check"/>
      <sheetName val="closed in sept"/>
      <sheetName val="Protection Monitoring"/>
      <sheetName val="where"/>
      <sheetName val="Field Assessment Form"/>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ow r="4">
          <cell r="A4" t="str">
            <v>2022_01</v>
          </cell>
        </row>
        <row r="5">
          <cell r="A5" t="str">
            <v>2022_02</v>
          </cell>
        </row>
        <row r="6">
          <cell r="A6" t="str">
            <v>2022_03</v>
          </cell>
        </row>
        <row r="7">
          <cell r="A7" t="str">
            <v>2022_04</v>
          </cell>
        </row>
        <row r="8">
          <cell r="A8" t="str">
            <v>2022_05</v>
          </cell>
        </row>
        <row r="9">
          <cell r="A9" t="str">
            <v>2022_06</v>
          </cell>
        </row>
        <row r="10">
          <cell r="A10" t="str">
            <v>2022_07</v>
          </cell>
        </row>
        <row r="11">
          <cell r="A11" t="str">
            <v>2022_08</v>
          </cell>
        </row>
        <row r="12">
          <cell r="A12" t="str">
            <v>2022_09</v>
          </cell>
        </row>
        <row r="13">
          <cell r="A13" t="str">
            <v>2022_10</v>
          </cell>
        </row>
        <row r="14">
          <cell r="A14" t="str">
            <v>2022_11</v>
          </cell>
        </row>
        <row r="15">
          <cell r="A15" t="str">
            <v>2022_12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Sheet2"/>
      <sheetName val="Sheet3"/>
      <sheetName val="Sites"/>
      <sheetName val="Response_2019"/>
      <sheetName val="Response_2020"/>
      <sheetName val="Sheet1"/>
      <sheetName val="Response_2021"/>
      <sheetName val="CCCM_siteprofile_Data"/>
      <sheetName val="RSGsites"/>
      <sheetName val="population_trends"/>
      <sheetName val="RSG Official camps"/>
      <sheetName val="Unique identifier"/>
      <sheetName val="DropDownMenu"/>
      <sheetName val="vlookup"/>
      <sheetName val="Indicators"/>
      <sheetName val="REC figures"/>
      <sheetName val="Camp List"/>
      <sheetName val="Camp-Age-gender"/>
      <sheetName val="Camp-vulnerabil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K3" t="str">
            <v>Longhouse</v>
          </cell>
        </row>
        <row r="4">
          <cell r="K4" t="str">
            <v>Collective Shelter</v>
          </cell>
        </row>
        <row r="5">
          <cell r="K5" t="str">
            <v>Makeshift shelter</v>
          </cell>
        </row>
        <row r="6">
          <cell r="K6" t="str">
            <v>Individual house</v>
          </cell>
        </row>
        <row r="7">
          <cell r="K7" t="str">
            <v>Host Community</v>
          </cell>
        </row>
        <row r="8">
          <cell r="K8" t="str">
            <v>School Building</v>
          </cell>
        </row>
        <row r="9">
          <cell r="K9" t="str">
            <v>Religious Building</v>
          </cell>
        </row>
        <row r="10">
          <cell r="K10" t="str">
            <v>Unknown shelter type</v>
          </cell>
        </row>
        <row r="11">
          <cell r="K11" t="str">
            <v>Own house (in case of IDP returnee)</v>
          </cell>
        </row>
        <row r="12">
          <cell r="K12" t="str">
            <v>Tents</v>
          </cell>
        </row>
      </sheetData>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DATABASE"/>
      <sheetName val="Site_DB"/>
      <sheetName val="HRP Calculations"/>
      <sheetName val="Indicator Summary  Eng"/>
      <sheetName val="Indicator Summary  MM"/>
      <sheetName val="AAP-community Feedback"/>
      <sheetName val="Lookup"/>
      <sheetName val="Core_File_Myanmar_WASH_4W_2021_"/>
    </sheetNames>
    <sheetDataSet>
      <sheetData sheetId="0"/>
      <sheetData sheetId="1"/>
      <sheetData sheetId="2"/>
      <sheetData sheetId="3"/>
      <sheetData sheetId="4"/>
      <sheetData sheetId="5"/>
      <sheetData sheetId="6"/>
      <sheetData sheetId="7">
        <row r="3">
          <cell r="AB3" t="str">
            <v>State_list</v>
          </cell>
        </row>
        <row r="4">
          <cell r="AB4" t="str">
            <v>Central Rakhine</v>
          </cell>
        </row>
        <row r="5">
          <cell r="AB5" t="str">
            <v>Central Rakhine</v>
          </cell>
        </row>
        <row r="6">
          <cell r="AB6" t="str">
            <v>Central Rakhine</v>
          </cell>
        </row>
        <row r="7">
          <cell r="AB7" t="str">
            <v>Central Rakhine</v>
          </cell>
        </row>
        <row r="8">
          <cell r="AB8" t="str">
            <v>Central Rakhine</v>
          </cell>
        </row>
        <row r="9">
          <cell r="AB9" t="str">
            <v>Central Rakhine</v>
          </cell>
        </row>
        <row r="10">
          <cell r="AB10" t="str">
            <v>Central Rakhine</v>
          </cell>
        </row>
        <row r="11">
          <cell r="AB11" t="str">
            <v>Central Rakhine</v>
          </cell>
        </row>
        <row r="12">
          <cell r="AB12" t="str">
            <v>Central Rakhine</v>
          </cell>
        </row>
        <row r="13">
          <cell r="AB13" t="str">
            <v>Kachin</v>
          </cell>
        </row>
        <row r="14">
          <cell r="AB14" t="str">
            <v>Kachin</v>
          </cell>
        </row>
        <row r="15">
          <cell r="AB15" t="str">
            <v>Kachin</v>
          </cell>
        </row>
        <row r="16">
          <cell r="AB16" t="str">
            <v>Kachin</v>
          </cell>
        </row>
        <row r="17">
          <cell r="AB17" t="str">
            <v>Kachin</v>
          </cell>
        </row>
        <row r="18">
          <cell r="AB18" t="str">
            <v>Kachin</v>
          </cell>
        </row>
        <row r="19">
          <cell r="AB19" t="str">
            <v>Kachin</v>
          </cell>
        </row>
        <row r="20">
          <cell r="AB20" t="str">
            <v>Kachin</v>
          </cell>
        </row>
        <row r="21">
          <cell r="AB21" t="str">
            <v>Kachin</v>
          </cell>
        </row>
        <row r="22">
          <cell r="AB22" t="str">
            <v>Kachin</v>
          </cell>
        </row>
        <row r="23">
          <cell r="AB23" t="str">
            <v>Kachin</v>
          </cell>
        </row>
        <row r="24">
          <cell r="AB24" t="str">
            <v>Kachin</v>
          </cell>
        </row>
        <row r="25">
          <cell r="AB25" t="str">
            <v>Kachin</v>
          </cell>
        </row>
        <row r="26">
          <cell r="AB26" t="str">
            <v>Kachin</v>
          </cell>
        </row>
        <row r="27">
          <cell r="AB27" t="str">
            <v>Kachin</v>
          </cell>
        </row>
        <row r="28">
          <cell r="AB28" t="str">
            <v>Kachin</v>
          </cell>
        </row>
        <row r="29">
          <cell r="AB29" t="str">
            <v>Kachin</v>
          </cell>
        </row>
        <row r="30">
          <cell r="AB30" t="str">
            <v>Kachin</v>
          </cell>
        </row>
        <row r="31">
          <cell r="AB31" t="str">
            <v>Kachin</v>
          </cell>
        </row>
        <row r="32">
          <cell r="AB32" t="str">
            <v>Northern Rakhine</v>
          </cell>
        </row>
        <row r="33">
          <cell r="AB33" t="str">
            <v>Northern Rakhine</v>
          </cell>
        </row>
        <row r="34">
          <cell r="AB34" t="str">
            <v>Northern Rakhine</v>
          </cell>
        </row>
        <row r="35">
          <cell r="AB35" t="str">
            <v>Rakhine</v>
          </cell>
        </row>
        <row r="36">
          <cell r="AB36" t="str">
            <v>Rakhine</v>
          </cell>
        </row>
        <row r="37">
          <cell r="AB37" t="str">
            <v>Rakhine</v>
          </cell>
        </row>
        <row r="38">
          <cell r="AB38" t="str">
            <v>Rakhine</v>
          </cell>
        </row>
        <row r="39">
          <cell r="AB39" t="str">
            <v>Rakhine</v>
          </cell>
        </row>
        <row r="40">
          <cell r="AB40" t="str">
            <v>Shan (North)</v>
          </cell>
        </row>
        <row r="41">
          <cell r="AB41" t="str">
            <v>Shan (North)</v>
          </cell>
        </row>
        <row r="42">
          <cell r="AB42" t="str">
            <v>Shan (North)</v>
          </cell>
        </row>
        <row r="43">
          <cell r="AB43" t="str">
            <v>Shan (North)</v>
          </cell>
        </row>
        <row r="44">
          <cell r="AB44" t="str">
            <v>Shan (North)</v>
          </cell>
        </row>
        <row r="45">
          <cell r="AB45" t="str">
            <v>Shan (North)</v>
          </cell>
        </row>
        <row r="46">
          <cell r="AB46" t="str">
            <v>Shan (North)</v>
          </cell>
        </row>
        <row r="47">
          <cell r="AB47" t="str">
            <v>Shan (North)</v>
          </cell>
        </row>
        <row r="48">
          <cell r="AB48" t="str">
            <v>Shan (North)</v>
          </cell>
        </row>
        <row r="49">
          <cell r="AB49" t="str">
            <v>Shan (North)</v>
          </cell>
        </row>
        <row r="50">
          <cell r="AB50" t="str">
            <v>Shan (North)</v>
          </cell>
        </row>
        <row r="51">
          <cell r="AB51" t="str">
            <v>Shan (North)</v>
          </cell>
        </row>
        <row r="52">
          <cell r="AB52" t="str">
            <v>Shan (North)</v>
          </cell>
        </row>
        <row r="53">
          <cell r="AB53" t="str">
            <v>Shan (North)</v>
          </cell>
        </row>
        <row r="54">
          <cell r="AB54" t="str">
            <v>Shan (North)</v>
          </cell>
        </row>
        <row r="55">
          <cell r="AB55" t="str">
            <v>Shan (North)</v>
          </cell>
        </row>
        <row r="56">
          <cell r="AB56" t="str">
            <v>Shan (North)</v>
          </cell>
        </row>
        <row r="57">
          <cell r="AB57" t="str">
            <v>Shan (North)</v>
          </cell>
        </row>
        <row r="58">
          <cell r="AB58" t="str">
            <v>Shan (North)</v>
          </cell>
        </row>
        <row r="59">
          <cell r="AB59" t="str">
            <v>Shan (North)</v>
          </cell>
        </row>
        <row r="60">
          <cell r="AB60" t="str">
            <v>Shan (North)</v>
          </cell>
        </row>
        <row r="61">
          <cell r="AB61" t="str">
            <v>Shan (North)</v>
          </cell>
        </row>
        <row r="62">
          <cell r="AB62" t="str">
            <v>Shan (North)</v>
          </cell>
        </row>
        <row r="63">
          <cell r="AB63" t="str">
            <v>Shan (North)</v>
          </cell>
        </row>
        <row r="64">
          <cell r="AB64" t="str">
            <v>Shan (North)</v>
          </cell>
        </row>
        <row r="65">
          <cell r="AB65" t="str">
            <v>Shan (North)</v>
          </cell>
        </row>
        <row r="66">
          <cell r="AB66" t="str">
            <v>Shan (North)</v>
          </cell>
        </row>
        <row r="67">
          <cell r="AB67" t="str">
            <v>Shan (North)</v>
          </cell>
        </row>
        <row r="68">
          <cell r="AB68" t="str">
            <v>Shan (North)</v>
          </cell>
        </row>
        <row r="69">
          <cell r="AB69" t="str">
            <v>Shan (North)</v>
          </cell>
        </row>
        <row r="70">
          <cell r="AB70" t="str">
            <v>Shan (North)</v>
          </cell>
        </row>
        <row r="71">
          <cell r="AB71" t="str">
            <v>Shan (North)</v>
          </cell>
        </row>
        <row r="72">
          <cell r="AB72" t="str">
            <v>Shan (North)</v>
          </cell>
        </row>
        <row r="73">
          <cell r="AB73" t="str">
            <v>Shan (North)</v>
          </cell>
        </row>
        <row r="74">
          <cell r="AB74" t="str">
            <v>Shan (North)</v>
          </cell>
        </row>
        <row r="75">
          <cell r="AB75" t="str">
            <v>Shan (North)</v>
          </cell>
        </row>
        <row r="76">
          <cell r="AB76" t="str">
            <v>Shan (North)</v>
          </cell>
        </row>
        <row r="77">
          <cell r="AB77" t="str">
            <v>Shan (North)</v>
          </cell>
        </row>
        <row r="78">
          <cell r="AB78" t="str">
            <v>Shan (North)</v>
          </cell>
        </row>
        <row r="79">
          <cell r="AB79" t="str">
            <v>Shan (North)</v>
          </cell>
        </row>
        <row r="80">
          <cell r="AB80" t="str">
            <v>Shan (North)</v>
          </cell>
        </row>
        <row r="81">
          <cell r="AB81" t="str">
            <v>Shan (North)</v>
          </cell>
        </row>
        <row r="82">
          <cell r="AB82" t="str">
            <v>Shan (North)</v>
          </cell>
        </row>
        <row r="83">
          <cell r="AB83" t="str">
            <v>Shan (North)</v>
          </cell>
        </row>
      </sheetData>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Names"/>
      <sheetName val="Data Collection"/>
      <sheetName val="Data Validation"/>
      <sheetName val="admin"/>
      <sheetName val="Activities"/>
      <sheetName val="WHAT"/>
    </sheetNames>
    <sheetDataSet>
      <sheetData sheetId="0">
        <row r="2">
          <cell r="H2" t="str">
            <v>Ann</v>
          </cell>
        </row>
        <row r="3">
          <cell r="H3" t="str">
            <v>Buthidaung</v>
          </cell>
        </row>
        <row r="4">
          <cell r="H4" t="str">
            <v>Gwa</v>
          </cell>
        </row>
        <row r="5">
          <cell r="H5" t="str">
            <v>Kyaukpyu</v>
          </cell>
        </row>
        <row r="6">
          <cell r="H6" t="str">
            <v>Kyauktaw</v>
          </cell>
        </row>
        <row r="7">
          <cell r="H7" t="str">
            <v>Maungdaw</v>
          </cell>
        </row>
        <row r="8">
          <cell r="H8" t="str">
            <v>Minbya</v>
          </cell>
        </row>
        <row r="9">
          <cell r="H9" t="str">
            <v>Mrauk-U</v>
          </cell>
        </row>
        <row r="10">
          <cell r="H10" t="str">
            <v>Munaung</v>
          </cell>
        </row>
        <row r="11">
          <cell r="H11" t="str">
            <v>Myebon</v>
          </cell>
        </row>
        <row r="12">
          <cell r="H12" t="str">
            <v>Pauktaw</v>
          </cell>
        </row>
        <row r="13">
          <cell r="H13" t="str">
            <v>Ponnagyun</v>
          </cell>
        </row>
        <row r="14">
          <cell r="H14" t="str">
            <v>Ramree</v>
          </cell>
        </row>
        <row r="15">
          <cell r="H15" t="str">
            <v>Rathedaung</v>
          </cell>
        </row>
        <row r="16">
          <cell r="H16" t="str">
            <v>Sittwe</v>
          </cell>
        </row>
        <row r="17">
          <cell r="H17" t="str">
            <v>Thandwe</v>
          </cell>
        </row>
        <row r="18">
          <cell r="H18" t="str">
            <v>Toungup</v>
          </cell>
        </row>
      </sheetData>
      <sheetData sheetId="1"/>
      <sheetData sheetId="2"/>
      <sheetData sheetId="3"/>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
      <sheetName val="IDP locations"/>
      <sheetName val="DistanceToCamp"/>
      <sheetName val="Graphs"/>
      <sheetName val="IDP location Analysis"/>
      <sheetName val="CCCM Dashboard"/>
      <sheetName val="Map"/>
      <sheetName val="ForGIS"/>
      <sheetName val="Shelter Cross Check"/>
      <sheetName val="IDP locations (printable)"/>
      <sheetName val="Relocation"/>
      <sheetName val="Shelter Gap Analysis"/>
      <sheetName val="Define_TCL"/>
      <sheetName val="Shelter Coverage Camp"/>
      <sheetName val="Shelter Solution"/>
      <sheetName val="Shelter overview"/>
      <sheetName val="NFI Stock and Pipeline"/>
      <sheetName val="NFI Distributions"/>
      <sheetName val="Winter Item"/>
      <sheetName val="NFI Summary"/>
      <sheetName val="data"/>
      <sheetName val="Nationa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persons/person.xml><?xml version="1.0" encoding="utf-8"?>
<personList xmlns="http://schemas.microsoft.com/office/spreadsheetml/2018/threadedcomments" xmlns:x="http://schemas.openxmlformats.org/spreadsheetml/2006/main">
  <person displayName="SIT - MEAL AM | Bawi Lian Htang" id="{3056CA83-51FF-45D0-B9A1-4DD3CC5E5B61}" userId="S::sit.meal.am@solidarites-myanmar.org::24c5b300-2cdf-45eb-8c55-7a1129087543" providerId="AD"/>
  <person displayName="SIT - MEAL Sup | Tin Aung Lay" id="{60985C5E-3BBD-4503-BABD-55F4798E55B3}" userId="S::sit.meal.sup@solidarites-myanmar.org::d0094f8f-c78f-4693-95fb-79bd6a86f9ea" providerId="AD"/>
</personList>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5222.493553703702" backgroundQuery="1" createdVersion="6" refreshedVersion="8" minRefreshableVersion="3" recordCount="0" supportSubquery="1" supportAdvancedDrill="1" xr:uid="{810A409B-48F3-4B37-8A19-1FBC36F8B7BA}">
  <cacheSource type="external" connectionId="1"/>
  <cacheFields count="3">
    <cacheField name="[WWWW].[#_Water samples_Tested_at_water_source].[#_Water samples_Tested_at_water_source]" caption="#_Water samples_Tested_at_water_source" numFmtId="0" hierarchy="20" level="1">
      <sharedItems containsSemiMixedTypes="0" containsNonDate="0" containsString="0"/>
    </cacheField>
    <cacheField name="[Measures].[Distinct Count of Site Name]" caption="Distinct Count of Site Name" numFmtId="0" hierarchy="138" level="32767"/>
    <cacheField name="[WWWW].[Site Name].[Site Name]" caption="Site Name" numFmtId="0" hierarchy="7" level="1">
      <sharedItems containsSemiMixedTypes="0" containsNonDate="0" containsString="0"/>
    </cacheField>
  </cacheFields>
  <cacheHierarchies count="140">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0" memberValueDatatype="130" unbalanced="0"/>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2" memberValueDatatype="130" unbalanced="0">
      <fieldsUsage count="2">
        <fieldUsage x="-1"/>
        <fieldUsage x="2"/>
      </fieldsUsage>
    </cacheHierarchy>
    <cacheHierarchy uniqueName="[WWWW].[Total HH]" caption="Total HH" attribute="1" defaultMemberUniqueName="[WWWW].[Total HH].[All]" allUniqueName="[WWWW].[Total HH].[All]" dimensionUniqueName="[WWWW]" displayFolder="" count="0" memberValueDatatype="20" unbalanced="0"/>
    <cacheHierarchy uniqueName="[WWWW].[Total PoP]" caption="Total PoP" attribute="1" defaultMemberUniqueName="[WWWW].[Total PoP].[All]" allUniqueName="[WWWW].[Total PoP].[All]" dimensionUniqueName="[WWWW]" displayFolder="" count="0" memberValueDatatype="20" unbalanced="0"/>
    <cacheHierarchy uniqueName="[WWWW].[Pop_per_HH]" caption="Pop_per_HH" attribute="1" defaultMemberUniqueName="[WWWW].[Pop_per_HH].[All]" allUniqueName="[WWWW].[Pop_per_HH].[All]" dimensionUniqueName="[WWWW]" displayFolder="" count="0" memberValueDatatype="5"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Functional_improved_water_source_Handpump]" caption="#_Functional_improved_water_source_Handpump" attribute="1" defaultMemberUniqueName="[WWWW].[#_Functional_improved_water_source_Handpump].[All]" allUniqueName="[WWWW].[#_Functional_improved_water_source_Handpump].[All]" dimensionUniqueName="[WWWW]" displayFolder="" count="0" memberValueDatatype="20" unbalanced="0"/>
    <cacheHierarchy uniqueName="[WWWW].[#_Existing_improved_water_source_Handpump]" caption="#_Existing_improved_water_source_Handpump" attribute="1" defaultMemberUniqueName="[WWWW].[#_Existing_improved_water_source_Handpump].[All]" allUniqueName="[WWWW].[#_Existing_improved_water_source_Handpump].[All]" dimensionUniqueName="[WWWW]" displayFolder="" count="0" memberValueDatatype="20" unbalanced="0"/>
    <cacheHierarchy uniqueName="[WWWW].[#_Functional_improved_water_source_tapstand_handdugwell]" caption="#_Functional_improved_water_source_tapstand_handdugwell" attribute="1" defaultMemberUniqueName="[WWWW].[#_Functional_improved_water_source_tapstand_handdugwell].[All]" allUniqueName="[WWWW].[#_Functional_improved_water_source_tapstand_handdugwell].[All]" dimensionUniqueName="[WWWW]" displayFolder="" count="0" memberValueDatatype="20" unbalanced="0"/>
    <cacheHierarchy uniqueName="[WWWW].[#_Existing_improved_water_source_tapstand_handdugwell]" caption="#_Existing_improved_water_source_tapstand_handdugwell" attribute="1" defaultMemberUniqueName="[WWWW].[#_Existing_improved_water_source_tapstand_handdugwell].[All]" allUniqueName="[WWWW].[#_Existing_improved_water_source_tapstand_handdugwell].[All]" dimensionUniqueName="[WWWW]" displayFolder="" count="0" memberValueDatatype="20" unbalanced="0"/>
    <cacheHierarchy uniqueName="[WWWW].[#_litres_of_water_supplied_by_existing_water_boating_trucking]" caption="#_litres_of_water_supplied_by_existing_water_boating_trucking" attribute="1" defaultMemberUniqueName="[WWWW].[#_litres_of_water_supplied_by_existing_water_boating_trucking].[All]" allUniqueName="[WWWW].[#_litres_of_water_supplied_by_existing_water_boating_trucking].[All]" dimensionUniqueName="[WWWW]" displayFolder="" count="0" memberValueDatatype="20" unbalanced="0"/>
    <cacheHierarchy uniqueName="[WWWW].[#_PPL_received safe_drinking_water_HH_filters_centralized water system]" caption="#_PPL_received safe_drinking_water_HH_filters_centralized water system" attribute="1" defaultMemberUniqueName="[WWWW].[#_PPL_received safe_drinking_water_HH_filters_centralized water system].[All]" allUniqueName="[WWWW].[#_PPL_received safe_drinking_water_HH_filters_centralized water system].[All]" dimensionUniqueName="[WWWW]" displayFolder="" count="0" memberValueDatatype="20" unbalanced="0"/>
    <cacheHierarchy uniqueName="[WWWW].[#_Water samples_Tested_at_water_source]" caption="#_Water samples_Tested_at_water_source" attribute="1" defaultMemberUniqueName="[WWWW].[#_Water samples_Tested_at_water_source].[All]" allUniqueName="[WWWW].[#_Water samples_Tested_at_water_source].[All]" dimensionUniqueName="[WWWW]" displayFolder="" count="2" memberValueDatatype="20" unbalanced="0">
      <fieldsUsage count="2">
        <fieldUsage x="-1"/>
        <fieldUsage x="0"/>
      </fieldsUsage>
    </cacheHierarchy>
    <cacheHierarchy uniqueName="[WWWW].[%_Water samples _passed_at_water source]" caption="%_Water samples _passed_at_water source" attribute="1" defaultMemberUniqueName="[WWWW].[%_Water samples _passed_at_water source].[All]" allUniqueName="[WWWW].[%_Water samples _passed_at_water source].[All]" dimensionUniqueName="[WWWW]" displayFolder="" count="0" memberValueDatatype="5" unbalanced="0"/>
    <cacheHierarchy uniqueName="[WWWW].[#_Water samples_Tested_at_HH]" caption="#_Water samples_Tested_at_HH" attribute="1" defaultMemberUniqueName="[WWWW].[#_Water samples_Tested_at_HH].[All]" allUniqueName="[WWWW].[#_Water samples_Tested_at_HH].[All]" dimensionUniqueName="[WWWW]" displayFolder="" count="0" memberValueDatatype="20" unbalanced="0"/>
    <cacheHierarchy uniqueName="[WWWW].[%_Water samples _passed_at_HH]" caption="%_Water samples _passed_at_HH" attribute="1" defaultMemberUniqueName="[WWWW].[%_Water samples _passed_at_HH].[All]" allUniqueName="[WWWW].[%_Water samples _passed_at_HH].[All]" dimensionUniqueName="[WWWW]" displayFolder="" count="0" memberValueDatatype="5" unbalanced="0"/>
    <cacheHierarchy uniqueName="[WWWW].[#_HH_receiving_HH_water_storage items]" caption="#_HH_receiving_HH_water_storage items" attribute="1" defaultMemberUniqueName="[WWWW].[#_HH_receiving_HH_water_storage items].[All]" allUniqueName="[WWWW].[#_HH_receiving_HH_water_storage items].[All]" dimensionUniqueName="[WWWW]" displayFolder="" count="0" memberValueDatatype="20" unbalanced="0"/>
    <cacheHierarchy uniqueName="[WWWW].[#_PPL_accessed_water_in_TLS]" caption="#_PPL_accessed_water_in_TLS" attribute="1" defaultMemberUniqueName="[WWWW].[#_PPL_accessed_water_in_TLS].[All]" allUniqueName="[WWWW].[#_PPL_accessed_water_in_TLS].[All]" dimensionUniqueName="[WWWW]" displayFolder="" count="0" memberValueDatatype="20" unbalanced="0"/>
    <cacheHierarchy uniqueName="[WWWW].[#_PPL_accessed_water_in_THF]" caption="#_PPL_accessed_water_in_THF" attribute="1" defaultMemberUniqueName="[WWWW].[#_PPL_accessed_water_in_THF].[All]" allUniqueName="[WWWW].[#_PPL_accessed_water_in_THF].[All]" dimensionUniqueName="[WWWW]" displayFolder="" count="0" memberValueDatatype="130" unbalanced="0"/>
    <cacheHierarchy uniqueName="[WWWW].[#_of_water_points_renovation/construction_during_the_reporting_period]" caption="#_of_water_points_renovation/construction_during_the_reporting_period" attribute="1" defaultMemberUniqueName="[WWWW].[#_of_water_points_renovation/construction_during_the_reporting_period].[All]" allUniqueName="[WWWW].[#_of_water_points_renovation/construction_during_the_reporting_period].[All]" dimensionUniqueName="[WWWW]" displayFolder="" count="0" memberValueDatatype="20" unbalanced="0"/>
    <cacheHierarchy uniqueName="[WWWW].[#_of_affected_households_received_purification_tables/_PUR_sachets]" caption="#_of_affected_households_received_purification_tables/_PUR_sachets" attribute="1" defaultMemberUniqueName="[WWWW].[#_of_affected_households_received_purification_tables/_PUR_sachets].[All]" allUniqueName="[WWWW].[#_of_affected_households_received_purification_tables/_PUR_sachets].[All]" dimensionUniqueName="[WWWW]" displayFolder="" count="0" memberValueDatatype="20" unbalanced="0"/>
    <cacheHierarchy uniqueName="[WWWW].[#_of_affected_housholds_received_water_filters_(Household/communal)_during_reporting_period]" caption="#_of_affected_housholds_received_water_filters_(Household/communal)_during_reporting_period" attribute="1" defaultMemberUniqueName="[WWWW].[#_of_affected_housholds_received_water_filters_(Household/communal)_during_reporting_period].[All]" allUniqueName="[WWWW].[#_of_affected_housholds_received_water_filters_(Household/communal)_during_reporting_period].[All]" dimensionUniqueName="[WWWW]" displayFolder="" count="0" memberValueDatatype="20" unbalanced="0"/>
    <cacheHierarchy uniqueName="[WWWW].[#_of_water_sources_dewatering]" caption="#_of_water_sources_dewatering" attribute="1" defaultMemberUniqueName="[WWWW].[#_of_water_sources_dewatering].[All]" allUniqueName="[WWWW].[#_of_water_sources_dewatering].[All]" dimensionUniqueName="[WWWW]" displayFolder="" count="0" memberValueDatatype="20" unbalanced="0"/>
    <cacheHierarchy uniqueName="[WWWW].[WATER Comment]" caption="WATER Comment" attribute="1" defaultMemberUniqueName="[WWWW].[WATER Comment].[All]" allUniqueName="[WWWW].[WATER Comment].[All]" dimensionUniqueName="[WWWW]" displayFolder="" count="0" memberValueDatatype="130" unbalanced="0"/>
    <cacheHierarchy uniqueName="[WWWW].[#_Functional_adult_latrines]" caption="#_Functional_adult_latrines" attribute="1" defaultMemberUniqueName="[WWWW].[#_Functional_adult_latrines].[All]" allUniqueName="[WWWW].[#_Functional_adult_latrines].[All]" dimensionUniqueName="[WWWW]" displayFolder="" count="0" memberValueDatatype="20" unbalanced="0"/>
    <cacheHierarchy uniqueName="[WWWW].[#_Existing_latrines]" caption="#_Existing_latrines" attribute="1" defaultMemberUniqueName="[WWWW].[#_Existing_latrines].[All]" allUniqueName="[WWWW].[#_Existing_latrines].[All]" dimensionUniqueName="[WWWW]" displayFolder="" count="0" memberValueDatatype="20" unbalanced="0"/>
    <cacheHierarchy uniqueName="[WWWW].[#_latrines_repaired]" caption="#_latrines_repaired" attribute="1" defaultMemberUniqueName="[WWWW].[#_latrines_repaired].[All]" allUniqueName="[WWWW].[#_latrines_repaired].[All]" dimensionUniqueName="[WWWW]" displayFolder="" count="0" memberValueDatatype="5" unbalanced="0"/>
    <cacheHierarchy uniqueName="[WWWW].[#_of_latrines_desludged]" caption="#_of_latrines_desludged" attribute="1" defaultMemberUniqueName="[WWWW].[#_of_latrines_desludged].[All]" allUniqueName="[WWWW].[#_of_latrines_desludged].[All]" dimensionUniqueName="[WWWW]" displayFolder="" count="0" memberValueDatatype="5" unbalanced="0"/>
    <cacheHierarchy uniqueName="[WWWW].[%_of_Men_that_feel_safe_to_use_latrines_when_they_need_to_(or_at_day/night)'?]" caption="%_of_Men_that_feel_safe_to_use_latrines_when_they_need_to_(or_at_day/night)'?" attribute="1" defaultMemberUniqueName="[WWWW].[%_of_Men_that_feel_safe_to_use_latrines_when_they_need_to_(or_at_day/night)'?].[All]" allUniqueName="[WWWW].[%_of_Men_that_feel_safe_to_use_latrines_when_they_need_to_(or_at_day/night)'?].[All]" dimensionUniqueName="[WWWW]" displayFolder="" count="0" memberValueDatatype="5" unbalanced="0"/>
    <cacheHierarchy uniqueName="[WWWW].[%_of_Women_that_feel_safe_to_use_latrines_when_they_need_to_(or_at_day/night)?]" caption="%_of_Women_that_feel_safe_to_use_latrines_when_they_need_to_(or_at_day/night)?" attribute="1" defaultMemberUniqueName="[WWWW].[%_of_Women_that_feel_safe_to_use_latrines_when_they_need_to_(or_at_day/night)?].[All]" allUniqueName="[WWWW].[%_of_Women_that_feel_safe_to_use_latrines_when_they_need_to_(or_at_day/night)?].[All]" dimensionUniqueName="[WWWW]" displayFolder="" count="0" memberValueDatatype="5" unbalanced="0"/>
    <cacheHierarchy uniqueName="[WWWW].[%_of_Children_that_feel_safe_to_use_latrines_when_they_need_to_(or_at_day/night)?]" caption="%_of_Children_that_feel_safe_to_use_latrines_when_they_need_to_(or_at_day/night)?" attribute="1" defaultMemberUniqueName="[WWWW].[%_of_Children_that_feel_safe_to_use_latrines_when_they_need_to_(or_at_day/night)?].[All]" allUniqueName="[WWWW].[%_of_Children_that_feel_safe_to_use_latrines_when_they_need_to_(or_at_day/night)?].[All]" dimensionUniqueName="[WWWW]" displayFolder="" count="0" memberValueDatatype="5" unbalanced="0"/>
    <cacheHierarchy uniqueName="[WWWW].[#_of_functional_children_latrines]" caption="#_of_functional_children_latrines" attribute="1" defaultMemberUniqueName="[WWWW].[#_of_functional_children_latrines].[All]" allUniqueName="[WWWW].[#_of_functional_children_latrines].[All]" dimensionUniqueName="[WWWW]" displayFolder="" count="0" memberValueDatatype="20" unbalanced="0"/>
    <cacheHierarchy uniqueName="[WWWW].[#_of_PWD_with_adapted_sanitation_option]" caption="#_of_PWD_with_adapted_sanitation_option" attribute="1" defaultMemberUniqueName="[WWWW].[#_of_PWD_with_adapted_sanitation_option].[All]" allUniqueName="[WWWW].[#_of_PWD_with_adapted_sanitation_option].[All]" dimensionUniqueName="[WWWW]" displayFolder="" count="0" memberValueDatatype="20" unbalanced="0"/>
    <cacheHierarchy uniqueName="[WWWW].[#_of_latrines_in_TLS/CFS]" caption="#_of_latrines_in_TLS/CFS" attribute="1" defaultMemberUniqueName="[WWWW].[#_of_latrines_in_TLS/CFS].[All]" allUniqueName="[WWWW].[#_of_latrines_in_TLS/CFS].[All]" dimensionUniqueName="[WWWW]" displayFolder="" count="0" memberValueDatatype="20" unbalanced="0"/>
    <cacheHierarchy uniqueName="[WWWW].[#_of_latrines_in_THF]" caption="#_of_latrines_in_THF" attribute="1" defaultMemberUniqueName="[WWWW].[#_of_latrines_in_THF].[All]" allUniqueName="[WWWW].[#_of_latrines_in_THF].[All]" dimensionUniqueName="[WWWW]" displayFolder="" count="0" memberValueDatatype="20" unbalanced="0"/>
    <cacheHierarchy uniqueName="[WWWW].[Is_there_an_effective_solid_waste_management_system_in_place?]" caption="Is_there_an_effective_solid_waste_management_system_in_place?" attribute="1" defaultMemberUniqueName="[WWWW].[Is_there_an_effective_solid_waste_management_system_in_place?].[All]" allUniqueName="[WWWW].[Is_there_an_effective_solid_waste_management_system_in_place?].[All]" dimensionUniqueName="[WWWW]" displayFolder="" count="0" memberValueDatatype="130" unbalanced="0"/>
    <cacheHierarchy uniqueName="[WWWW].[#_of_emergency_latrines_set_up_during_the_reporting_period]" caption="#_of_emergency_latrines_set_up_during_the_reporting_period" attribute="1" defaultMemberUniqueName="[WWWW].[#_of_emergency_latrines_set_up_during_the_reporting_period].[All]" allUniqueName="[WWWW].[#_of_emergency_latrines_set_up_during_the_reporting_period].[All]" dimensionUniqueName="[WWWW]" displayFolder="" count="0" memberValueDatatype="20" unbalanced="0"/>
    <cacheHierarchy uniqueName="[WWWW].[Is_there_an_effective_restrored_drainage_system?]" caption="Is_there_an_effective_restrored_drainage_system?" attribute="1" defaultMemberUniqueName="[WWWW].[Is_there_an_effective_restrored_drainage_system?].[All]" allUniqueName="[WWWW].[Is_there_an_effective_restrored_drainage_system?].[All]" dimensionUniqueName="[WWWW]" displayFolder="" count="0" memberValueDatatype="13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_of_Men_receiving_consultation_hygiene_promotion_messages_and_sessions]" caption="_#_of_Men_receiving_consultation_hygiene_promotion_messages_and_sessions" attribute="1" defaultMemberUniqueName="[WWWW].[_#_of_Men_receiving_consultation_hygiene_promotion_messages_and_sessions].[All]" allUniqueName="[WWWW].[_#_of_Men_receiving_consultation_hygiene_promotion_messages_and_sessions].[All]" dimensionUniqueName="[WWWW]" displayFolder="" count="0" memberValueDatatype="5" unbalanced="0"/>
    <cacheHierarchy uniqueName="[WWWW].[_#_of_Women_receiving_consultation_hygiene_promotion_messages_and_sessions]" caption="_#_of_Women_receiving_consultation_hygiene_promotion_messages_and_sessions" attribute="1" defaultMemberUniqueName="[WWWW].[_#_of_Women_receiving_consultation_hygiene_promotion_messages_and_sessions].[All]" allUniqueName="[WWWW].[_#_of_Women_receiving_consultation_hygiene_promotion_messages_and_sessions].[All]" dimensionUniqueName="[WWWW]" displayFolder="" count="0" memberValueDatatype="5" unbalanced="0"/>
    <cacheHierarchy uniqueName="[WWWW].[_#_of_Boys_receiving_consultation_hygiene_promotion_messages_and_sessions]" caption="_#_of_Boys_receiving_consultation_hygiene_promotion_messages_and_sessions" attribute="1" defaultMemberUniqueName="[WWWW].[_#_of_Boys_receiving_consultation_hygiene_promotion_messages_and_sessions].[All]" allUniqueName="[WWWW].[_#_of_Boys_receiving_consultation_hygiene_promotion_messages_and_sessions].[All]" dimensionUniqueName="[WWWW]" displayFolder="" count="0" memberValueDatatype="5" unbalanced="0"/>
    <cacheHierarchy uniqueName="[WWWW].[_#_of_Girls_receiving_consultation_hygiene_promotion_messages_and_sessions]" caption="_#_of_Girls_receiving_consultation_hygiene_promotion_messages_and_sessions" attribute="1" defaultMemberUniqueName="[WWWW].[_#_of_Girls_receiving_consultation_hygiene_promotion_messages_and_sessions].[All]" allUniqueName="[WWWW].[_#_of_Girls_receiving_consultation_hygiene_promotion_messages_and_sessions].[All]" dimensionUniqueName="[WWWW]" displayFolder="" count="0" memberValueDatatype="5" unbalanced="0"/>
    <cacheHierarchy uniqueName="[WWWW].[#_of_affected_households_receiving_a_sufficient_quantity_of_soap]" caption="#_of_affected_households_receiving_a_sufficient_quantity_of_soap" attribute="1" defaultMemberUniqueName="[WWWW].[#_of_affected_households_receiving_a_sufficient_quantity_of_soap].[All]" allUniqueName="[WWWW].[#_of_affected_households_receiving_a_sufficient_quantity_of_soap].[All]" dimensionUniqueName="[WWWW]" displayFolder="" count="0" memberValueDatatype="20" unbalanced="0"/>
    <cacheHierarchy uniqueName="[WWWW].[#_of_affected_women_and_girls_receiving_a_sufficient_quantity_of_sanitary_pads]" caption="#_of_affected_women_and_girls_receiving_a_sufficient_quantity_of_sanitary_pads" attribute="1" defaultMemberUniqueName="[WWWW].[#_of_affected_women_and_girls_receiving_a_sufficient_quantity_of_sanitary_pads].[All]" allUniqueName="[WWWW].[#_of_affected_women_and_girls_receiving_a_sufficient_quantity_of_sanitary_pads].[All]" dimensionUniqueName="[WWWW]" displayFolder="" count="0" memberValueDatatype="20" unbalanced="0"/>
    <cacheHierarchy uniqueName="[WWWW].[%_of_women_and_girls_who_report_that_they_have_an_adequate_system_for_disposing_of_used_sanitary_pad]" caption="%_of_women_and_girls_who_report_that_they_have_an_adequate_system_for_disposing_of_used_sanitary_pad" attribute="1" defaultMemberUniqueName="[WWWW].[%_of_women_and_girls_who_report_that_they_have_an_adequate_system_for_disposing_of_used_sanitary_pad].[All]" allUniqueName="[WWWW].[%_of_women_and_girls_who_report_that_they_have_an_adequate_system_for_disposing_of_used_sanitary_pad].[All]" dimensionUniqueName="[WWWW]" displayFolder="" count="0" memberValueDatatype="5" unbalanced="0"/>
    <cacheHierarchy uniqueName="[WWWW].[%_of_affected_people_who_report_handwashing_at_key_times]" caption="%_of_affected_people_who_report_handwashing_at_key_times" attribute="1" defaultMemberUniqueName="[WWWW].[%_of_affected_people_who_report_handwashing_at_key_times].[All]" allUniqueName="[WWWW].[%_of_affected_people_who_report_handwashing_at_key_times].[All]" dimensionUniqueName="[WWWW]" displayFolder="" count="0" memberValueDatatype="5" unbalanced="0"/>
    <cacheHierarchy uniqueName="[WWWW].[#_of_functional_HWS_in TLS/CFS]" caption="#_of_functional_HWS_in TLS/CFS" attribute="1" defaultMemberUniqueName="[WWWW].[#_of_functional_HWS_in TLS/CFS].[All]" allUniqueName="[WWWW].[#_of_functional_HWS_in TLS/CFS].[All]" dimensionUniqueName="[WWWW]" displayFolder="" count="0" memberValueDatatype="130" unbalanced="0"/>
    <cacheHierarchy uniqueName="[WWWW].[#_of_emergency_bathing_facility_set_up_]" caption="#_of_emergency_bathing_facility_set_up_" attribute="1" defaultMemberUniqueName="[WWWW].[#_of_emergency_bathing_facility_set_up_].[All]" allUniqueName="[WWWW].[#_of_emergency_bathing_facility_set_up_].[All]" dimensionUniqueName="[WWWW]" displayFolder="" count="0" memberValueDatatype="20" unbalanced="0"/>
    <cacheHierarchy uniqueName="[WWWW].[#_of_household_received_Hygiene_kits]" caption="#_of_household_received_Hygiene_kits" attribute="1" defaultMemberUniqueName="[WWWW].[#_of_household_received_Hygiene_kits].[All]" allUniqueName="[WWWW].[#_of_household_received_Hygiene_kits].[All]" dimensionUniqueName="[WWWW]" displayFolder="" count="0" memberValueDatatype="20" unbalanced="0"/>
    <cacheHierarchy uniqueName="[WWWW].[#_of_emerency_handwashing_stations_set_up/renovate_in_community_places]" caption="#_of_emerency_handwashing_stations_set_up/renovate_in_community_places" attribute="1" defaultMemberUniqueName="[WWWW].[#_of_emerency_handwashing_stations_set_up/renovate_in_community_places].[All]" allUniqueName="[WWWW].[#_of_emerency_handwashing_stations_set_up/renovate_in_community_places].[All]" dimensionUniqueName="[WWWW]" displayFolder="" count="0" memberValueDatatype="20" unbalanced="0"/>
    <cacheHierarchy uniqueName="[WWWW].[#_of_people_benefitted_from_IEC_materials_posted_in_public_spaces]" caption="#_of_people_benefitted_from_IEC_materials_posted_in_public_spaces" attribute="1" defaultMemberUniqueName="[WWWW].[#_of_people_benefitted_from_IEC_materials_posted_in_public_spaces].[All]" allUniqueName="[WWWW].[#_of_people_benefitted_from_IEC_materials_posted_in_public_spaces].[All]" dimensionUniqueName="[WWWW]" displayFolder="" count="0" memberValueDatatype="20" unbalanced="0"/>
    <cacheHierarchy uniqueName="[WWWW].[HYGIENE_Comments]" caption="HYGIENE_Comments" attribute="1" defaultMemberUniqueName="[WWWW].[HYGIENE_Comments].[All]" allUniqueName="[WWWW].[HYGIENE_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Diarrhoea_rate_per_10,000_ppl,_average_over_past_3_months_(extracted_from_EpiWeek_data_from_health)]" caption="Diarrhoea_rate_per_10,000_ppl,_average_over_past_3_months_(extracted_from_EpiWeek_data_from_health)" attribute="1" defaultMemberUniqueName="[WWWW].[Diarrhoea_rate_per_10,000_ppl,_average_over_past_3_months_(extracted_from_EpiWeek_data_from_health)].[All]" allUniqueName="[WWWW].[Diarrhoea_rate_per_10,000_ppl,_average_over_past_3_months_(extracted_from_EpiWeek_data_from_health)].[All]" dimensionUniqueName="[WWWW]" displayFolder="" count="0" memberValueDatatype="20" unbalanced="0"/>
    <cacheHierarchy uniqueName="[WWWW].[#_of_sanitation_facilities_(latrines)_built/repaired/rehabilitated_following_risk-sensitive_programm]" caption="#_of_sanitation_facilities_(latrines)_built/repaired/rehabilitated_following_risk-sensitive_programm" attribute="1" defaultMemberUniqueName="[WWWW].[#_of_sanitation_facilities_(latrines)_built/repaired/rehabilitated_following_risk-sensitive_programm].[All]" allUniqueName="[WWWW].[#_of_sanitation_facilities_(latrines)_built/repaired/rehabilitated_following_risk-sensitive_programm].[All]" dimensionUniqueName="[WWWW]" displayFolder="" count="0" memberValueDatatype="5" unbalanced="0"/>
    <cacheHierarchy uniqueName="[WWWW].[#_of_sanitation_facilities_(HH_sanitation_devices)_distributed_following_risk-sensitive_programming_]" caption="#_of_sanitation_facilities_(HH_sanitation_devices)_distributed_following_risk-sensitive_programming_" attribute="1" defaultMemberUniqueName="[WWWW].[#_of_sanitation_facilities_(HH_sanitation_devices)_distributed_following_risk-sensitive_programming_].[All]" allUniqueName="[WWWW].[#_of_sanitation_facilities_(HH_sanitation_devices)_distributed_following_risk-sensitive_programming_].[All]" dimensionUniqueName="[WWWW]" displayFolder="" count="0" memberValueDatatype="13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5" unbalanced="0"/>
    <cacheHierarchy uniqueName="[WWWW].[amount_of_MMK/Voucher_or_Token_distributed_per_HH/Family]" caption="amount_of_MMK/Voucher_or_Token_distributed_per_HH/Family" attribute="1" defaultMemberUniqueName="[WWWW].[amount_of_MMK/Voucher_or_Token_distributed_per_HH/Family].[All]" allUniqueName="[WWWW].[amount_of_MMK/Voucher_or_Token_distributed_per_HH/Family].[All]" dimensionUniqueName="[WWWW]" displayFolder="" count="0" memberValueDatatype="20" unbalanced="0"/>
    <cacheHierarchy uniqueName="[WWWW].[#_of_Family/HH_Reached]" caption="#_of_Family/HH_Reached" attribute="1" defaultMemberUniqueName="[WWWW].[#_of_Family/HH_Reached].[All]" allUniqueName="[WWWW].[#_of_Family/HH_Reached].[All]" dimensionUniqueName="[WWWW]" displayFolder="" count="0" memberValueDatatype="20" unbalanced="0"/>
    <cacheHierarchy uniqueName="[WWWW].[Date_of_Cash_distribution]" caption="Date_of_Cash_distribution" attribute="1" defaultMemberUniqueName="[WWWW].[Date_of_Cash_distribution].[All]" allUniqueName="[WWWW].[Date_of_Cash_distribution].[All]" dimensionUniqueName="[WWWW]" displayFolder="" count="0" memberValueDatatype="20" unbalanced="0"/>
    <cacheHierarchy uniqueName="[WWWW].[Cash_distributed_for_which_items]" caption="Cash_distributed_for_which_items" attribute="1" defaultMemberUniqueName="[WWWW].[Cash_distributed_for_which_items].[All]" allUniqueName="[WWWW].[Cash_distributed_for_which_items].[All]" dimensionUniqueName="[WWWW]" displayFolder="" count="0" memberValueDatatype="20" unbalanced="0"/>
    <cacheHierarchy uniqueName="[WWWW].[Water_testing_at source]" caption="Water_testing_at source" attribute="1" defaultMemberUniqueName="[WWWW].[Water_testing_at source].[All]" allUniqueName="[WWWW].[Water_testing_at source].[All]" dimensionUniqueName="[WWWW]" displayFolder="" count="0" memberValueDatatype="130" unbalanced="0"/>
    <cacheHierarchy uniqueName="[WWWW].[Water_testing_at HH]" caption="Water_testing_at HH" attribute="1" defaultMemberUniqueName="[WWWW].[Water_testing_at HH].[All]" allUniqueName="[WWWW].[Water_testing_at HH].[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 HRP1]" caption="% HRP1" attribute="1" defaultMemberUniqueName="[WWWW].[% HRP1].[All]" allUniqueName="[WWWW].[% HRP1].[All]" dimensionUniqueName="[WWWW]" displayFolder="" count="0" memberValueDatatype="5" unbalanced="0"/>
    <cacheHierarchy uniqueName="[WWWW].[HRP1]" caption="HRP1" attribute="1" defaultMemberUniqueName="[WWWW].[HRP1].[All]" allUniqueName="[WWWW].[HRP1].[All]" dimensionUniqueName="[WWWW]" displayFolder="" count="0" memberValueDatatype="5"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5"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5"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 HRP2]" caption="% HRP2" attribute="1" defaultMemberUniqueName="[WWWW].[% HRP2].[All]" allUniqueName="[WWWW].[% HRP2].[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Ratio (PPL:1latrine)]" caption="Ratio (PPL:1latrine)" attribute="1" defaultMemberUniqueName="[WWWW].[Ratio (PPL:1latrine)].[All]" allUniqueName="[WWWW].[Ratio (PPL:1latrine)].[All]" dimensionUniqueName="[WWWW]" displayFolder="" count="0" memberValueDatatype="130"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6]" caption="# people access to functioning latrines in THF_HRP6" attribute="1" defaultMemberUniqueName="[WWWW].[# people access to functioning latrines in THF_HRP6].[All]" allUniqueName="[WWWW].[# people access to functioning latrines in THF_HRP6].[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5"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5" unbalanced="0"/>
    <cacheHierarchy uniqueName="[WWWW].[HRP3]" caption="HRP3" attribute="1" defaultMemberUniqueName="[WWWW].[HRP3].[All]" allUniqueName="[WWWW].[HRP3].[All]" dimensionUniqueName="[WWWW]" displayFolder="" count="0" memberValueDatatype="5" unbalanced="0"/>
    <cacheHierarchy uniqueName="[WWWW].[Hygiene Coverage%]" caption="Hygiene Coverage%" attribute="1" defaultMemberUniqueName="[WWWW].[Hygiene Coverage%].[All]" allUniqueName="[WWWW].[Hygiene Coverage%].[All]" dimensionUniqueName="[WWWW]" displayFolder="" count="0" memberValueDatatype="5" unbalanced="0"/>
    <cacheHierarchy uniqueName="[WWWW].[Hygiene Gap%]" caption="Hygiene Gap%" attribute="1" defaultMemberUniqueName="[WWWW].[Hygiene Gap%].[All]" allUniqueName="[WWWW].[Hygiene Gap%].[All]" dimensionUniqueName="[WWWW]" displayFolder="" count="0" memberValueDatatype="5"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5"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 2]" caption="%_of_affected_people_surveyed_who_report_feeling_informed_about_the_different_WASH_services_availa 2" attribute="1" defaultMemberUniqueName="[WWWW].[%_of_affected_people_surveyed_who_report_feeling_informed_about_the_different_WASH_services_availa 2].[All]" allUniqueName="[WWWW].[%_of_affected_people_surveyed_who_report_feeling_informed_about_the_different_WASH_services_availa 2].[All]" dimensionUniqueName="[WWWW]" displayFolder="" count="0" memberValueDatatype="5" unbalanced="0"/>
    <cacheHierarchy uniqueName="[WWWW].[# of affected people surveyed who report feeling satistfied with the latrine design and sanitation s]" caption="# of affected people surveyed who report feeling satistfied with the latrine design and sanitation s" attribute="1" defaultMemberUniqueName="[WWWW].[# of affected people surveyed who report feeling satistfied with the latrine design and sanitation s].[All]" allUniqueName="[WWWW].[# of affected people surveyed who report feeling satistfied with the latrine design and sanitation 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 complaints received that result in timely, corrective action and feedback to the community]" caption="# complaints received that result in timely, corrective action and feedback to the community" attribute="1" defaultMemberUniqueName="[WWWW].[# complaints received that result in timely, corrective action and feedback to the community].[All]" allUniqueName="[WWWW].[# complaints received that result in timely, corrective action and feedback to the community].[All]" dimensionUniqueName="[WWWW]" displayFolder="" count="0" memberValueDatatype="5" unbalanced="0"/>
    <cacheHierarchy uniqueName="[WWWW].[HRP4]" caption="HRP4" attribute="1" defaultMemberUniqueName="[WWWW].[HRP4].[All]" allUniqueName="[WWWW].[HRP4].[All]" dimensionUniqueName="[WWWW]" displayFolder="" count="0" memberValueDatatype="130" unbalanced="0"/>
    <cacheHierarchy uniqueName="[WWWW].[HRP5]" caption="HRP5" attribute="1" defaultMemberUniqueName="[WWWW].[HRP5].[All]" allUniqueName="[WWWW].[HRP5].[All]" dimensionUniqueName="[WWWW]" displayFolder="" count="0" memberValueDatatype="20" unbalanced="0"/>
    <cacheHierarchy uniqueName="[WWWW].[HRP6]" caption="HRP6" attribute="1" defaultMemberUniqueName="[WWWW].[HRP6].[All]" allUniqueName="[WWWW].[HRP6].[All]" dimensionUniqueName="[WWWW]" displayFolder="" count="0" memberValueDatatype="20" unbalanced="0"/>
    <cacheHierarchy uniqueName="[WWWW].[HRP_Addemdum1]" caption="HRP_Addemdum1" attribute="1" defaultMemberUniqueName="[WWWW].[HRP_Addemdum1].[All]" allUniqueName="[WWWW].[HRP_Addemdum1].[All]" dimensionUniqueName="[WWWW]" displayFolder="" count="0" memberValueDatatype="20" unbalanced="0"/>
    <cacheHierarchy uniqueName="[WWWW].[HRP_Addendum2]" caption="HRP_Addendum2" attribute="1" defaultMemberUniqueName="[WWWW].[HRP_Addendum2].[All]" allUniqueName="[WWWW].[HRP_Addendum2].[All]" dimensionUniqueName="[WWWW]" displayFolder="" count="0" memberValueDatatype="20" unbalanced="0"/>
    <cacheHierarchy uniqueName="[WWWW].[HRP_Addendum3]" caption="HRP_Addendum3" attribute="1" defaultMemberUniqueName="[WWWW].[HRP_Addendum3].[All]" allUniqueName="[WWWW].[HRP_Addendum3].[All]" dimensionUniqueName="[WWWW]" displayFolder="" count="0" memberValueDatatype="20" unbalanced="0"/>
    <cacheHierarchy uniqueName="[WWWW].[HRP_Addendum4]" caption="HRP_Addendum4" attribute="1" defaultMemberUniqueName="[WWWW].[HRP_Addendum4].[All]" allUniqueName="[WWWW].[HRP_Addendum4].[All]" dimensionUniqueName="[WWWW]" displayFolder="" count="0" memberValueDatatype="5" unbalanced="0"/>
    <cacheHierarchy uniqueName="[WWWW].[HRP_Addendum5]" caption="HRP_Addendum5" attribute="1" defaultMemberUniqueName="[WWWW].[HRP_Addendum5].[All]" allUniqueName="[WWWW].[HRP_Addendum5].[All]" dimensionUniqueName="[WWWW]" displayFolder="" count="0" memberValueDatatype="20" unbalanced="0"/>
    <cacheHierarchy uniqueName="[WWWW].[HPM WASH items]" caption="HPM WASH items" attribute="1" defaultMemberUniqueName="[WWWW].[HPM WASH items].[All]" allUniqueName="[WWWW].[HPM WASH items].[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5" unbalanced="0"/>
    <cacheHierarchy uniqueName="[WWWW].[Long]" caption="Long" attribute="1" defaultMemberUniqueName="[WWWW].[Long].[All]" allUniqueName="[WWWW].[Long].[All]" dimensionUniqueName="[WWWW]" displayFolder="" count="0" memberValueDatatype="5"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0" memberValueDatatype="130" unbalanced="0"/>
    <cacheHierarchy uniqueName="[WWWW].[# of Male_People with disabilities]" caption="# of Male_People with disabilities" attribute="1" defaultMemberUniqueName="[WWWW].[# of Male_People with disabilities].[All]" allUniqueName="[WWWW].[# of Male_People with disabilities].[All]" dimensionUniqueName="[WWWW]" displayFolder="" count="0" memberValueDatatype="20" unbalanced="0"/>
    <cacheHierarchy uniqueName="[WWWW].[# of Female_People with disabilities]" caption="# of Female_People with disabilities" attribute="1" defaultMemberUniqueName="[WWWW].[# of Female_People with disabilities].[All]" allUniqueName="[WWWW].[# of Female_People with disabilities].[All]" dimensionUniqueName="[WWWW]" displayFolder="" count="0" memberValueDatatype="20" unbalanced="0"/>
    <cacheHierarchy uniqueName="[WWWW].[# of Total_People with disabilities]" caption="# of Total_People with disabilities" attribute="1" defaultMemberUniqueName="[WWWW].[# of Total_People with disabilities].[All]" allUniqueName="[WWWW].[# of Total_People with disabilities].[All]" dimensionUniqueName="[WWWW]" displayFolder="" count="0" memberValueDatatype="20" unbalanced="0"/>
    <cacheHierarchy uniqueName="[WWWW].[Remark]" caption="Remark" attribute="1" defaultMemberUniqueName="[WWWW].[Remark].[All]" allUniqueName="[WWWW].[Remark].[All]" dimensionUniqueName="[WWWW]" displayFolder="" count="0" memberValueDatatype="130" unbalanced="0"/>
    <cacheHierarchy uniqueName="[WWWW].[Total consultations]" caption="Total consultations" attribute="1" defaultMemberUniqueName="[WWWW].[Total consultations].[All]" allUniqueName="[WWWW].[Total consultations].[All]" dimensionUniqueName="[WWWW]" displayFolder="" count="0" memberValueDatatype="130" unbalanced="0"/>
    <cacheHierarchy uniqueName="[WWWW].[Cases of Acute watery diarrhea]" caption="Cases of Acute watery diarrhea" attribute="1" defaultMemberUniqueName="[WWWW].[Cases of Acute watery diarrhea].[All]" allUniqueName="[WWWW].[Cases of Acute watery diarrhea].[All]" dimensionUniqueName="[WWWW]" displayFolder="" count="0" memberValueDatatype="130" unbalanced="0"/>
    <cacheHierarchy uniqueName="[WWWW].[Deaths of Acute watery diarrhea]" caption="Deaths of Acute watery diarrhea" attribute="1" defaultMemberUniqueName="[WWWW].[Deaths of Acute watery diarrhea].[All]" allUniqueName="[WWWW].[Deaths of Acute watery diarrhea].[All]" dimensionUniqueName="[WWWW]" displayFolder="" count="0" memberValueDatatype="130" unbalanced="0"/>
    <cacheHierarchy uniqueName="[WWWW].[HH]" caption="HH" attribute="1" defaultMemberUniqueName="[WWWW].[HH].[All]" allUniqueName="[WWWW].[HH].[All]" dimensionUniqueName="[WWWW]" displayFolder="" count="0" memberValueDatatype="20" unbalanced="0"/>
    <cacheHierarchy uniqueName="[WWWW].[Pop]" caption="Pop" attribute="1" defaultMemberUniqueName="[WWWW].[Pop].[All]" allUniqueName="[WWWW].[Pop].[All]" dimensionUniqueName="[WWWW]" displayFolder="" count="0" memberValueDatatype="20" unbalanced="0"/>
    <cacheHierarchy uniqueName="[WWWW].[HRP_addendum]" caption="HRP_addendum" attribute="1" defaultMemberUniqueName="[WWWW].[HRP_addendum].[All]" allUniqueName="[WWWW].[HRP_addendum].[All]" dimensionUniqueName="[WWWW]" displayFolder="" count="0" memberValueDatatype="13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1"/>
      </fieldsUsage>
      <extLst>
        <ext xmlns:x15="http://schemas.microsoft.com/office/spreadsheetml/2010/11/main" uri="{B97F6D7D-B522-45F9-BDA1-12C45D357490}">
          <x15:cacheHierarchy aggregatedColumn="7"/>
        </ext>
      </extLst>
    </cacheHierarchy>
    <cacheHierarchy uniqueName="[Measures].[Count of Water_testing_at source]" caption="Count of Water_testing_at source" measure="1" displayFolder="" measureGroup="WWWW" count="0" hidden="1">
      <extLst>
        <ext xmlns:x15="http://schemas.microsoft.com/office/spreadsheetml/2010/11/main" uri="{B97F6D7D-B522-45F9-BDA1-12C45D357490}">
          <x15:cacheHierarchy aggregatedColumn="73"/>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5222.494344791667" backgroundQuery="1" createdVersion="6" refreshedVersion="8" minRefreshableVersion="3" recordCount="0" supportSubquery="1" supportAdvancedDrill="1" xr:uid="{243F34D8-4C74-4618-89D8-417E5C5F7A07}">
  <cacheSource type="external" connectionId="1"/>
  <cacheFields count="4">
    <cacheField name="[WWWW].[#_Water samples_Tested_at_water_source].[#_Water samples_Tested_at_water_source]" caption="#_Water samples_Tested_at_water_source" numFmtId="0" hierarchy="20" level="1">
      <sharedItems containsSemiMixedTypes="0" containsNonDate="0" containsString="0"/>
    </cacheField>
    <cacheField name="[Measures].[Distinct Count of Site Name]" caption="Distinct Count of Site Name" numFmtId="0" hierarchy="138" level="32767"/>
    <cacheField name="[WWWW].[#_Water samples_Tested_at_HH].[#_Water samples_Tested_at_HH]" caption="#_Water samples_Tested_at_HH" numFmtId="0" hierarchy="22" level="1">
      <sharedItems containsSemiMixedTypes="0" containsNonDate="0" containsString="0"/>
    </cacheField>
    <cacheField name="[WWWW].[Site Name].[Site Name]" caption="Site Name" numFmtId="0" hierarchy="7" level="1">
      <sharedItems containsSemiMixedTypes="0" containsNonDate="0" containsString="0"/>
    </cacheField>
  </cacheFields>
  <cacheHierarchies count="140">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0" memberValueDatatype="130" unbalanced="0"/>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2" memberValueDatatype="130" unbalanced="0">
      <fieldsUsage count="2">
        <fieldUsage x="-1"/>
        <fieldUsage x="3"/>
      </fieldsUsage>
    </cacheHierarchy>
    <cacheHierarchy uniqueName="[WWWW].[Total HH]" caption="Total HH" attribute="1" defaultMemberUniqueName="[WWWW].[Total HH].[All]" allUniqueName="[WWWW].[Total HH].[All]" dimensionUniqueName="[WWWW]" displayFolder="" count="0" memberValueDatatype="20" unbalanced="0"/>
    <cacheHierarchy uniqueName="[WWWW].[Total PoP]" caption="Total PoP" attribute="1" defaultMemberUniqueName="[WWWW].[Total PoP].[All]" allUniqueName="[WWWW].[Total PoP].[All]" dimensionUniqueName="[WWWW]" displayFolder="" count="0" memberValueDatatype="20" unbalanced="0"/>
    <cacheHierarchy uniqueName="[WWWW].[Pop_per_HH]" caption="Pop_per_HH" attribute="1" defaultMemberUniqueName="[WWWW].[Pop_per_HH].[All]" allUniqueName="[WWWW].[Pop_per_HH].[All]" dimensionUniqueName="[WWWW]" displayFolder="" count="0" memberValueDatatype="5"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Functional_improved_water_source_Handpump]" caption="#_Functional_improved_water_source_Handpump" attribute="1" defaultMemberUniqueName="[WWWW].[#_Functional_improved_water_source_Handpump].[All]" allUniqueName="[WWWW].[#_Functional_improved_water_source_Handpump].[All]" dimensionUniqueName="[WWWW]" displayFolder="" count="0" memberValueDatatype="20" unbalanced="0"/>
    <cacheHierarchy uniqueName="[WWWW].[#_Existing_improved_water_source_Handpump]" caption="#_Existing_improved_water_source_Handpump" attribute="1" defaultMemberUniqueName="[WWWW].[#_Existing_improved_water_source_Handpump].[All]" allUniqueName="[WWWW].[#_Existing_improved_water_source_Handpump].[All]" dimensionUniqueName="[WWWW]" displayFolder="" count="0" memberValueDatatype="20" unbalanced="0"/>
    <cacheHierarchy uniqueName="[WWWW].[#_Functional_improved_water_source_tapstand_handdugwell]" caption="#_Functional_improved_water_source_tapstand_handdugwell" attribute="1" defaultMemberUniqueName="[WWWW].[#_Functional_improved_water_source_tapstand_handdugwell].[All]" allUniqueName="[WWWW].[#_Functional_improved_water_source_tapstand_handdugwell].[All]" dimensionUniqueName="[WWWW]" displayFolder="" count="0" memberValueDatatype="20" unbalanced="0"/>
    <cacheHierarchy uniqueName="[WWWW].[#_Existing_improved_water_source_tapstand_handdugwell]" caption="#_Existing_improved_water_source_tapstand_handdugwell" attribute="1" defaultMemberUniqueName="[WWWW].[#_Existing_improved_water_source_tapstand_handdugwell].[All]" allUniqueName="[WWWW].[#_Existing_improved_water_source_tapstand_handdugwell].[All]" dimensionUniqueName="[WWWW]" displayFolder="" count="0" memberValueDatatype="20" unbalanced="0"/>
    <cacheHierarchy uniqueName="[WWWW].[#_litres_of_water_supplied_by_existing_water_boating_trucking]" caption="#_litres_of_water_supplied_by_existing_water_boating_trucking" attribute="1" defaultMemberUniqueName="[WWWW].[#_litres_of_water_supplied_by_existing_water_boating_trucking].[All]" allUniqueName="[WWWW].[#_litres_of_water_supplied_by_existing_water_boating_trucking].[All]" dimensionUniqueName="[WWWW]" displayFolder="" count="0" memberValueDatatype="20" unbalanced="0"/>
    <cacheHierarchy uniqueName="[WWWW].[#_PPL_received safe_drinking_water_HH_filters_centralized water system]" caption="#_PPL_received safe_drinking_water_HH_filters_centralized water system" attribute="1" defaultMemberUniqueName="[WWWW].[#_PPL_received safe_drinking_water_HH_filters_centralized water system].[All]" allUniqueName="[WWWW].[#_PPL_received safe_drinking_water_HH_filters_centralized water system].[All]" dimensionUniqueName="[WWWW]" displayFolder="" count="0" memberValueDatatype="20" unbalanced="0"/>
    <cacheHierarchy uniqueName="[WWWW].[#_Water samples_Tested_at_water_source]" caption="#_Water samples_Tested_at_water_source" attribute="1" defaultMemberUniqueName="[WWWW].[#_Water samples_Tested_at_water_source].[All]" allUniqueName="[WWWW].[#_Water samples_Tested_at_water_source].[All]" dimensionUniqueName="[WWWW]" displayFolder="" count="2" memberValueDatatype="20" unbalanced="0">
      <fieldsUsage count="2">
        <fieldUsage x="-1"/>
        <fieldUsage x="0"/>
      </fieldsUsage>
    </cacheHierarchy>
    <cacheHierarchy uniqueName="[WWWW].[%_Water samples _passed_at_water source]" caption="%_Water samples _passed_at_water source" attribute="1" defaultMemberUniqueName="[WWWW].[%_Water samples _passed_at_water source].[All]" allUniqueName="[WWWW].[%_Water samples _passed_at_water source].[All]" dimensionUniqueName="[WWWW]" displayFolder="" count="0" memberValueDatatype="5" unbalanced="0"/>
    <cacheHierarchy uniqueName="[WWWW].[#_Water samples_Tested_at_HH]" caption="#_Water samples_Tested_at_HH" attribute="1" defaultMemberUniqueName="[WWWW].[#_Water samples_Tested_at_HH].[All]" allUniqueName="[WWWW].[#_Water samples_Tested_at_HH].[All]" dimensionUniqueName="[WWWW]" displayFolder="" count="2" memberValueDatatype="20" unbalanced="0">
      <fieldsUsage count="2">
        <fieldUsage x="-1"/>
        <fieldUsage x="2"/>
      </fieldsUsage>
    </cacheHierarchy>
    <cacheHierarchy uniqueName="[WWWW].[%_Water samples _passed_at_HH]" caption="%_Water samples _passed_at_HH" attribute="1" defaultMemberUniqueName="[WWWW].[%_Water samples _passed_at_HH].[All]" allUniqueName="[WWWW].[%_Water samples _passed_at_HH].[All]" dimensionUniqueName="[WWWW]" displayFolder="" count="0" memberValueDatatype="5" unbalanced="0"/>
    <cacheHierarchy uniqueName="[WWWW].[#_HH_receiving_HH_water_storage items]" caption="#_HH_receiving_HH_water_storage items" attribute="1" defaultMemberUniqueName="[WWWW].[#_HH_receiving_HH_water_storage items].[All]" allUniqueName="[WWWW].[#_HH_receiving_HH_water_storage items].[All]" dimensionUniqueName="[WWWW]" displayFolder="" count="0" memberValueDatatype="20" unbalanced="0"/>
    <cacheHierarchy uniqueName="[WWWW].[#_PPL_accessed_water_in_TLS]" caption="#_PPL_accessed_water_in_TLS" attribute="1" defaultMemberUniqueName="[WWWW].[#_PPL_accessed_water_in_TLS].[All]" allUniqueName="[WWWW].[#_PPL_accessed_water_in_TLS].[All]" dimensionUniqueName="[WWWW]" displayFolder="" count="0" memberValueDatatype="20" unbalanced="0"/>
    <cacheHierarchy uniqueName="[WWWW].[#_PPL_accessed_water_in_THF]" caption="#_PPL_accessed_water_in_THF" attribute="1" defaultMemberUniqueName="[WWWW].[#_PPL_accessed_water_in_THF].[All]" allUniqueName="[WWWW].[#_PPL_accessed_water_in_THF].[All]" dimensionUniqueName="[WWWW]" displayFolder="" count="0" memberValueDatatype="130" unbalanced="0"/>
    <cacheHierarchy uniqueName="[WWWW].[#_of_water_points_renovation/construction_during_the_reporting_period]" caption="#_of_water_points_renovation/construction_during_the_reporting_period" attribute="1" defaultMemberUniqueName="[WWWW].[#_of_water_points_renovation/construction_during_the_reporting_period].[All]" allUniqueName="[WWWW].[#_of_water_points_renovation/construction_during_the_reporting_period].[All]" dimensionUniqueName="[WWWW]" displayFolder="" count="0" memberValueDatatype="20" unbalanced="0"/>
    <cacheHierarchy uniqueName="[WWWW].[#_of_affected_households_received_purification_tables/_PUR_sachets]" caption="#_of_affected_households_received_purification_tables/_PUR_sachets" attribute="1" defaultMemberUniqueName="[WWWW].[#_of_affected_households_received_purification_tables/_PUR_sachets].[All]" allUniqueName="[WWWW].[#_of_affected_households_received_purification_tables/_PUR_sachets].[All]" dimensionUniqueName="[WWWW]" displayFolder="" count="0" memberValueDatatype="20" unbalanced="0"/>
    <cacheHierarchy uniqueName="[WWWW].[#_of_affected_housholds_received_water_filters_(Household/communal)_during_reporting_period]" caption="#_of_affected_housholds_received_water_filters_(Household/communal)_during_reporting_period" attribute="1" defaultMemberUniqueName="[WWWW].[#_of_affected_housholds_received_water_filters_(Household/communal)_during_reporting_period].[All]" allUniqueName="[WWWW].[#_of_affected_housholds_received_water_filters_(Household/communal)_during_reporting_period].[All]" dimensionUniqueName="[WWWW]" displayFolder="" count="0" memberValueDatatype="20" unbalanced="0"/>
    <cacheHierarchy uniqueName="[WWWW].[#_of_water_sources_dewatering]" caption="#_of_water_sources_dewatering" attribute="1" defaultMemberUniqueName="[WWWW].[#_of_water_sources_dewatering].[All]" allUniqueName="[WWWW].[#_of_water_sources_dewatering].[All]" dimensionUniqueName="[WWWW]" displayFolder="" count="0" memberValueDatatype="20" unbalanced="0"/>
    <cacheHierarchy uniqueName="[WWWW].[WATER Comment]" caption="WATER Comment" attribute="1" defaultMemberUniqueName="[WWWW].[WATER Comment].[All]" allUniqueName="[WWWW].[WATER Comment].[All]" dimensionUniqueName="[WWWW]" displayFolder="" count="0" memberValueDatatype="130" unbalanced="0"/>
    <cacheHierarchy uniqueName="[WWWW].[#_Functional_adult_latrines]" caption="#_Functional_adult_latrines" attribute="1" defaultMemberUniqueName="[WWWW].[#_Functional_adult_latrines].[All]" allUniqueName="[WWWW].[#_Functional_adult_latrines].[All]" dimensionUniqueName="[WWWW]" displayFolder="" count="0" memberValueDatatype="20" unbalanced="0"/>
    <cacheHierarchy uniqueName="[WWWW].[#_Existing_latrines]" caption="#_Existing_latrines" attribute="1" defaultMemberUniqueName="[WWWW].[#_Existing_latrines].[All]" allUniqueName="[WWWW].[#_Existing_latrines].[All]" dimensionUniqueName="[WWWW]" displayFolder="" count="0" memberValueDatatype="20" unbalanced="0"/>
    <cacheHierarchy uniqueName="[WWWW].[#_latrines_repaired]" caption="#_latrines_repaired" attribute="1" defaultMemberUniqueName="[WWWW].[#_latrines_repaired].[All]" allUniqueName="[WWWW].[#_latrines_repaired].[All]" dimensionUniqueName="[WWWW]" displayFolder="" count="0" memberValueDatatype="5" unbalanced="0"/>
    <cacheHierarchy uniqueName="[WWWW].[#_of_latrines_desludged]" caption="#_of_latrines_desludged" attribute="1" defaultMemberUniqueName="[WWWW].[#_of_latrines_desludged].[All]" allUniqueName="[WWWW].[#_of_latrines_desludged].[All]" dimensionUniqueName="[WWWW]" displayFolder="" count="0" memberValueDatatype="5" unbalanced="0"/>
    <cacheHierarchy uniqueName="[WWWW].[%_of_Men_that_feel_safe_to_use_latrines_when_they_need_to_(or_at_day/night)'?]" caption="%_of_Men_that_feel_safe_to_use_latrines_when_they_need_to_(or_at_day/night)'?" attribute="1" defaultMemberUniqueName="[WWWW].[%_of_Men_that_feel_safe_to_use_latrines_when_they_need_to_(or_at_day/night)'?].[All]" allUniqueName="[WWWW].[%_of_Men_that_feel_safe_to_use_latrines_when_they_need_to_(or_at_day/night)'?].[All]" dimensionUniqueName="[WWWW]" displayFolder="" count="0" memberValueDatatype="5" unbalanced="0"/>
    <cacheHierarchy uniqueName="[WWWW].[%_of_Women_that_feel_safe_to_use_latrines_when_they_need_to_(or_at_day/night)?]" caption="%_of_Women_that_feel_safe_to_use_latrines_when_they_need_to_(or_at_day/night)?" attribute="1" defaultMemberUniqueName="[WWWW].[%_of_Women_that_feel_safe_to_use_latrines_when_they_need_to_(or_at_day/night)?].[All]" allUniqueName="[WWWW].[%_of_Women_that_feel_safe_to_use_latrines_when_they_need_to_(or_at_day/night)?].[All]" dimensionUniqueName="[WWWW]" displayFolder="" count="0" memberValueDatatype="5" unbalanced="0"/>
    <cacheHierarchy uniqueName="[WWWW].[%_of_Children_that_feel_safe_to_use_latrines_when_they_need_to_(or_at_day/night)?]" caption="%_of_Children_that_feel_safe_to_use_latrines_when_they_need_to_(or_at_day/night)?" attribute="1" defaultMemberUniqueName="[WWWW].[%_of_Children_that_feel_safe_to_use_latrines_when_they_need_to_(or_at_day/night)?].[All]" allUniqueName="[WWWW].[%_of_Children_that_feel_safe_to_use_latrines_when_they_need_to_(or_at_day/night)?].[All]" dimensionUniqueName="[WWWW]" displayFolder="" count="0" memberValueDatatype="5" unbalanced="0"/>
    <cacheHierarchy uniqueName="[WWWW].[#_of_functional_children_latrines]" caption="#_of_functional_children_latrines" attribute="1" defaultMemberUniqueName="[WWWW].[#_of_functional_children_latrines].[All]" allUniqueName="[WWWW].[#_of_functional_children_latrines].[All]" dimensionUniqueName="[WWWW]" displayFolder="" count="0" memberValueDatatype="20" unbalanced="0"/>
    <cacheHierarchy uniqueName="[WWWW].[#_of_PWD_with_adapted_sanitation_option]" caption="#_of_PWD_with_adapted_sanitation_option" attribute="1" defaultMemberUniqueName="[WWWW].[#_of_PWD_with_adapted_sanitation_option].[All]" allUniqueName="[WWWW].[#_of_PWD_with_adapted_sanitation_option].[All]" dimensionUniqueName="[WWWW]" displayFolder="" count="0" memberValueDatatype="20" unbalanced="0"/>
    <cacheHierarchy uniqueName="[WWWW].[#_of_latrines_in_TLS/CFS]" caption="#_of_latrines_in_TLS/CFS" attribute="1" defaultMemberUniqueName="[WWWW].[#_of_latrines_in_TLS/CFS].[All]" allUniqueName="[WWWW].[#_of_latrines_in_TLS/CFS].[All]" dimensionUniqueName="[WWWW]" displayFolder="" count="0" memberValueDatatype="20" unbalanced="0"/>
    <cacheHierarchy uniqueName="[WWWW].[#_of_latrines_in_THF]" caption="#_of_latrines_in_THF" attribute="1" defaultMemberUniqueName="[WWWW].[#_of_latrines_in_THF].[All]" allUniqueName="[WWWW].[#_of_latrines_in_THF].[All]" dimensionUniqueName="[WWWW]" displayFolder="" count="0" memberValueDatatype="20" unbalanced="0"/>
    <cacheHierarchy uniqueName="[WWWW].[Is_there_an_effective_solid_waste_management_system_in_place?]" caption="Is_there_an_effective_solid_waste_management_system_in_place?" attribute="1" defaultMemberUniqueName="[WWWW].[Is_there_an_effective_solid_waste_management_system_in_place?].[All]" allUniqueName="[WWWW].[Is_there_an_effective_solid_waste_management_system_in_place?].[All]" dimensionUniqueName="[WWWW]" displayFolder="" count="0" memberValueDatatype="130" unbalanced="0"/>
    <cacheHierarchy uniqueName="[WWWW].[#_of_emergency_latrines_set_up_during_the_reporting_period]" caption="#_of_emergency_latrines_set_up_during_the_reporting_period" attribute="1" defaultMemberUniqueName="[WWWW].[#_of_emergency_latrines_set_up_during_the_reporting_period].[All]" allUniqueName="[WWWW].[#_of_emergency_latrines_set_up_during_the_reporting_period].[All]" dimensionUniqueName="[WWWW]" displayFolder="" count="0" memberValueDatatype="20" unbalanced="0"/>
    <cacheHierarchy uniqueName="[WWWW].[Is_there_an_effective_restrored_drainage_system?]" caption="Is_there_an_effective_restrored_drainage_system?" attribute="1" defaultMemberUniqueName="[WWWW].[Is_there_an_effective_restrored_drainage_system?].[All]" allUniqueName="[WWWW].[Is_there_an_effective_restrored_drainage_system?].[All]" dimensionUniqueName="[WWWW]" displayFolder="" count="0" memberValueDatatype="13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_of_Men_receiving_consultation_hygiene_promotion_messages_and_sessions]" caption="_#_of_Men_receiving_consultation_hygiene_promotion_messages_and_sessions" attribute="1" defaultMemberUniqueName="[WWWW].[_#_of_Men_receiving_consultation_hygiene_promotion_messages_and_sessions].[All]" allUniqueName="[WWWW].[_#_of_Men_receiving_consultation_hygiene_promotion_messages_and_sessions].[All]" dimensionUniqueName="[WWWW]" displayFolder="" count="0" memberValueDatatype="5" unbalanced="0"/>
    <cacheHierarchy uniqueName="[WWWW].[_#_of_Women_receiving_consultation_hygiene_promotion_messages_and_sessions]" caption="_#_of_Women_receiving_consultation_hygiene_promotion_messages_and_sessions" attribute="1" defaultMemberUniqueName="[WWWW].[_#_of_Women_receiving_consultation_hygiene_promotion_messages_and_sessions].[All]" allUniqueName="[WWWW].[_#_of_Women_receiving_consultation_hygiene_promotion_messages_and_sessions].[All]" dimensionUniqueName="[WWWW]" displayFolder="" count="0" memberValueDatatype="5" unbalanced="0"/>
    <cacheHierarchy uniqueName="[WWWW].[_#_of_Boys_receiving_consultation_hygiene_promotion_messages_and_sessions]" caption="_#_of_Boys_receiving_consultation_hygiene_promotion_messages_and_sessions" attribute="1" defaultMemberUniqueName="[WWWW].[_#_of_Boys_receiving_consultation_hygiene_promotion_messages_and_sessions].[All]" allUniqueName="[WWWW].[_#_of_Boys_receiving_consultation_hygiene_promotion_messages_and_sessions].[All]" dimensionUniqueName="[WWWW]" displayFolder="" count="0" memberValueDatatype="5" unbalanced="0"/>
    <cacheHierarchy uniqueName="[WWWW].[_#_of_Girls_receiving_consultation_hygiene_promotion_messages_and_sessions]" caption="_#_of_Girls_receiving_consultation_hygiene_promotion_messages_and_sessions" attribute="1" defaultMemberUniqueName="[WWWW].[_#_of_Girls_receiving_consultation_hygiene_promotion_messages_and_sessions].[All]" allUniqueName="[WWWW].[_#_of_Girls_receiving_consultation_hygiene_promotion_messages_and_sessions].[All]" dimensionUniqueName="[WWWW]" displayFolder="" count="0" memberValueDatatype="5" unbalanced="0"/>
    <cacheHierarchy uniqueName="[WWWW].[#_of_affected_households_receiving_a_sufficient_quantity_of_soap]" caption="#_of_affected_households_receiving_a_sufficient_quantity_of_soap" attribute="1" defaultMemberUniqueName="[WWWW].[#_of_affected_households_receiving_a_sufficient_quantity_of_soap].[All]" allUniqueName="[WWWW].[#_of_affected_households_receiving_a_sufficient_quantity_of_soap].[All]" dimensionUniqueName="[WWWW]" displayFolder="" count="0" memberValueDatatype="20" unbalanced="0"/>
    <cacheHierarchy uniqueName="[WWWW].[#_of_affected_women_and_girls_receiving_a_sufficient_quantity_of_sanitary_pads]" caption="#_of_affected_women_and_girls_receiving_a_sufficient_quantity_of_sanitary_pads" attribute="1" defaultMemberUniqueName="[WWWW].[#_of_affected_women_and_girls_receiving_a_sufficient_quantity_of_sanitary_pads].[All]" allUniqueName="[WWWW].[#_of_affected_women_and_girls_receiving_a_sufficient_quantity_of_sanitary_pads].[All]" dimensionUniqueName="[WWWW]" displayFolder="" count="0" memberValueDatatype="20" unbalanced="0"/>
    <cacheHierarchy uniqueName="[WWWW].[%_of_women_and_girls_who_report_that_they_have_an_adequate_system_for_disposing_of_used_sanitary_pad]" caption="%_of_women_and_girls_who_report_that_they_have_an_adequate_system_for_disposing_of_used_sanitary_pad" attribute="1" defaultMemberUniqueName="[WWWW].[%_of_women_and_girls_who_report_that_they_have_an_adequate_system_for_disposing_of_used_sanitary_pad].[All]" allUniqueName="[WWWW].[%_of_women_and_girls_who_report_that_they_have_an_adequate_system_for_disposing_of_used_sanitary_pad].[All]" dimensionUniqueName="[WWWW]" displayFolder="" count="0" memberValueDatatype="5" unbalanced="0"/>
    <cacheHierarchy uniqueName="[WWWW].[%_of_affected_people_who_report_handwashing_at_key_times]" caption="%_of_affected_people_who_report_handwashing_at_key_times" attribute="1" defaultMemberUniqueName="[WWWW].[%_of_affected_people_who_report_handwashing_at_key_times].[All]" allUniqueName="[WWWW].[%_of_affected_people_who_report_handwashing_at_key_times].[All]" dimensionUniqueName="[WWWW]" displayFolder="" count="0" memberValueDatatype="5" unbalanced="0"/>
    <cacheHierarchy uniqueName="[WWWW].[#_of_functional_HWS_in TLS/CFS]" caption="#_of_functional_HWS_in TLS/CFS" attribute="1" defaultMemberUniqueName="[WWWW].[#_of_functional_HWS_in TLS/CFS].[All]" allUniqueName="[WWWW].[#_of_functional_HWS_in TLS/CFS].[All]" dimensionUniqueName="[WWWW]" displayFolder="" count="0" memberValueDatatype="130" unbalanced="0"/>
    <cacheHierarchy uniqueName="[WWWW].[#_of_emergency_bathing_facility_set_up_]" caption="#_of_emergency_bathing_facility_set_up_" attribute="1" defaultMemberUniqueName="[WWWW].[#_of_emergency_bathing_facility_set_up_].[All]" allUniqueName="[WWWW].[#_of_emergency_bathing_facility_set_up_].[All]" dimensionUniqueName="[WWWW]" displayFolder="" count="0" memberValueDatatype="20" unbalanced="0"/>
    <cacheHierarchy uniqueName="[WWWW].[#_of_household_received_Hygiene_kits]" caption="#_of_household_received_Hygiene_kits" attribute="1" defaultMemberUniqueName="[WWWW].[#_of_household_received_Hygiene_kits].[All]" allUniqueName="[WWWW].[#_of_household_received_Hygiene_kits].[All]" dimensionUniqueName="[WWWW]" displayFolder="" count="0" memberValueDatatype="20" unbalanced="0"/>
    <cacheHierarchy uniqueName="[WWWW].[#_of_emerency_handwashing_stations_set_up/renovate_in_community_places]" caption="#_of_emerency_handwashing_stations_set_up/renovate_in_community_places" attribute="1" defaultMemberUniqueName="[WWWW].[#_of_emerency_handwashing_stations_set_up/renovate_in_community_places].[All]" allUniqueName="[WWWW].[#_of_emerency_handwashing_stations_set_up/renovate_in_community_places].[All]" dimensionUniqueName="[WWWW]" displayFolder="" count="0" memberValueDatatype="20" unbalanced="0"/>
    <cacheHierarchy uniqueName="[WWWW].[#_of_people_benefitted_from_IEC_materials_posted_in_public_spaces]" caption="#_of_people_benefitted_from_IEC_materials_posted_in_public_spaces" attribute="1" defaultMemberUniqueName="[WWWW].[#_of_people_benefitted_from_IEC_materials_posted_in_public_spaces].[All]" allUniqueName="[WWWW].[#_of_people_benefitted_from_IEC_materials_posted_in_public_spaces].[All]" dimensionUniqueName="[WWWW]" displayFolder="" count="0" memberValueDatatype="20" unbalanced="0"/>
    <cacheHierarchy uniqueName="[WWWW].[HYGIENE_Comments]" caption="HYGIENE_Comments" attribute="1" defaultMemberUniqueName="[WWWW].[HYGIENE_Comments].[All]" allUniqueName="[WWWW].[HYGIENE_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Diarrhoea_rate_per_10,000_ppl,_average_over_past_3_months_(extracted_from_EpiWeek_data_from_health)]" caption="Diarrhoea_rate_per_10,000_ppl,_average_over_past_3_months_(extracted_from_EpiWeek_data_from_health)" attribute="1" defaultMemberUniqueName="[WWWW].[Diarrhoea_rate_per_10,000_ppl,_average_over_past_3_months_(extracted_from_EpiWeek_data_from_health)].[All]" allUniqueName="[WWWW].[Diarrhoea_rate_per_10,000_ppl,_average_over_past_3_months_(extracted_from_EpiWeek_data_from_health)].[All]" dimensionUniqueName="[WWWW]" displayFolder="" count="0" memberValueDatatype="20" unbalanced="0"/>
    <cacheHierarchy uniqueName="[WWWW].[#_of_sanitation_facilities_(latrines)_built/repaired/rehabilitated_following_risk-sensitive_programm]" caption="#_of_sanitation_facilities_(latrines)_built/repaired/rehabilitated_following_risk-sensitive_programm" attribute="1" defaultMemberUniqueName="[WWWW].[#_of_sanitation_facilities_(latrines)_built/repaired/rehabilitated_following_risk-sensitive_programm].[All]" allUniqueName="[WWWW].[#_of_sanitation_facilities_(latrines)_built/repaired/rehabilitated_following_risk-sensitive_programm].[All]" dimensionUniqueName="[WWWW]" displayFolder="" count="0" memberValueDatatype="5" unbalanced="0"/>
    <cacheHierarchy uniqueName="[WWWW].[#_of_sanitation_facilities_(HH_sanitation_devices)_distributed_following_risk-sensitive_programming_]" caption="#_of_sanitation_facilities_(HH_sanitation_devices)_distributed_following_risk-sensitive_programming_" attribute="1" defaultMemberUniqueName="[WWWW].[#_of_sanitation_facilities_(HH_sanitation_devices)_distributed_following_risk-sensitive_programming_].[All]" allUniqueName="[WWWW].[#_of_sanitation_facilities_(HH_sanitation_devices)_distributed_following_risk-sensitive_programming_].[All]" dimensionUniqueName="[WWWW]" displayFolder="" count="0" memberValueDatatype="13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5" unbalanced="0"/>
    <cacheHierarchy uniqueName="[WWWW].[amount_of_MMK/Voucher_or_Token_distributed_per_HH/Family]" caption="amount_of_MMK/Voucher_or_Token_distributed_per_HH/Family" attribute="1" defaultMemberUniqueName="[WWWW].[amount_of_MMK/Voucher_or_Token_distributed_per_HH/Family].[All]" allUniqueName="[WWWW].[amount_of_MMK/Voucher_or_Token_distributed_per_HH/Family].[All]" dimensionUniqueName="[WWWW]" displayFolder="" count="0" memberValueDatatype="20" unbalanced="0"/>
    <cacheHierarchy uniqueName="[WWWW].[#_of_Family/HH_Reached]" caption="#_of_Family/HH_Reached" attribute="1" defaultMemberUniqueName="[WWWW].[#_of_Family/HH_Reached].[All]" allUniqueName="[WWWW].[#_of_Family/HH_Reached].[All]" dimensionUniqueName="[WWWW]" displayFolder="" count="0" memberValueDatatype="20" unbalanced="0"/>
    <cacheHierarchy uniqueName="[WWWW].[Date_of_Cash_distribution]" caption="Date_of_Cash_distribution" attribute="1" defaultMemberUniqueName="[WWWW].[Date_of_Cash_distribution].[All]" allUniqueName="[WWWW].[Date_of_Cash_distribution].[All]" dimensionUniqueName="[WWWW]" displayFolder="" count="0" memberValueDatatype="20" unbalanced="0"/>
    <cacheHierarchy uniqueName="[WWWW].[Cash_distributed_for_which_items]" caption="Cash_distributed_for_which_items" attribute="1" defaultMemberUniqueName="[WWWW].[Cash_distributed_for_which_items].[All]" allUniqueName="[WWWW].[Cash_distributed_for_which_items].[All]" dimensionUniqueName="[WWWW]" displayFolder="" count="0" memberValueDatatype="20" unbalanced="0"/>
    <cacheHierarchy uniqueName="[WWWW].[Water_testing_at source]" caption="Water_testing_at source" attribute="1" defaultMemberUniqueName="[WWWW].[Water_testing_at source].[All]" allUniqueName="[WWWW].[Water_testing_at source].[All]" dimensionUniqueName="[WWWW]" displayFolder="" count="0" memberValueDatatype="130" unbalanced="0"/>
    <cacheHierarchy uniqueName="[WWWW].[Water_testing_at HH]" caption="Water_testing_at HH" attribute="1" defaultMemberUniqueName="[WWWW].[Water_testing_at HH].[All]" allUniqueName="[WWWW].[Water_testing_at HH].[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 HRP1]" caption="% HRP1" attribute="1" defaultMemberUniqueName="[WWWW].[% HRP1].[All]" allUniqueName="[WWWW].[% HRP1].[All]" dimensionUniqueName="[WWWW]" displayFolder="" count="0" memberValueDatatype="5" unbalanced="0"/>
    <cacheHierarchy uniqueName="[WWWW].[HRP1]" caption="HRP1" attribute="1" defaultMemberUniqueName="[WWWW].[HRP1].[All]" allUniqueName="[WWWW].[HRP1].[All]" dimensionUniqueName="[WWWW]" displayFolder="" count="0" memberValueDatatype="5"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5"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5"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 HRP2]" caption="% HRP2" attribute="1" defaultMemberUniqueName="[WWWW].[% HRP2].[All]" allUniqueName="[WWWW].[% HRP2].[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Ratio (PPL:1latrine)]" caption="Ratio (PPL:1latrine)" attribute="1" defaultMemberUniqueName="[WWWW].[Ratio (PPL:1latrine)].[All]" allUniqueName="[WWWW].[Ratio (PPL:1latrine)].[All]" dimensionUniqueName="[WWWW]" displayFolder="" count="0" memberValueDatatype="130"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6]" caption="# people access to functioning latrines in THF_HRP6" attribute="1" defaultMemberUniqueName="[WWWW].[# people access to functioning latrines in THF_HRP6].[All]" allUniqueName="[WWWW].[# people access to functioning latrines in THF_HRP6].[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5"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5" unbalanced="0"/>
    <cacheHierarchy uniqueName="[WWWW].[HRP3]" caption="HRP3" attribute="1" defaultMemberUniqueName="[WWWW].[HRP3].[All]" allUniqueName="[WWWW].[HRP3].[All]" dimensionUniqueName="[WWWW]" displayFolder="" count="0" memberValueDatatype="5" unbalanced="0"/>
    <cacheHierarchy uniqueName="[WWWW].[Hygiene Coverage%]" caption="Hygiene Coverage%" attribute="1" defaultMemberUniqueName="[WWWW].[Hygiene Coverage%].[All]" allUniqueName="[WWWW].[Hygiene Coverage%].[All]" dimensionUniqueName="[WWWW]" displayFolder="" count="0" memberValueDatatype="5" unbalanced="0"/>
    <cacheHierarchy uniqueName="[WWWW].[Hygiene Gap%]" caption="Hygiene Gap%" attribute="1" defaultMemberUniqueName="[WWWW].[Hygiene Gap%].[All]" allUniqueName="[WWWW].[Hygiene Gap%].[All]" dimensionUniqueName="[WWWW]" displayFolder="" count="0" memberValueDatatype="5"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5"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 2]" caption="%_of_affected_people_surveyed_who_report_feeling_informed_about_the_different_WASH_services_availa 2" attribute="1" defaultMemberUniqueName="[WWWW].[%_of_affected_people_surveyed_who_report_feeling_informed_about_the_different_WASH_services_availa 2].[All]" allUniqueName="[WWWW].[%_of_affected_people_surveyed_who_report_feeling_informed_about_the_different_WASH_services_availa 2].[All]" dimensionUniqueName="[WWWW]" displayFolder="" count="0" memberValueDatatype="5" unbalanced="0"/>
    <cacheHierarchy uniqueName="[WWWW].[# of affected people surveyed who report feeling satistfied with the latrine design and sanitation s]" caption="# of affected people surveyed who report feeling satistfied with the latrine design and sanitation s" attribute="1" defaultMemberUniqueName="[WWWW].[# of affected people surveyed who report feeling satistfied with the latrine design and sanitation s].[All]" allUniqueName="[WWWW].[# of affected people surveyed who report feeling satistfied with the latrine design and sanitation 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 complaints received that result in timely, corrective action and feedback to the community]" caption="# complaints received that result in timely, corrective action and feedback to the community" attribute="1" defaultMemberUniqueName="[WWWW].[# complaints received that result in timely, corrective action and feedback to the community].[All]" allUniqueName="[WWWW].[# complaints received that result in timely, corrective action and feedback to the community].[All]" dimensionUniqueName="[WWWW]" displayFolder="" count="0" memberValueDatatype="5" unbalanced="0"/>
    <cacheHierarchy uniqueName="[WWWW].[HRP4]" caption="HRP4" attribute="1" defaultMemberUniqueName="[WWWW].[HRP4].[All]" allUniqueName="[WWWW].[HRP4].[All]" dimensionUniqueName="[WWWW]" displayFolder="" count="0" memberValueDatatype="130" unbalanced="0"/>
    <cacheHierarchy uniqueName="[WWWW].[HRP5]" caption="HRP5" attribute="1" defaultMemberUniqueName="[WWWW].[HRP5].[All]" allUniqueName="[WWWW].[HRP5].[All]" dimensionUniqueName="[WWWW]" displayFolder="" count="0" memberValueDatatype="20" unbalanced="0"/>
    <cacheHierarchy uniqueName="[WWWW].[HRP6]" caption="HRP6" attribute="1" defaultMemberUniqueName="[WWWW].[HRP6].[All]" allUniqueName="[WWWW].[HRP6].[All]" dimensionUniqueName="[WWWW]" displayFolder="" count="0" memberValueDatatype="20" unbalanced="0"/>
    <cacheHierarchy uniqueName="[WWWW].[HRP_Addemdum1]" caption="HRP_Addemdum1" attribute="1" defaultMemberUniqueName="[WWWW].[HRP_Addemdum1].[All]" allUniqueName="[WWWW].[HRP_Addemdum1].[All]" dimensionUniqueName="[WWWW]" displayFolder="" count="0" memberValueDatatype="20" unbalanced="0"/>
    <cacheHierarchy uniqueName="[WWWW].[HRP_Addendum2]" caption="HRP_Addendum2" attribute="1" defaultMemberUniqueName="[WWWW].[HRP_Addendum2].[All]" allUniqueName="[WWWW].[HRP_Addendum2].[All]" dimensionUniqueName="[WWWW]" displayFolder="" count="0" memberValueDatatype="20" unbalanced="0"/>
    <cacheHierarchy uniqueName="[WWWW].[HRP_Addendum3]" caption="HRP_Addendum3" attribute="1" defaultMemberUniqueName="[WWWW].[HRP_Addendum3].[All]" allUniqueName="[WWWW].[HRP_Addendum3].[All]" dimensionUniqueName="[WWWW]" displayFolder="" count="0" memberValueDatatype="20" unbalanced="0"/>
    <cacheHierarchy uniqueName="[WWWW].[HRP_Addendum4]" caption="HRP_Addendum4" attribute="1" defaultMemberUniqueName="[WWWW].[HRP_Addendum4].[All]" allUniqueName="[WWWW].[HRP_Addendum4].[All]" dimensionUniqueName="[WWWW]" displayFolder="" count="0" memberValueDatatype="5" unbalanced="0"/>
    <cacheHierarchy uniqueName="[WWWW].[HRP_Addendum5]" caption="HRP_Addendum5" attribute="1" defaultMemberUniqueName="[WWWW].[HRP_Addendum5].[All]" allUniqueName="[WWWW].[HRP_Addendum5].[All]" dimensionUniqueName="[WWWW]" displayFolder="" count="0" memberValueDatatype="20" unbalanced="0"/>
    <cacheHierarchy uniqueName="[WWWW].[HPM WASH items]" caption="HPM WASH items" attribute="1" defaultMemberUniqueName="[WWWW].[HPM WASH items].[All]" allUniqueName="[WWWW].[HPM WASH items].[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5" unbalanced="0"/>
    <cacheHierarchy uniqueName="[WWWW].[Long]" caption="Long" attribute="1" defaultMemberUniqueName="[WWWW].[Long].[All]" allUniqueName="[WWWW].[Long].[All]" dimensionUniqueName="[WWWW]" displayFolder="" count="0" memberValueDatatype="5"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0" memberValueDatatype="130" unbalanced="0"/>
    <cacheHierarchy uniqueName="[WWWW].[# of Male_People with disabilities]" caption="# of Male_People with disabilities" attribute="1" defaultMemberUniqueName="[WWWW].[# of Male_People with disabilities].[All]" allUniqueName="[WWWW].[# of Male_People with disabilities].[All]" dimensionUniqueName="[WWWW]" displayFolder="" count="0" memberValueDatatype="20" unbalanced="0"/>
    <cacheHierarchy uniqueName="[WWWW].[# of Female_People with disabilities]" caption="# of Female_People with disabilities" attribute="1" defaultMemberUniqueName="[WWWW].[# of Female_People with disabilities].[All]" allUniqueName="[WWWW].[# of Female_People with disabilities].[All]" dimensionUniqueName="[WWWW]" displayFolder="" count="0" memberValueDatatype="20" unbalanced="0"/>
    <cacheHierarchy uniqueName="[WWWW].[# of Total_People with disabilities]" caption="# of Total_People with disabilities" attribute="1" defaultMemberUniqueName="[WWWW].[# of Total_People with disabilities].[All]" allUniqueName="[WWWW].[# of Total_People with disabilities].[All]" dimensionUniqueName="[WWWW]" displayFolder="" count="0" memberValueDatatype="20" unbalanced="0"/>
    <cacheHierarchy uniqueName="[WWWW].[Remark]" caption="Remark" attribute="1" defaultMemberUniqueName="[WWWW].[Remark].[All]" allUniqueName="[WWWW].[Remark].[All]" dimensionUniqueName="[WWWW]" displayFolder="" count="0" memberValueDatatype="130" unbalanced="0"/>
    <cacheHierarchy uniqueName="[WWWW].[Total consultations]" caption="Total consultations" attribute="1" defaultMemberUniqueName="[WWWW].[Total consultations].[All]" allUniqueName="[WWWW].[Total consultations].[All]" dimensionUniqueName="[WWWW]" displayFolder="" count="0" memberValueDatatype="130" unbalanced="0"/>
    <cacheHierarchy uniqueName="[WWWW].[Cases of Acute watery diarrhea]" caption="Cases of Acute watery diarrhea" attribute="1" defaultMemberUniqueName="[WWWW].[Cases of Acute watery diarrhea].[All]" allUniqueName="[WWWW].[Cases of Acute watery diarrhea].[All]" dimensionUniqueName="[WWWW]" displayFolder="" count="0" memberValueDatatype="130" unbalanced="0"/>
    <cacheHierarchy uniqueName="[WWWW].[Deaths of Acute watery diarrhea]" caption="Deaths of Acute watery diarrhea" attribute="1" defaultMemberUniqueName="[WWWW].[Deaths of Acute watery diarrhea].[All]" allUniqueName="[WWWW].[Deaths of Acute watery diarrhea].[All]" dimensionUniqueName="[WWWW]" displayFolder="" count="0" memberValueDatatype="130" unbalanced="0"/>
    <cacheHierarchy uniqueName="[WWWW].[HH]" caption="HH" attribute="1" defaultMemberUniqueName="[WWWW].[HH].[All]" allUniqueName="[WWWW].[HH].[All]" dimensionUniqueName="[WWWW]" displayFolder="" count="0" memberValueDatatype="20" unbalanced="0"/>
    <cacheHierarchy uniqueName="[WWWW].[Pop]" caption="Pop" attribute="1" defaultMemberUniqueName="[WWWW].[Pop].[All]" allUniqueName="[WWWW].[Pop].[All]" dimensionUniqueName="[WWWW]" displayFolder="" count="0" memberValueDatatype="20" unbalanced="0"/>
    <cacheHierarchy uniqueName="[WWWW].[HRP_addendum]" caption="HRP_addendum" attribute="1" defaultMemberUniqueName="[WWWW].[HRP_addendum].[All]" allUniqueName="[WWWW].[HRP_addendum].[All]" dimensionUniqueName="[WWWW]" displayFolder="" count="0" memberValueDatatype="13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1"/>
      </fieldsUsage>
      <extLst>
        <ext xmlns:x15="http://schemas.microsoft.com/office/spreadsheetml/2010/11/main" uri="{B97F6D7D-B522-45F9-BDA1-12C45D357490}">
          <x15:cacheHierarchy aggregatedColumn="7"/>
        </ext>
      </extLst>
    </cacheHierarchy>
    <cacheHierarchy uniqueName="[Measures].[Count of Water_testing_at source]" caption="Count of Water_testing_at source" measure="1" displayFolder="" measureGroup="WWWW" count="0" hidden="1">
      <extLst>
        <ext xmlns:x15="http://schemas.microsoft.com/office/spreadsheetml/2010/11/main" uri="{B97F6D7D-B522-45F9-BDA1-12C45D357490}">
          <x15:cacheHierarchy aggregatedColumn="73"/>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224.455949189818" createdVersion="6" refreshedVersion="8" minRefreshableVersion="3" recordCount="63" xr:uid="{00000000-000A-0000-FFFF-FFFF00000000}">
  <cacheSource type="worksheet">
    <worksheetSource name="WWWW"/>
  </cacheSource>
  <cacheFields count="144">
    <cacheField name="Reporting Period" numFmtId="167">
      <sharedItems containsBlank="1" count="29">
        <s v="2023_Q1"/>
        <s v="2023_Q2"/>
        <s v="2023_Q3"/>
        <m u="1"/>
        <s v="2022_Q1" u="1"/>
        <s v="2022_Q2" u="1"/>
        <s v="2021_Q1" u="1"/>
        <s v="2022_Q3" u="1"/>
        <s v="2018-Q1" u="1"/>
        <s v="2021_Q2" u="1"/>
        <s v="2022_Q4" u="1"/>
        <s v="2020_Q1" u="1"/>
        <s v="2021_Q3" u="1"/>
        <s v="2018  Q1" u="1"/>
        <s v="2020_Q2" u="1"/>
        <s v="2021_Q4" u="1"/>
        <s v="2019_Q1" u="1"/>
        <s v="2020_Q3" u="1"/>
        <s v="2019_Q2" u="1"/>
        <s v="2020_Q4" u="1"/>
        <s v="2018_Q1" u="1"/>
        <s v="2019_Q3" u="1"/>
        <s v="2018_Q2" u="1"/>
        <s v="2019_Q4" u="1"/>
        <s v="2018_Q3" u="1"/>
        <s v="2018_Q4" u="1"/>
        <s v="2017_Q3" u="1"/>
        <s v="2017_Q4" u="1"/>
        <s v="2018 -Q1" u="1"/>
      </sharedItems>
    </cacheField>
    <cacheField name="WASH project agency" numFmtId="167">
      <sharedItems containsBlank="1" count="47">
        <s v="CDA"/>
        <s v="RI"/>
        <s v="SI"/>
        <s v="SCI"/>
        <s v="OXSI (SI)"/>
        <s v="OXSI (Oxfam)"/>
        <m u="1"/>
        <s v="KBC" u="1"/>
        <s v="OXSI (OXFAM), IRW" u="1"/>
        <s v="OXSI(Oxfam), MA_UK" u="1"/>
        <s v="KMSS" u="1"/>
        <s v="MRCS" u="1"/>
        <s v="Shalom" u="1"/>
        <s v="Metta, KMSS" u="1"/>
        <s v="MRCS,Others/ WVI" u="1"/>
        <s v="MRCS,Others,UNICEF/ACF" u="1"/>
        <s v="PIN" u="1"/>
        <s v="MRCS,others" u="1"/>
        <s v="MA_UK" u="1"/>
        <s v="OXSI (Oxfam),ACF" u="1"/>
        <s v="Others/ WVI" u="1"/>
        <s v="KBC, KMSS" u="1"/>
        <s v="Others,MRCS" u="1"/>
        <s v="Others" u="1"/>
        <s v="MRCS, PLAN, RI,Others" u="1"/>
        <s v="OXSI (SI), IRW" u="1"/>
        <s v="UNICEF" u="1"/>
        <s v="ACF" u="1"/>
        <s v="DRC" u="1"/>
        <s v="SCI, IRW" u="1"/>
        <s v="UNICEF,Others" u="1"/>
        <s v="MRCS, PLAN, RI" u="1"/>
        <s v="None" u="1"/>
        <s v="Metta" u="1"/>
        <s v="MRCS, Others" u="1"/>
        <s v="GIZ" u="1"/>
        <s v="WVI" u="1"/>
        <s v="SI, MA-UK" u="1"/>
        <s v="WPN" u="1"/>
        <s v="MRCS,Others,UNICEF" u="1"/>
        <s v="CARE" u="1"/>
        <s v="CARE,Others" u="1"/>
        <s v="MRCS,UNICEF" u="1"/>
        <s v="OXSI (SI), ACF" u="1"/>
        <s v="Malteser" u="1"/>
        <s v="SCI, Metta" u="1"/>
        <s v="CDN" u="1"/>
      </sharedItems>
    </cacheField>
    <cacheField name="WASH implementing agency" numFmtId="0">
      <sharedItems containsBlank="1" count="50">
        <s v="CDA"/>
        <s v="RI"/>
        <s v="SI"/>
        <s v="SCI"/>
        <s v="OXSI (SI)"/>
        <s v="OXSI (OXFAM)"/>
        <s v="SI, SCI"/>
        <s v="OXSI (Oxfam), SCI"/>
        <s v="OXSI (SI), SCI"/>
        <m u="1"/>
        <s v="KBC" u="1"/>
        <s v="OXSI(Oxfam), MA_UK" u="1"/>
        <s v="KMSS" u="1"/>
        <s v="MRCS" u="1"/>
        <s v="Shalom" u="1"/>
        <s v="Metta, KMSS" u="1"/>
        <s v="MRCS,Others/ WVI" u="1"/>
        <s v="MRCS,others" u="1"/>
        <s v="MA_UK" u="1"/>
        <s v="Others/ WVI" u="1"/>
        <s v="KBC, KMSS" u="1"/>
        <s v="MHDO" u="1"/>
        <s v="Others,MRCS" u="1"/>
        <s v="Others" u="1"/>
        <s v="MRCS, PLAN, RI,Others" u="1"/>
        <s v="UNICEF" u="1"/>
        <s v="ACF" u="1"/>
        <s v="DRC" u="1"/>
        <s v="MRCS, ACF" u="1"/>
        <s v="UNICEF/ UNHCR/UNFPA" u="1"/>
        <s v="UNICEF,Others" u="1"/>
        <s v="SCI, PSSAG" u="1"/>
        <s v="OXSI (SI), PSSAG" u="1"/>
        <s v="WFP" u="1"/>
        <s v="MRCS, PLAN, RI" u="1"/>
        <s v="None" u="1"/>
        <s v="Metta" u="1"/>
        <s v="MRCS, Others" u="1"/>
        <s v="MRCS,Others,ACF" u="1"/>
        <s v="GIZ" u="1"/>
        <s v="SI, MA-UK" u="1"/>
        <s v="WPN" u="1"/>
        <s v="CARE" u="1"/>
        <s v="CARE,Others" u="1"/>
        <s v="OXSI (Oxfam)PSSAG" u="1"/>
        <s v="OXSI (Oxfam), PSSAG" u="1"/>
        <s v="Malteser" u="1"/>
        <s v="SCI, Metta" u="1"/>
        <s v="CDN" u="1"/>
        <s v="MRCS,ACF" u="1"/>
      </sharedItems>
    </cacheField>
    <cacheField name="Primary Donor covering WASH activities at site " numFmtId="0">
      <sharedItems/>
    </cacheField>
    <cacheField name="State" numFmtId="0">
      <sharedItems containsBlank="1" count="6">
        <s v="Rakhine"/>
        <m u="1"/>
        <s v="Kachin" u="1"/>
        <s v="Northern Rakhine" u="1"/>
        <s v="Shan (North)" u="1"/>
        <s v="Central Rakhine" u="1"/>
      </sharedItems>
    </cacheField>
    <cacheField name="Township" numFmtId="0">
      <sharedItems containsBlank="1" count="41">
        <s v="Kyaukpyu"/>
        <s v="Myebon"/>
        <s v="Pauktaw"/>
        <s v="Sittwe"/>
        <m u="1"/>
        <s v="Mohyin" u="1"/>
        <s v="Kutkai" u="1"/>
        <s v="Kyauktaw" u="1"/>
        <s v="Nawnghkio" u="1"/>
        <s v="Mansi" u="1"/>
        <s v="Pangsang" u="1"/>
        <s v="Minbya" u="1"/>
        <s v="Lashio" u="1"/>
        <s v="Ann" u="1"/>
        <s v="Muse" u="1"/>
        <s v="Manton" u="1"/>
        <s v="Bhamo" u="1"/>
        <s v="Namatee" u="1"/>
        <s v="Puta-O" u="1"/>
        <s v="Buthidaung " u="1"/>
        <s v="Mogaung" u="1"/>
        <s v="Namhkan" u="1"/>
        <s v="Hsipaw" u="1"/>
        <s v="Momauk" u="1"/>
        <s v="Myitkyina" u="1"/>
        <s v="Hpakant" u="1"/>
        <s v="Maungdaw" u="1"/>
        <s v="Namtu" u="1"/>
        <s v="Ponnagyun" u="1"/>
        <s v="Hseni" u="1"/>
        <s v="Chipwi" u="1"/>
        <s v="Mohnyin" u="1"/>
        <s v="Rathedaung" u="1"/>
        <s v="Mai Ja Yang " u="1"/>
        <s v="Waingmaw" u="1"/>
        <s v="Mrauk-U" u="1"/>
        <s v="Buthidaung" u="1"/>
        <s v="Tanai" u="1"/>
        <s v="Ramree" u="1"/>
        <s v="Shwegu" u="1"/>
        <s v="Sumprabum" u="1"/>
      </sharedItems>
    </cacheField>
    <cacheField name="Location Type" numFmtId="0">
      <sharedItems count="12">
        <s v="Camp"/>
        <s v="Town_New_Displaced" u="1"/>
        <s v="Camp_not registered" u="1"/>
        <s v="Village_New_Displaced" u="1"/>
        <s v="Village" u="1"/>
        <s v="Village_Not HRP" u="1"/>
        <e v="#REF!" u="1"/>
        <e v="#N/A" u="1"/>
        <s v="Dar Pai" u="1"/>
        <s v="Town" u="1"/>
        <s v="New Site" u="1"/>
        <s v="New Temporary Site" u="1"/>
      </sharedItems>
    </cacheField>
    <cacheField name="Site Name" numFmtId="0">
      <sharedItems containsBlank="1" count="974">
        <s v="Kyauk Ta Lone"/>
        <s v="Taung Paw"/>
        <s v="Ah Nauk Ywe"/>
        <s v="Kyein Ni Pyin"/>
        <s v="Nget Chaung 1"/>
        <s v="Nget Chaung 2"/>
        <s v="Sin Tet Maw"/>
        <s v="Basare"/>
        <s v="Baw Du Pha 1"/>
        <s v="Baw Du Pha 2"/>
        <s v="Dar Pai"/>
        <s v="Khaung Doke Khar 1"/>
        <s v="Khaung Doke Khar 2 (Hmanzi)"/>
        <s v="Maw Ti Ngar"/>
        <s v="Ohn Taw Chay"/>
        <s v="Ohn Taw Gyi (North)"/>
        <s v="Ohn Taw Gyi (South)"/>
        <s v="Phwe Yar Kone (Say Tha Mar Gyi)"/>
        <s v="Say Tha Mar Gyi"/>
        <s v="Thae Chaung"/>
        <s v="Thet Kae Pyin "/>
        <s v="Pan Wa" u="1"/>
        <m u="1"/>
        <s v="Mading Baptist Church" u="1"/>
        <s v="Thet Kae Pyin Village (IDPs in host family)" u="1"/>
        <s v="Ramree Town" u="1"/>
        <s v="Set Yone Su 1" u="1"/>
        <s v="Tanai KBC Church " u="1"/>
        <s v="Shwe Gu Baptist Church" u="1"/>
        <s v="Pan Law" u="1"/>
        <s v="Gyit Chaung" u="1"/>
        <s v="Let Than Chi (Ywar Thit)" u="1"/>
        <s v="Sadung" u="1"/>
        <s v="Man Wing Host Families" u="1"/>
        <s v="Tha Bauk Chaung" u="1"/>
        <s v="Nay Pu Khan" u="1"/>
        <s v="Taw Kan" u="1"/>
        <s v="Sa Pe Kong A Nauk Ywa" u="1"/>
        <s v="Sin Thi Pein Hne Taw" u="1"/>
        <s v="Nga/Pyauk Se" u="1"/>
        <s v="Naw Naw(Rakhine)" u="1"/>
        <s v="Dar Let (South)" u="1"/>
        <s v="Mang Hawng Baptist Church" u="1"/>
        <s v="Kyun Pin Thar Baptist Church" u="1"/>
        <s v="Bum Tsit Pa" u="1"/>
        <s v="Yae Hnyin Chaung" u="1"/>
        <s v="Sin Khing Baw (Primary School)" u="1"/>
        <s v="Hla Nyo Kan" u="1"/>
        <s v="Baw Du Pha Village (IDP in host families)" u="1"/>
        <s v="Ywa Haung" u="1"/>
        <s v="Aung Taing" u="1"/>
        <s v="Pan Ta Pyae" u="1"/>
        <s v="HlaKhaing" u="1"/>
        <s v="Pyu Chaing" u="1"/>
        <s v="Taung Htaung Ha Yar" u="1"/>
        <s v="Shwe Zin Khin (Rakhine)" u="1"/>
        <s v="Shwe Thee " u="1"/>
        <s v="Hindu" u="1"/>
        <s v="Sin Kae (High School)" u="1"/>
        <s v="Cheit Taung" u="1"/>
        <s v="Ba Ra War Monastery" u="1"/>
        <s v="Sin Bo" u="1"/>
        <s v="Wah Net Yone " u="1"/>
        <s v="Zay Di Taung" u="1"/>
        <s v="Thein Taung pyin (Dine Net)" u="1"/>
        <s v="Mee Pho Kone" u="1"/>
        <s v="Tha Yet Taung" u="1"/>
        <s v="Aung Tha Pyay" u="1"/>
        <s v="Ywa Gyi (Tha Yet Kin Ma Nu)" u="1"/>
        <s v="Hpaung Taw Pyin" u="1"/>
        <s v="Ba laung Chaung" u="1"/>
        <s v="YinYeKan" u="1"/>
        <s v="Maw Htet" u="1"/>
        <s v="Zee Khaung" u="1"/>
        <s v="Hopin Host Families" u="1"/>
        <s v="Pyaing Chaung" u="1"/>
        <s v="Lambraw Yang KBC, Namatee" u="1"/>
        <s v="Zay Di Taung  ( Host + Displaced)" u="1"/>
        <s v="Chipwi KBC camp" u="1"/>
        <s v="Thin Ga Net" u="1"/>
        <s v="Pyeing Chaung" u="1"/>
        <s v="Dar Shey" u="1"/>
        <s v="Chi Laing Hpin" u="1"/>
        <s v="Let Wea Det Pyin Shey" u="1"/>
        <s v="Ywar Thit Monastery/Pan Myaung" u="1"/>
        <s v="Hpare Hkyer - BP6" u="1"/>
        <s v="Dar Paing Village" u="1"/>
        <s v="Ward 2 Sai Taung Baptist Church, Seik Mu " u="1"/>
        <s v="Let Than Chi (Haung)" u="1"/>
        <s v="Godzilla (Hteik Tu Pauk Myauk)" u="1"/>
        <s v="Kyauk Hlay Kar" u="1"/>
        <s v="Lawt Awng" u="1"/>
        <s v="Mingalar on" u="1"/>
        <s v="Zedi Pyin" u="1"/>
        <s v="Zin Kha Mar" u="1"/>
        <s v="Kyone Pyin" u="1"/>
        <s v="Mardilla" u="1"/>
        <s v="Ah Htet Gar Pu" u="1"/>
        <s v="Thar Yar Kone (M)" u="1"/>
        <s v="Lu Fan Pyin" u="1"/>
        <s v="Taik Maw" u="1"/>
        <s v="Lawa RC Church" u="1"/>
        <s v="Salang Yang" u="1"/>
        <s v="Kha Tin Pike Gyi" u="1"/>
        <s v="St. Joseph Tanai RC camp " u="1"/>
        <s v="Taung Poke Kay" u="1"/>
        <s v="Maing Khaung" u="1"/>
        <s v="Karmaing RC Church" u="1"/>
        <s v="Kyee Kan Pyin ( Temoprary Tent)" u="1"/>
        <s v="Muslim (Aley Ywa)" u="1"/>
        <s v="Kar Di" u="1"/>
        <s v="Ohn Chaung" u="1"/>
        <s v="Langui" u="1"/>
        <s v="Mai Yu Lay New (Ta'ang)" u="1"/>
        <s v="Kat Pa Kaung" u="1"/>
        <s v="Inn Chaung (Muslim)" u="1"/>
        <s v="Aung Thar Church" u="1"/>
        <s v="Nyaung Pin Gyi (Rakhine)" u="1"/>
        <s v="Dar Paing Ywar Thit" u="1"/>
        <s v="Laiza Je Yang School" u="1"/>
        <s v="War Bo" u="1"/>
        <s v="Nant Yar Gaing (Nant Yar Gaing)" u="1"/>
        <s v="Loi Je Lisu Camp" u="1"/>
        <s v="Taung Myint" u="1"/>
        <s v="Set Yone Su 3" u="1"/>
        <s v="Kyun Taw Baptist Church " u="1"/>
        <s v="Qtr. 4 Monestry (Thargaya Thayett Taw)" u="1"/>
        <s v="Sut Chyai" u="1"/>
        <s v="Laung Don (Myo)" u="1"/>
        <s v="Tha Yet Cho" u="1"/>
        <s v="Shauk Chaung" u="1"/>
        <s v="Har Ra Paing" u="1"/>
        <s v="NiDin" u="1"/>
        <s v="Koe Tan Kauk" u="1"/>
        <s v="Naw Wai" u="1"/>
        <s v="Trinity KBC Church" u="1"/>
        <s v="Tanai KBC Camp" u="1"/>
        <s v="U Htoe Dan " u="1"/>
        <s v="Shwe Zar (Middle)" u="1"/>
        <s v="Kwayt Shey Ywar Thit_x000a_(Kwayt Shay)" u="1"/>
        <s v="Woi Chyai host families" u="1"/>
        <s v="Lan Gwa St.Paul RC Church" u="1"/>
        <s v="Yoe Ta Yoke" u="1"/>
        <s v="Lisu Church Namtu" u="1"/>
        <s v="Nan Kway St. John Catholic Church" u="1"/>
        <s v="Taw Tan" u="1"/>
        <s v="Agritural Compound (KBC)" u="1"/>
        <s v="Maw Staw Bis" u="1"/>
        <s v="Jan Mai Kawng Baptist Church" u="1"/>
        <s v="Woi Chyai " u="1"/>
        <s v="Ywa thit Kay" u="1"/>
        <s v="Kone Khem Camp" u="1"/>
        <s v="Ah Htet Nan Yar" u="1"/>
        <s v="Auk Thin Pone Than/ Phar Kywe" u="1"/>
        <s v="Ah Lel Mu" u="1"/>
        <s v="RAT_Zay Di Pyin" u="1"/>
        <s v="Wa Taung Camp" u="1"/>
        <s v="Maina Lawang Baptist Church" u="1"/>
        <s v="Let Wea Myan" u="1"/>
        <s v="Lun Kyaw" u="1"/>
        <s v="Kun Thee Pin" u="1"/>
        <s v="Mei Za Li Kaing" u="1"/>
        <s v="Kyauk Se" u="1"/>
        <s v="Hla May Shwe" u="1"/>
        <s v="Maw" u="1"/>
        <s v="Ma Hawng Baptist Church" u="1"/>
        <s v="Le Kone Ziun Baptist Church " u="1"/>
        <s v="Hpar Kywe Wa" u="1"/>
        <s v="Ah Nauk" u="1"/>
        <s v="Pyar" u="1"/>
        <s v="Mya Yaike Kyun" u="1"/>
        <s v="Kyaung Taung" u="1"/>
        <s v="Mi Chaung Yae Thauk" u="1"/>
        <s v="Loi Je Catholic Church" u="1"/>
        <s v="Maw Hpawng Lhaovo Baptist Church" u="1"/>
        <s v="Nam Hkam (KBC Jaw Wang) II" u="1"/>
        <s v="Gan Kya" u="1"/>
        <s v="Lone Tin" u="1"/>
        <s v="Tat Oo Anauk" u="1"/>
        <s v="Tat Kone Galile Baptist Church" u="1"/>
        <s v="Thit Tone Na Gwa Sone (Ywa Ma)" u="1"/>
        <s v="Ramree Ward 6" u="1"/>
        <s v="Bar Ri Zar" u="1"/>
        <s v="Wa Hmyaung" u="1"/>
        <s v="Kyauk Ka Lay" u="1"/>
        <s v="Mi Nyo Htaunt_Thar Si" u="1"/>
        <s v="Nyaung Na Pin " u="1"/>
        <s v="Kyar Nyo Pyin (Muslim)" u="1"/>
        <s v="Kar Hpi Chaung" u="1"/>
        <s v="MiGyaungTet" u="1"/>
        <s v="Thit Ka Toe" u="1"/>
        <s v="Kyar Nin Kan Monastery" u="1"/>
        <s v="Nga San Baw (Moke Soe Chaung) (Ywar Haung)" u="1"/>
        <s v="Ni Lin Paw" u="1"/>
        <s v="Momauk Baptist Church" u="1"/>
        <s v="Rakhine Ywa" u="1"/>
        <s v="Hta Ma Rit (Kwet Thit)" u="1"/>
        <s v="Aung Pa" u="1"/>
        <s v="Shwe Baho" u="1"/>
        <s v="Faw Tay Ali " u="1"/>
        <s v="Ah Du" u="1"/>
        <s v="Kan Pyi Tha Zi" u="1"/>
        <s v="IDP Boarding School, A Len Bum" u="1"/>
        <s v="Sabei Hla" u="1"/>
        <s v="Mandalay Monestry" u="1"/>
        <s v="PyunTo" u="1"/>
        <s v="Ta Man Thar Ah Nauk (Rakhine)" u="1"/>
        <s v="Tein Nyo" u="1"/>
        <s v="Chaung New Min Gan" u="1"/>
        <s v="Nur Ru Lar" u="1"/>
        <s v="Wa Lan Kone" u="1"/>
        <s v="Ma Ji Bum" u="1"/>
        <s v="Ngan Chaung_Gone Nar" u="1"/>
        <s v="Maga Yang " u="1"/>
        <s v="Post 6 Camp" u="1"/>
        <s v="Ta Khun Taing" u="1"/>
        <s v="Let Kauk Zay Monastery" u="1"/>
        <s v="Kyar Ma Thauk" u="1"/>
        <s v="Kyauk Yan (Rakhine)" u="1"/>
        <s v="Kyauk Yit (Rakhine)" u="1"/>
        <s v="Mungji Pa Dabang (Catholic Church)" u="1"/>
        <s v="Nga/ Pun Ywar Shey" u="1"/>
        <s v="Inn Din (Rakhine)" u="1"/>
        <s v="Chin Ywa(Pyaing Taung)" u="1"/>
        <s v="Khun Sint Village" u="1"/>
        <s v="Ba Da Nar" u="1"/>
        <s v="Kon Tan (U Daung Ah Nauk)" u="1"/>
        <s v="Oke Taung Pyin" u="1"/>
        <s v="Thein Taung pyin (Muslim)" u="1"/>
        <s v="Taung Yin" u="1"/>
        <s v="Thein Tan (Rakhine)" u="1"/>
        <s v="Kyauk Pan Du (NTL)" u="1"/>
        <s v="Tha Yet Oke Ywar Thit" u="1"/>
        <s v="Je Yang Hka " u="1"/>
        <s v="Myo Thit " u="1"/>
        <s v="Nat Maw (Upper)" u="1"/>
        <s v="Palay Taung Ywa Thit" u="1"/>
        <s v="Maliyang Baptist Church" u="1"/>
        <s v="Man Li" u="1"/>
        <s v="Ahr Kar Taung" u="1"/>
        <s v="Kyet Taw Pyin" u="1"/>
        <s v="Inn Lel Yan - Host Families" u="1"/>
        <s v="Min Gyi (Tu Lar Tu Li)" u="1"/>
        <s v="Dar Peit" u="1"/>
        <s v="Nam Hpak Ka Ta'ang" u="1"/>
        <s v="Phyar Pyin" u="1"/>
        <s v="La Mu Ta Pin" u="1"/>
        <s v="Thet Kay Pyin Ywar Ma" u="1"/>
        <s v="Kan Pyin" u="1"/>
        <s v="Thi Ho Kyun Tha Dar ( Myo/ Temporary)" u="1"/>
        <s v="Kan Pyin Ywar Thit" u="1"/>
        <s v="Maung Ni" u="1"/>
        <s v="Tin Nyo Thit Monastery" u="1"/>
        <s v="Kyauk Yit Muslim" u="1"/>
        <s v="Kan Ni" u="1"/>
        <s v="Ward (1)" u="1"/>
        <s v="Namhkan - Pang Long KBC" u="1"/>
        <s v="DPA" u="1"/>
        <s v="Ban Dang" u="1"/>
        <s v="Da Wei" u="1"/>
        <s v="Shwe Zar (North)" u="1"/>
        <s v="Mai Yu Lay Ta'ang" u="1"/>
        <s v="Ywar Gyi (Middle)" u="1"/>
        <s v="Ywar Haung Ah Htet" u="1"/>
        <s v="Me la zi Kone" u="1"/>
        <s v="Ku Lar Te" u="1"/>
        <s v="Ah Twin Hnget Thay" u="1"/>
        <s v="Bomu Ywa" u="1"/>
        <s v="Ngar Sar Kyu" u="1"/>
        <s v="Kyauk Tan Chay" u="1"/>
        <s v="Zupra" u="1"/>
        <s v="Auk Myat Hle" u="1"/>
        <s v="Ashit Ywa_M" u="1"/>
        <s v="Bar Sa Yar Host" u="1"/>
        <s v="Thein Tan (Ku Lar)" u="1"/>
        <s v="Thein Tan (Muslim)" u="1"/>
        <s v="Robert Church" u="1"/>
        <s v="Htan Shauk Khan" u="1"/>
        <s v="Kutkai downtown (KBC Church)" u="1"/>
        <s v="Thar Dar" u="1"/>
        <s v="Kha Yay Myaing (NaTaLa)" u="1"/>
        <s v="Nyaung Pin Hla" u="1"/>
        <s v="Pin Zaing" u="1"/>
        <s v="Kachin Su Baptist Church (ECCD)" u="1"/>
        <s v="Wai Thar Le" u="1"/>
        <s v="Win Su" u="1"/>
        <s v="Thu U Lar" u="1"/>
        <s v="Thar Zay Kone (Thar Zi Kone)" u="1"/>
        <s v="Aung Daing " u="1"/>
        <s v="Kauk Kyit" u="1"/>
        <s v="Ashit Ywa_R" u="1"/>
        <s v="Rakhine Ywa_R" u="1"/>
        <s v="Sin Seik" u="1"/>
        <s v="KaLarChaung" u="1"/>
        <s v="Pa Da Kar Ywar Thit" u="1"/>
        <s v="Wet Hla Middle School" u="1"/>
        <s v="Tha Yet Pyin (Rakhine)" u="1"/>
        <s v="Thay Kan (Rakhine)" u="1"/>
        <s v="Inn Chaung (Daing Net)" u="1"/>
        <s v="Chan Pyin" u="1"/>
        <s v="Nga Khu Chaung" u="1"/>
        <s v="Kywi Te" u="1"/>
        <s v="Wai Thar Li" u="1"/>
        <s v="Mee Taik" u="1"/>
        <s v="Ann Thar" u="1"/>
        <s v="Chin Ywar Min Pyin" u="1"/>
        <s v="Zee kone Tan (or) Kon Tan Zay" u="1"/>
        <s v="Hkat Cho " u="1"/>
        <s v="Done Pyin (North)" u="1"/>
        <s v="Shwe Zin Khin (Ku Lar)" u="1"/>
        <s v="Chin Pyin" u="1"/>
        <s v="Ohn Taw Shey" u="1"/>
        <s v="Nam Hkam - Nay Win Ni (Palawng)" u="1"/>
        <s v="Zaw Pu Gyer" u="1"/>
        <s v="Sar Pyin" u="1"/>
        <s v="Boe Taw monastery" u="1"/>
        <s v="Sapar Seik (Shari)" u="1"/>
        <s v="Muyin church (Aung Yar pre-school compound)" u="1"/>
        <s v="AG Church, Maw Wan" u="1"/>
        <s v="Kin Chaung" u="1"/>
        <s v="Ah Bu Gyar" u="1"/>
        <s v="Shwe Zar (west)" u="1"/>
        <s v="Teik Tu Pauk" u="1"/>
        <s v="Pyaing Taung" u="1"/>
        <s v="Hpakant Baptist Church, Nam Ma Hpit" u="1"/>
        <s v="Kan Sauk" u="1"/>
        <s v="Myauk Ywa" u="1"/>
        <s v="Mi Nyo Htaunt" u="1"/>
        <s v="Tha Yet Oke Ywar Haung" u="1"/>
        <s v="Kyauk Yit RK" u="1"/>
        <s v="Lambraw Yang Rc, Namatee" u="1"/>
        <s v="Sin Oe" u="1"/>
        <s v="Thet Kay Pyin" u="1"/>
        <s v="Ah Lar Than" u="1"/>
        <s v="Doke Kan Chaung" u="1"/>
        <s v="Honsara (Zaw Ma Tat)" u="1"/>
        <s v="Man Loi" u="1"/>
        <s v="Hpar Wut Chaung" u="1"/>
        <s v="Tanai RC Church - Kinsa Ra " u="1"/>
        <s v="Yai Mya" u="1"/>
        <s v="Let Wea Det Pyin Shey_Ywar Thit" u="1"/>
        <s v="San Thar Pyin" u="1"/>
        <s v="Pyin  Hla Zay Ywa" u="1"/>
        <s v="Galeng (Palaung) &amp; Kone Khem" u="1"/>
        <s v="Maung Ni Pyin" u="1"/>
        <s v="Ngar Yauk Kaing" u="1"/>
        <s v="Aung Thay Pyay (San Suri)" u="1"/>
        <s v="Myet Tauk" u="1"/>
        <s v="Pe Tha Du" u="1"/>
        <s v="A Lei Ywar" u="1"/>
        <s v="Nga/Tauk Tet" u="1"/>
        <s v="Pan Taw Pyin" u="1"/>
        <s v="Thit Tone Nar Gwa Son" u="1"/>
        <s v="Myoma Myauk (Chitta Ywa)" u="1"/>
        <s v="Kha Maung Seik North" u="1"/>
        <s v="Tat Kone Emanuel Church" u="1"/>
        <s v="Koe Song (2) Village" u="1"/>
        <s v="Mee Chaung Zay_Ywar Thit" u="1"/>
        <s v="Khat Pa Kaung" u="1"/>
        <s v="Bu May Ohn Daw Chay" u="1"/>
        <s v="Nam Hkam Catholic Church ( St. Thomas I)" u="1"/>
        <s v="Kyu Sot" u="1"/>
        <s v="Oe Pone" u="1"/>
        <s v="Kine Gyi (Rakhine)" u="1"/>
        <s v="Mansi Baptist Church" u="1"/>
        <s v="Min Ga Lar Ahr Sheik Kyar" u="1"/>
        <s v="Thein Tan" u="1"/>
        <s v="Shwe Hlaing Rakhine" u="1"/>
        <s v="Thone Gwa" u="1"/>
        <s v="Aung Zay Ya Monastery" u="1"/>
        <s v="Lisu Baptist Church, Maw Shan Vil,. Seik Mu" u="1"/>
        <s v="Lin Bar Gone Nar" u="1"/>
        <s v="Phan Khar Kone" u="1"/>
        <s v="Ka Yin Taw" u="1"/>
        <s v="Pyin Hpyu" u="1"/>
        <s v="Pae Tha Du " u="1"/>
        <s v="Kyan Taik" u="1"/>
        <s v="Phas Kawri" u="1"/>
        <s v="Ywar Thit Kay Monastery" u="1"/>
        <s v="Myo U" u="1"/>
        <s v="Hmanzi " u="1"/>
        <s v="Nga Pwint Gyi" u="1"/>
        <s v="Let Wea Det" u="1"/>
        <s v="Robert -Middle school" u="1"/>
        <s v="Zaw Pu Gyar" u="1"/>
        <s v="Maina AG Church" u="1"/>
        <s v="Hkau Shau (BP 12)" u="1"/>
        <s v="Htoi San Church" u="1"/>
        <s v="Than Chay (Rakhine)" u="1"/>
        <s v="Kan Hpay" u="1"/>
        <s v="Kan Thar Yar" u="1"/>
        <s v="Nyaung Pin Gyi (Ku Lar)" u="1"/>
        <s v="Jan Mai Kawng Catholic Church" u="1"/>
        <s v="Ohn Taw Gyi" u="1"/>
        <s v="Narte" u="1"/>
        <s v="Ah Nauk Pyin" u="1"/>
        <s v="Set Yone Su 3 (Mingan)" u="1"/>
        <s v="Ma La Kyun" u="1"/>
        <s v="Say Tha Ma" u="1"/>
        <s v="Bo Min Monastery" u="1"/>
        <s v="Shar Du Zut SanPya" u="1"/>
        <s v="Thae Chaung(Rakhine)" u="1"/>
        <s v="Sasana 2500 monastery" u="1"/>
        <s v="Ka Yin" u="1"/>
        <s v="Mu-yin Baptist Church" u="1"/>
        <s v="Than Shin Ywar Thit" u="1"/>
        <s v="Thin Baw Hla (Rakhine) (Thar Yar Gone)" u="1"/>
        <s v="Kyu Taw Chaing" u="1"/>
        <s v="Auk Tha Kan" u="1"/>
        <s v="Na Htoe Pyin" u="1"/>
        <s v="Phwe Yar Kone" u="1"/>
        <s v="Shaw Me (primary school)" u="1"/>
        <s v="Nga Sin Rine Kine Primary School" u="1"/>
        <s v="Tha Yet Oke" u="1"/>
        <s v="Man Sa" u="1"/>
        <s v="Bhamo_Host Families" u="1"/>
        <s v="Nam Hkam (KBC Jaw Wang)" u="1"/>
        <s v="Sin Tet Maw Rakhine(Baw Da Li)" u="1"/>
        <s v="Gwa Sone Chin" u="1"/>
        <s v="Thaing Ta Poke" u="1"/>
        <s v="Moenyin Host Families" u="1"/>
        <s v="Kha Yu Chaung (Muslim)" u="1"/>
        <s v="Ku Lar Thein" u="1"/>
        <s v="St. Patrick Catholic Church " u="1"/>
        <s v="Taung Htaung" u="1"/>
        <s v="Du Kahtawng Baptist" u="1"/>
        <s v="Nga Khu Ya (Myauk Ywar)" u="1"/>
        <s v="Shwe Tee " u="1"/>
        <s v="Ka Nyin Chaung" u="1"/>
        <s v="Yar Taik" u="1"/>
        <s v="Pale Taung" u="1"/>
        <s v="Tin Nyo (Primary school)" u="1"/>
        <s v="Yin Chaung" u="1"/>
        <s v="Ah Htet Nan Yar (Muslim)" u="1"/>
        <s v="Na Nwin Ku" u="1"/>
        <s v="Nyaung Chaung" u="1"/>
        <s v="Yai Myet Taung Ywa Thit" u="1"/>
        <s v="Shwe Zar _Hindu" u="1"/>
        <s v="Phwe Yar Gone village" u="1"/>
        <s v="Sai Nai Baptish Church, Maw Shan Vil., Seki Mu" u="1"/>
        <s v="Lan Gwa KBC Church" u="1"/>
        <s v="Let Taw Ri" u="1"/>
        <s v="Be Lar Mi" u="1"/>
        <s v="Momauk IDP new Extension camp_x000a_(Alen Kawng Lawk)" u="1"/>
        <s v="Muse Baptist Church" u="1"/>
        <s v="Sa Khan Maw" u="1"/>
        <s v="Baw Du Pha Village" u="1"/>
        <s v="Zin Baw Gaing (school)" u="1"/>
        <s v="Baptist Church, Hmaw Si Sar(Lon Khin)" u="1"/>
        <s v="Doe Tan" u="1"/>
        <s v="Kyet Mauk Taung (Myauk Ywar)" u="1"/>
        <s v="Kha Tin Paik" u="1"/>
        <s v="Hmaw Wan, Anglican" u="1"/>
        <s v="Thay Kan (Muslim)" u="1"/>
        <s v="Pyaung Chaung" u="1"/>
        <s v="Nwar Yone Taung" u="1"/>
        <s v="Nga Pha Yone" u="1"/>
        <s v="Gaung Gyi" u="1"/>
        <s v="Aung Tat Ward (Aung Zaydi Hpayar Thin)" u="1"/>
        <s v="Pyein Chaung" u="1"/>
        <s v="Pa Kahtawng " u="1"/>
        <s v="Trinity Camp" u="1"/>
        <s v="Ah Hla Sin" u="1"/>
        <s v="Za Yat Kwin" u="1"/>
        <s v="Zaw Ma Tat ( Kyine Gyi)" u="1"/>
        <s v="Nam Hpak Ka Mare " u="1"/>
        <s v="Pon Nar" u="1"/>
        <s v="Kutkhai KBC-2 (Block-6)" u="1"/>
        <s v="Ywar Gyi" u="1"/>
        <s v="Taung Htaung Hayar_Wa Lar Kan (Ku Lar)" u="1"/>
        <s v="Nga Ta Paung" u="1"/>
        <s v="Ndup Yang" u="1"/>
        <s v="Wa Lar Kan" u="1"/>
        <s v="Kha Yan Kyun" u="1"/>
        <s v="Tha Lu Chaung" u="1"/>
        <s v="Thar Si" u="1"/>
        <s v="A Lei Ywar " u="1"/>
        <s v="Sat Kyar" u="1"/>
        <s v="Mansi_Host Families" u="1"/>
        <s v="Thet Kel Pyin Village" u="1"/>
        <s v="Kyu Yaw Chaing" u="1"/>
        <s v="Seng Ja " u="1"/>
        <s v="Yae Nauk Ngar Thar" u="1"/>
        <s v="Yun Nyar" u="1"/>
        <s v="San Go Taung" u="1"/>
        <s v="NgaWetSway" u="1"/>
        <s v="Ywet Nyo Taung" u="1"/>
        <s v="Sha-It Yang" u="1"/>
        <s v="Hla Tha Ma" u="1"/>
        <s v="Oe Hpauk Ywar Thit" u="1"/>
        <s v="Wa  Lan" u="1"/>
        <s v="Gaw Yaw Ma Ni" u="1"/>
        <s v="Lisu Baptist Church" u="1"/>
        <s v="Beik Taung" u="1"/>
        <s v="U Daung (NaTaLa)" u="1"/>
        <s v="Shwe Gu Catholic Church" u="1"/>
        <s v="Gwa Sone Rakhine" u="1"/>
        <s v="Pyin Chay" u="1"/>
        <s v="Tat Kone Baptist Church" u="1"/>
        <s v="Kan Sit" u="1"/>
        <s v="Sa Par Htar" u="1"/>
        <s v="Thin Ga Zar" u="1"/>
        <s v="Thay Kan Gwa Sone ( Host)" u="1"/>
        <s v="OhnHnanChaung" u="1"/>
        <s v="Kyauk Pyin Seik" u="1"/>
        <s v="Waimaw Baptist Zonal Office 2" u="1"/>
        <s v="BUT_Sa Par Htar" u="1"/>
        <s v="Thit Pok Chaung" u="1"/>
        <s v="Kywe Ta Ma" u="1"/>
        <s v="Nga/Pun Ywar Gyi" u="1"/>
        <s v="Thea Chaung Ywar Thit Kay" u="1"/>
        <s v="Shwe Yin Aye" u="1"/>
        <s v="Waingmaw AG Church" u="1"/>
        <s v="Done Thein" u="1"/>
        <s v="Kan Kyar Myauk" u="1"/>
        <s v="Paik Thei Ward" u="1"/>
        <s v="Baw Li (Muslim)" u="1"/>
        <s v="Chut Pyin" u="1"/>
        <s v="Nawng Nan, Jaw Ma Sat KBC Church" u="1"/>
        <s v="Dway Cha" u="1"/>
        <s v="Kyauk Yant (Rakhine)" u="1"/>
        <s v="Thargaya Lisu Baptist Church" u="1"/>
        <s v="Sin Kay ( High School)" u="1"/>
        <s v="Kan Chaung Wa" u="1"/>
        <s v="Kar Di (Middle)" u="1"/>
        <s v="Thin Khaung Maw" u="1"/>
        <s v="Zin Baw Gaing (Monastery)" u="1"/>
        <s v="Zon Mar" u="1"/>
        <s v="Muse Catholic Church" u="1"/>
        <s v="Man Wing Catholic Church II" u="1"/>
        <s v="Htan Ma Rit (Kwet Thit)" u="1"/>
        <s v="Myaung Nar" u="1"/>
        <s v="KAT_Nyaung Chaung" u="1"/>
        <s v="Aung Tat Ward (Naratsar Hpayar Thin)" u="1"/>
        <s v="Hin Thar Ra" u="1"/>
        <s v="Qtr. 3 Mu-yin  Baptist Church" u="1"/>
        <s v="Sin Khone Taing" u="1"/>
        <s v="Sin U Taik" u="1"/>
        <s v="Aung Tat Ward (Dein Kyi Monastery)" u="1"/>
        <s v="Aung Tat Ward (Myo Thit Monastery)" u="1"/>
        <s v="Pyin Shey Ku lar" u="1"/>
        <s v="Pon Sar" u="1"/>
        <s v="Dar Pai (IDP in host families)" u="1"/>
        <s v="Saw Kina Ma" u="1"/>
        <s v="Shar Du Zut RC church" u="1"/>
        <s v="Phwe Ra" u="1"/>
        <s v="Taung (Pale Taung)" u="1"/>
        <s v="Nga Let Kya" u="1"/>
        <s v="Shwe Hlaing" u="1"/>
        <s v="Shwe Yin Aye (NaTaLa)" u="1"/>
        <s v="Aung Zay Ya" u="1"/>
        <s v="Pa Dauk Myaing(Pa La Na)-II" u="1"/>
        <s v="Nam Hkawng" u="1"/>
        <s v="Nawng Hee Village" u="1"/>
        <s v="Yae Nauk Ngar Thar (Daing Nat)" u="1"/>
        <s v="Jwan Jaw KBC" u="1"/>
        <s v="That Kaing Nyar (Thet)" u="1"/>
        <s v="Tat Kone COC Baptist - Tat Kone Htoi San" u="1"/>
        <s v="Htai Ra Yang" u="1"/>
        <s v="Laung Chaung (Daing Net)" u="1"/>
        <s v="Zu Kaing" u="1"/>
        <s v="Thin Pan Kaing" u="1"/>
        <s v="Nant Ma Hpit Catholic Church" u="1"/>
        <s v="Ah Htet Nan Yar (Rakhine)" u="1"/>
        <s v="Tsan Lun - Namjarap" u="1"/>
        <s v="Nga Khu Ya" u="1"/>
        <s v="Kan Beit" u="1"/>
        <s v="Min Hla Kaing" u="1"/>
        <s v="Say Tha Mar Gyi village" u="1"/>
        <s v="Baw Du Pa" u="1"/>
        <s v="Gwa Sone (Rakhine)" u="1"/>
        <s v="Rawan Baptist Church, Maw Shan Vil., Seik Mu" u="1"/>
        <s v="Play Taung Ywa Gyi North" u="1"/>
        <s v="Ba Wan Chaung Wa Su Ward / Monastery" u="1"/>
        <s v="Pi Htu_Wa Lar Kan" u="1"/>
        <s v="Man wing gyi (host school)" u="1"/>
        <s v="Ah Shey (North) Ward" u="1"/>
        <s v="Rakhine" u="1"/>
        <s v="Ah Htet See Maung" u="1"/>
        <s v="Tha Yet Oak" u="1"/>
        <s v="Taung Min Ku Lar" u="1"/>
        <s v="Maw Hpawng Hka Nan Baptist Church" u="1"/>
        <s v="Hlaing Naung Baptist" u="1"/>
        <s v="Kyun Pauk Ku Lar" u="1"/>
        <s v="Payar Por Thain Taw Gyi Monastery" u="1"/>
        <s v="Taung Yin School Compound" u="1"/>
        <s v="Mong Wee Shan" u="1"/>
        <s v="Yet Khone Taing" u="1"/>
        <s v="Goke Pi Htaunt (Rakhine)" u="1"/>
        <s v="Thea Chaung Pyu Su" u="1"/>
        <s v="Tha Dar" u="1"/>
        <s v="Sar Hmaw - KBC" u="1"/>
        <s v="Zin Paing Nyar" u="1"/>
        <s v="MinPauk" u="1"/>
        <s v="Thin Pon Tan" u="1"/>
        <s v="Gar Pu (Lower)" u="1"/>
        <s v="Zay Teit Taung" u="1"/>
        <s v="Thone Saung" u="1"/>
        <s v="Border Post 8" u="1"/>
        <s v="Chaung Thit Monastery" u="1"/>
        <s v="Lisu Boarding-House" u="1"/>
        <s v="Say Tha Ma Gyi" u="1"/>
        <s v="Ah Htet Myat Hle" u="1"/>
        <s v="Inn Hpauk" u="1"/>
        <s v="Aung Ba La" u="1"/>
        <s v="5 Ward RC Church(lon Khin)" u="1"/>
        <s v="Let Wea Det Pyin Shey_Tha Pyay Taw" u="1"/>
        <s v="Pyin Shey" u="1"/>
        <s v="Sa Bai Pin Yin" u="1"/>
        <s v="Yat Khone Taing" u="1"/>
        <s v="Mya Ta Saung Monastery" u="1"/>
        <s v="Bethela KBC church" u="1"/>
        <s v="Kan Pyin Ywa Haung" u="1"/>
        <s v="Taung Chauk" u="1"/>
        <s v="Maw Wan, Mu-yin Baptist Church" u="1"/>
        <s v="Lung Sut" u="1"/>
        <s v="Hka Garan Yang " u="1"/>
        <s v="Kun Taung" u="1"/>
        <s v="Shwe Taung Monastery" u="1"/>
        <s v="Tauk Sone" u="1"/>
        <s v="Hpai Kawng Mare" u="1"/>
        <s v="Kan Za Li" u="1"/>
        <s v="Loi Je Baptist Church" u="1"/>
        <s v="Tote Tan Ward" u="1"/>
        <s v="Khaung Htoke" u="1"/>
        <s v="Hpar Wut Chaung (Myauk Ywar)" u="1"/>
        <s v="Mine Yu Lay village" u="1"/>
        <s v="Chaung Pauk" u="1"/>
        <s v="Lisu Baptist Church, Maw Wan Ward" u="1"/>
        <s v="Tanai AG Church" u="1"/>
        <s v="Ah Nauk Ka Maung Seik" u="1"/>
        <s v="Kin Taung (Taung + Myauk)" u="1"/>
        <s v="Lone Khin Catholic Church" u="1"/>
        <s v="Taung Chaung" u="1"/>
        <s v="Zay Di Taung (Rakhine)" u="1"/>
        <s v="Dar Let Ah Lel Kyun" u="1"/>
        <s v="Pi Pin Yin Monastery" u="1"/>
        <s v="In Bar Yi" u="1"/>
        <s v="Kone Tan" u="1"/>
        <s v="Bu May" u="1"/>
        <s v="Momauk_Host Families" u="1"/>
        <s v="Ah Lel Chaung" u="1"/>
        <s v="Aung Thay Pyay (NaTaLa)" u="1"/>
        <s v="Myo Thit Ward" u="1"/>
        <s v="ThonePetChaing" u="1"/>
        <s v="Maina KBC (Bawng Ring)" u="1"/>
        <s v="Than Chay RK" u="1"/>
        <s v="Inn Din_new village" u="1"/>
        <s v="Tan Zwei" u="1"/>
        <s v="Ray Zar Chaung" u="1"/>
        <s v="Nam Tu Baptist" u="1"/>
        <s v="Thit Taw Ywa" u="1"/>
        <s v="Man Bung Edin Baptist Church" u="1"/>
        <s v="Pajau - Jan Mai" u="1"/>
        <s v="Out Thar Kan Monastery" u="1"/>
        <s v="Dar Gyi Zar" u="1"/>
        <s v="Kyar Nyo Inn" u="1"/>
        <s v="Palae' Kaine" u="1"/>
        <s v="Yae Myet" u="1"/>
        <s v="Aung Tat Ward (Aung Mingalar Monastery)" u="1"/>
        <s v="Gwa Sone Muslim" u="1"/>
        <s v="Sin Tet Maw (Host)" u="1"/>
        <s v="Yar Tan" u="1"/>
        <s v="Ti Yang Zup" u="1"/>
        <s v="Chein Khar Li" u="1"/>
        <s v="Doke Kan Chaung Monastery" u="1"/>
        <s v="Kin Taung" u="1"/>
        <s v="Nga Ku Ya (Ku Lar)" u="1"/>
        <s v="Goke Pi Htaunt" u="1"/>
        <s v="New Pang Ku " u="1"/>
        <s v="Kyauk Yan Thar Si" u="1"/>
        <s v="Raza Bil" u="1"/>
        <s v="Sat Roe Kya 1" u="1"/>
        <s v="Man Bung Catholic compound" u="1"/>
        <s v="Kan Tha Ya" u="1"/>
        <s v="Taung Pauk" u="1"/>
        <s v="Shatapru Sut Ngai Tawng" u="1"/>
        <s v="Pyar Lay Chaung Ywar Haung" u="1"/>
        <s v="Yay Myet" u="1"/>
        <s v="Lhaovao Baptist Church (LBC)" u="1"/>
        <s v="Gye Kyaung" u="1"/>
        <s v="Mungji Pa Dabang (Baptist Church)" u="1"/>
        <s v="War Net Chun" u="1"/>
        <s v="Auk Myat Lay" u="1"/>
        <s v="InjangYang  host families" u="1"/>
        <s v="Koe Saung (1) village" u="1"/>
        <s v="Hnget Pyaw Chaung" u="1"/>
        <s v="Kan Paing Nar" u="1"/>
        <s v="Namti Labraw Yang KBC Camp" u="1"/>
        <s v="Thit Poke Chaung" u="1"/>
        <s v="Say Ti Taung " u="1"/>
        <s v="Shit Thaung Monastery" u="1"/>
        <s v="Shwe Ta Mar" u="1"/>
        <s v="Pauk Pin Yin" u="1"/>
        <s v="Taung Ywa" u="1"/>
        <s v="Maina Catholic Church (St. Joseph)" u="1"/>
        <s v="Kyee Kan Pyin ( Surrounding)" u="1"/>
        <s v="Hpon Nyo Leik" u="1"/>
        <s v="Dar Let (North)" u="1"/>
        <s v="Nan Yah Gone Ahtet" u="1"/>
        <s v="Hpun Lum Yang " u="1"/>
        <s v="Ta Gun Taing Monastery (Shwe Kyi Na)" u="1"/>
        <s v="Pa Lat Kay" u="1"/>
        <s v="Zay Di Pyin" u="1"/>
        <s v="Athay Kar La" u="1"/>
        <s v="Ah Shae Myauk Quarter" u="1"/>
        <s v="Mung Hawm " u="1"/>
        <s v="Lawk Awng Mare D. (Sinbo Area)" u="1"/>
        <s v="Win Zar" u="1"/>
        <s v="Baw Li " u="1"/>
        <s v="Baw Ya Par" u="1"/>
        <s v="Saw Zam" u="1"/>
        <s v="Gwa Sone (Muslim)" u="1"/>
        <s v="NgweTwinDway" u="1"/>
        <s v="Wa Khote Chaung" u="1"/>
        <s v="Kyar Nyo Pyin (Rakhine)_x000a_+ Pyar Yae" u="1"/>
        <s v="Alay Mushee" u="1"/>
        <s v="Sin Khone Taing (Rakhine)" u="1"/>
        <s v="Du Than Dar" u="1"/>
        <s v="Shing Jai" u="1"/>
        <s v="Mandung - Jinghpaw" u="1"/>
        <s v="Lana Zup Ja" u="1"/>
        <s v="Sin Aing" u="1"/>
        <s v="Sat Roe Kya 2" u="1"/>
        <s v="Ka Bu Dam CoC" u="1"/>
        <s v="Pyin Hpyu Maw" u="1"/>
        <s v="Pyaing Taung (Rakhine)" u="1"/>
        <s v="U Yin Thar" u="1"/>
        <s v="Ah Kyaw (Arisha Para)" u="1"/>
        <s v="Myin Kan Seik" u="1"/>
        <s v="Mine Yu Lay village ( Old)" u="1"/>
        <s v="Kyar Nyo Pyin" u="1"/>
        <s v="Nga Kyi Tauk Daing Nat" u="1"/>
        <s v="Thet Kaing Ngyar" u="1"/>
        <s v="Sin Thay Pyin (Zay Di Pyin)" u="1"/>
        <s v="Shwe Zar Kat Pa Kaung" u="1"/>
        <s v="Sumprabum" u="1"/>
        <s v="Lwegel High School" u="1"/>
        <s v="Sin Thi Pein Hne Taw (Sin Tae)" u="1"/>
        <s v="Man Hkring Baptist Church" u="1"/>
        <s v="Wa Lar Kann" u="1"/>
        <s v="Tat Kone San Pya Baptist Church" u="1"/>
        <s v="U Gar Hton" u="1"/>
        <s v="Nam Sa Larp" u="1"/>
        <s v="Tanai AG Church " u="1"/>
        <s v="Thu Yiya Yaung Chi Monastery" u="1"/>
        <s v="Namtu RC" u="1"/>
        <s v="Taung Pyo ( 3Quarter)" u="1"/>
        <s v="Kyaung Swae Phyu" u="1"/>
        <s v="Say Taung" u="1"/>
        <s v="Ywa Haung_M" u="1"/>
        <s v="Muslim (Taung Ywa)" u="1"/>
        <s v="Din Gar" u="1"/>
        <s v="Jaw Masat Camp" u="1"/>
        <s v="Baw Di Kone" u="1"/>
        <s v="Man Wing Catholic Church" u="1"/>
        <s v="Phayapaw Phayathein" u="1"/>
        <s v="Kan Kyar Taung " u="1"/>
        <s v="Sat Yon Maw (Rakhine)" u="1"/>
        <s v="Ngar Saung Bet" u="1"/>
        <s v="Nat Chaung (Garapyin)" u="1"/>
        <s v="Mingalar Nyunt (NaTaLa)" u="1"/>
        <s v="Shwe Zin Yaw" u="1"/>
        <s v="Yumar Baptist Church" u="1"/>
        <s v="Chin Church, Seik Mu" u="1"/>
        <s v="Say Tha Mar Nge" u="1"/>
        <s v="Nyaung Chaung_ann" u="1"/>
        <s v="Aung Si Kone" u="1"/>
        <s v="Le Kone Bethlehem Church" u="1"/>
        <s v="Woi Chyai (Mong Lai)" u="1"/>
        <s v="Lawng Hkang Shait Yang Camp​ ( Lel Pyin)​ " u="1"/>
        <s v="Ah Myet Taung" u="1"/>
        <s v="Sein Hnyin Pyar_Tha Pyay Taw" u="1"/>
        <s v="Njang Dung Baptist Church " u="1"/>
        <s v="Ywa Haung_R" u="1"/>
        <s v="Ywa Ma" u="1"/>
        <s v="Done Thar" u="1"/>
        <s v="Let Thar Ywa" u="1"/>
        <s v="Ah Pyin Done Chaung" u="1"/>
        <s v="War Taung" u="1"/>
        <s v="Gyin Chaung" u="1"/>
        <s v="Ma Hawng RC " u="1"/>
        <s v="Paung Zar" u="1"/>
        <s v="Wet Mee To" u="1"/>
        <s v="Dar Paing Ywar Haung" u="1"/>
        <s v="Girl Boarding house, A Len Bum" u="1"/>
        <s v="Ma Gyi Koung" u="1"/>
        <s v="Yan Aung Pyin" u="1"/>
        <s v="Tat U Chaung (West)" u="1"/>
        <s v="Ah Htet Thin Pone Tan" u="1"/>
        <s v="Pyar Pin Yin" u="1"/>
        <s v="Kar Di (Kywe Cho Maw)" u="1"/>
        <s v="Zedi Taung (Muslim)" u="1"/>
        <s v="Tin Htein Kan Monastery" u="1"/>
        <s v="Swi Chaung" u="1"/>
        <s v="Thin Pone Tan" u="1"/>
        <s v="Qtr. 2 Lhaovo Baptist Church" u="1"/>
        <s v="site A" u="1"/>
        <s v="Tan Khoe" u="1"/>
        <s v="Sha Kay Ywa" u="1"/>
        <s v="Oke Hpo (Oe Hpauk)" u="1"/>
        <s v=" Zay Ywar " u="1"/>
        <s v="Thar Yar Kone" u="1"/>
        <s v="Laung Sat" u="1"/>
        <s v="Kyauk Pan Du" u="1"/>
        <s v="Ah Nauk Ye Ku Lar" u="1"/>
        <s v="Majee Ywa" u="1"/>
        <s v="Ywa Thit" u="1"/>
        <s v="Si Tar (Pa Zun Chaung)" u="1"/>
        <s v="Tanai CoC" u="1"/>
        <s v="Nhkawng Pa " u="1"/>
        <s v="Tan Seik" u="1"/>
        <s v="Pan Myaung (Aung Mingalar Monastery)" u="1"/>
        <s v="Mandung - RC" u="1"/>
        <s v="Be Kho" u="1"/>
        <s v="Done Pyin (South)" u="1"/>
        <s v="Kyauk Tan Gyi" u="1"/>
        <s v="Sin Khone Taing (Ku Lar)" u="1"/>
        <s v="Qtr. 2 Myoma Baptist Church" u="1"/>
        <s v="Kywe Lan Chaung" u="1"/>
        <s v="Man Kaung/Naung Ti Kyar Village" u="1"/>
        <s v="Gudar Pyin" u="1"/>
        <s v="Ka Nyin Tan" u="1"/>
        <s v="Pyein Chaung (ngwe Twin Dway tract)" u="1"/>
        <s v="Baw Du Pha (IDP in host families)" u="1"/>
        <s v="Kar Di Ha Yar" u="1"/>
        <s v="Lam Bar Gone Nah" u="1"/>
        <s v="Daung Pyauk Kay" u="1"/>
        <s v="Yae Chan Pyin" u="1"/>
        <s v="Zin Khar Chay Monastery" u="1"/>
        <s v="Taungchay Ywa Muslim" u="1"/>
        <s v="Nga/ Pun Ywar Gyi" u="1"/>
        <s v="Maing Khaung Catholic Church" u="1"/>
        <s v="Nam Ma Phyit, COC" u="1"/>
        <s v="Kutkai downtown (KBC Church-2)" u="1"/>
        <s v="Ah Pauk Wa" u="1"/>
        <s v="Kyeik Chaung" u="1"/>
        <s v="AD-2000 Tharthana Compound" u="1"/>
        <s v="Hpai Kawng" u="1"/>
        <s v="Chin Kone" u="1"/>
        <s v="Maung Hpyu (Da Pyu Chaung)" u="1"/>
        <s v="Kyet Mauk Taung (Taung Ywar)" u="1"/>
        <s v="Say Oe Kya ( Host+ Displaced)" u="1"/>
        <s v="Myat Yeik Kyun Monastery" u="1"/>
        <s v="Zaw Ma Tat ( Myo/ Relocation)" u="1"/>
        <s v="Gaung Nyar" u="1"/>
        <s v="Dhama Rakhita, Nyein Chan Tar Yar Ward(Lon Khin)" u="1"/>
        <s v="Nat Gyi Kone Baptist Church " u="1"/>
        <s v="Hpa Yar Pyin Thein Tan" u="1"/>
        <s v="Navy Seik" u="1"/>
        <s v="Myet Yeik Kyun Monastery" u="1"/>
        <s v="Ywet Nyo Taung ( Rakhine)" u="1"/>
        <s v="Yay Chan Pyin" u="1"/>
        <s v="Wet Ma Kya" u="1"/>
        <s v="Myo Oo St. Dominic RC Church" u="1"/>
        <s v="Man Wing Baptist Church Cultural Compound" u="1"/>
        <s v="Min Kha Maung (NaTaLa)" u="1"/>
        <s v="Shwe Zet Baptist Church" u="1"/>
        <s v="Ywa Thar Yar" u="1"/>
        <s v="Ka Nyin Taw" u="1"/>
        <s v="Sa Ma Nya Village" u="1"/>
        <s v="Sin Baw Kaing (School)" u="1"/>
        <s v="Naw Naw(Ku Lar)" u="1"/>
        <s v="Ahla Madi" u="1"/>
        <s v="Kyauk Reik Kay Monastery" u="1"/>
        <s v="Thit Tone Na Gwa Sone (Daung Ywa)" u="1"/>
        <s v="Ngwe Taung" u="1"/>
        <s v="Tha Yet" u="1"/>
        <s v="Ban Bwee" u="1"/>
        <s v="Chaik Taung" u="1"/>
        <s v="Ywar Thit Kay" u="1"/>
        <s v="Hpet Leik" u="1"/>
        <s v="Nawng Ing (Indawgyi) Baptist Church " u="1"/>
        <s v="Hka Shi" u="1"/>
        <s v="Nam Hpak Ka Ta'ang ( Aung Tha Pyay)" u="1"/>
        <s v="Done Pyin Village" u="1"/>
        <s v="Oke Kan" u="1"/>
        <s v="Ah Lel Ywa" u="1"/>
        <s v="Mra_Zay Di Taung" u="1"/>
        <s v="Ar Kya" u="1"/>
        <s v="La Baw Zar" u="1"/>
        <s v="AG Church, Hmaw Si Sa" u="1"/>
        <s v="Emmanuel AG Church" u="1"/>
        <s v="Kyein Chaung" u="1"/>
        <s v="Kan Thar Htwat Wa" u="1"/>
        <s v="Baw Li (Rakhine)" u="1"/>
        <s v="Kyet Yoe Pyin (Ywa Ma)" u="1"/>
        <s v="War Taung Camp" u="1"/>
        <s v="Hpar Wut Chaung (Ywar Thit)" u="1"/>
        <s v="Tan Chaung" u="1"/>
        <s v="Nant Hlaing Church" u="1"/>
        <s v="Ohn Ye Paw" u="1"/>
        <s v="Gone Nar" u="1"/>
        <s v="Fatar" u="1"/>
        <s v="San Pai Pin Yin" u="1"/>
        <s v="Ngan Chaung" u="1"/>
        <s v="Phat Lake" u="1"/>
        <s v="Myaunk Ywa_R" u="1"/>
        <s v="Than Pyin" u="1"/>
        <s v="Rakhine Min Pyin" u="1"/>
        <s v="Man Wing Baptist Church" u="1"/>
        <s v="Pyaung Seik" u="1"/>
        <s v="Pang Hkawn Yang" u="1"/>
        <s v="San Htoe Tan" u="1"/>
        <s v="Thar Yar Kone (Rakhine)" u="1"/>
        <s v="Kyauk Yant" u="1"/>
        <s v="Auk Thar Kan" u="1"/>
        <s v="Bu Chaung" u="1"/>
        <s v="Thaung Paing Nyar" u="1"/>
        <s v="Thea Chaung Let Tha Mar Kone" u="1"/>
        <s v="Pyin Hlyar Shey" u="1"/>
        <s v="Koun Tan" u="1"/>
        <s v="Tha Mee Hla" u="1"/>
        <s v="Gan Gaw Myaing ( Na Ta La )" u="1"/>
        <s v="Zaw Ma Tat" u="1"/>
        <s v="Aung Thar Yar" u="1"/>
        <s v="Min Thar Seik" u="1"/>
        <s v="Sar Kon Boke (Hindu Para)" u="1"/>
        <s v="Wet Kyein (Myo)" u="1"/>
        <s v="Tha Ray Kon Baung" u="1"/>
        <s v="Namatee AG" u="1"/>
        <s v="Ward-6 (Lay Myaing)" u="1"/>
        <s v="Ka Doe Seik" u="1"/>
        <s v="Pa Dauk Myaing(Pa La Na)" u="1"/>
        <s v="Kyan Taw" u="1"/>
        <s v="Nyaung Bin Hla Village" u="1"/>
        <s v="Pann Phaw Pyin" u="1"/>
        <s v="Aung Zay Yar" u="1"/>
        <s v="AD-2000 Extension camp" u="1"/>
        <s v="Ywar Thar Yar" u="1"/>
        <s v="Kutkai downtown (RC Church)" u="1"/>
        <s v="Thea Chaung Ku Lar" u="1"/>
        <s v="Min Ga Lar Gyi" u="1"/>
        <s v="Taung Pyo ( 1 Quarter)" u="1"/>
        <s v="Taung Pyo ( 2 Quarter)" u="1"/>
        <s v="Taung Pyo ( 4 Quarter)" u="1"/>
        <s v="Taung Maw" u="1"/>
        <s v="Sin Baw Kaing (Monastery)" u="1"/>
        <s v="Shat Shar Taung" u="1"/>
        <s v="Kha Tin Pike Chay" u="1"/>
        <s v="Tang Hpre RC Church" u="1"/>
        <s v="Kyun Taw" u="1"/>
        <s v="Kyauk Sar Dine" u="1"/>
        <s v="Shwe Baho+Sein P M" u="1"/>
        <s v="Pa Dauk Myaing (Pa La Na) II" u="1"/>
        <s v="Oak Pho" u="1"/>
        <s v="Khar Nan (1) Baptist Church" u="1"/>
        <s v="Pet Khwet Seik" u="1"/>
        <s v="Aung Zay Kone" u="1"/>
        <s v="Boys Boarding house, A Len Bum" u="1"/>
        <s v="Dum Bung " u="1"/>
        <s v="Seik Ta Ra" u="1"/>
        <s v="Yoe Ngu" u="1"/>
        <s v="Aung Sit Pyin ( Done Pike)" u="1"/>
        <s v=" A Htet Myat Lay" u="1"/>
        <s v="Aung Mingalar (NaTaLa)" u="1"/>
        <s v="Aung Thar Yar (NaTaLa)" u="1"/>
        <s v="Thit Tone Nar Lay Myo" u="1"/>
        <s v="Khaung Doke Khar" u="1"/>
        <s v="Myauk Ywar" u="1"/>
        <s v="Kyauk Sar Taing" u="1"/>
        <s v="Shar Du Zut KBC church " u="1"/>
        <s v="Tha Pyay Seik" u="1"/>
        <s v="Hu Hku &amp; Ho Hko" u="1"/>
        <s v="Shan Kone" u="1"/>
        <s v="Aung Zay Ya (Su See)" u="1"/>
        <s v="Ta Man Thar (Thar Zay)_(Myo)" u="1"/>
        <s v="Zup Aung Camp" u="1"/>
        <s v="Ka Nyin" u="1"/>
        <s v="Yoe Kyi Monastery" u="1"/>
        <s v="Shatapru Thida Aye Baptist Church" u="1"/>
        <s v="Let Saung Kauk" u="1"/>
        <s v="Than Du" u="1"/>
        <s v="Yoe Ta Yote" u="1"/>
      </sharedItems>
    </cacheField>
    <cacheField name="Total HH" numFmtId="164">
      <sharedItems containsSemiMixedTypes="0" containsString="0" containsNumber="1" containsInteger="1" minValue="380" maxValue="2728"/>
    </cacheField>
    <cacheField name="Total PoP " numFmtId="164">
      <sharedItems containsSemiMixedTypes="0" containsString="0" containsNumber="1" containsInteger="1" minValue="1086" maxValue="13878"/>
    </cacheField>
    <cacheField name="Pop_per_HH" numFmtId="164">
      <sharedItems containsSemiMixedTypes="0" containsString="0" containsNumber="1" minValue="2.8134715025906734" maxValue="7"/>
    </cacheField>
    <cacheField name="Project start date" numFmtId="168">
      <sharedItems containsDate="1" containsMixedTypes="1" minDate="2020-05-01T00:00:00" maxDate="2023-06-02T00:00:00"/>
    </cacheField>
    <cacheField name="Project end date" numFmtId="165">
      <sharedItems containsDate="1" containsMixedTypes="1" minDate="2021-04-30T00:00:00" maxDate="2024-06-01T00:00:00"/>
    </cacheField>
    <cacheField name="#_students at TLS_CFS" numFmtId="164">
      <sharedItems containsString="0" containsBlank="1" containsNumber="1" containsInteger="1" minValue="0" maxValue="1904"/>
    </cacheField>
    <cacheField name="#_Functional_improved_water_source_Handpump" numFmtId="164">
      <sharedItems containsString="0" containsBlank="1" containsNumber="1" containsInteger="1" minValue="0" maxValue="217"/>
    </cacheField>
    <cacheField name="#_Existing_improved_water_source_Handpump" numFmtId="164">
      <sharedItems containsString="0" containsBlank="1" containsNumber="1" containsInteger="1" minValue="0" maxValue="226"/>
    </cacheField>
    <cacheField name="#_Functional_improved_water_source_tapstand_handdugwell" numFmtId="164">
      <sharedItems containsString="0" containsBlank="1" containsNumber="1" containsInteger="1" minValue="3" maxValue="36"/>
    </cacheField>
    <cacheField name="#_Existing_improved_water_source_tapstand_handdugwell" numFmtId="164">
      <sharedItems containsString="0" containsBlank="1" containsNumber="1" containsInteger="1" minValue="3" maxValue="36"/>
    </cacheField>
    <cacheField name="#_litres_of_water_supplied_by_existing_water_boating_trucking " numFmtId="164">
      <sharedItems containsString="0" containsBlank="1" containsNumber="1" containsInteger="1" minValue="0" maxValue="3401000"/>
    </cacheField>
    <cacheField name="#_PPL_received safe_drinking_water_HH_filters_centralized water system" numFmtId="164">
      <sharedItems containsString="0" containsBlank="1" containsNumber="1" containsInteger="1" minValue="2861" maxValue="7466"/>
    </cacheField>
    <cacheField name="#_Water samples_Tested_at_water_source" numFmtId="164">
      <sharedItems containsString="0" containsBlank="1" containsNumber="1" containsInteger="1" minValue="0" maxValue="206"/>
    </cacheField>
    <cacheField name="%_Water samples _passed_at_water source" numFmtId="9">
      <sharedItems containsString="0" containsBlank="1" containsNumber="1" minValue="0" maxValue="1"/>
    </cacheField>
    <cacheField name="#_Water samples_Tested_at_HH" numFmtId="164">
      <sharedItems containsString="0" containsBlank="1" containsNumber="1" containsInteger="1" minValue="0" maxValue="160"/>
    </cacheField>
    <cacheField name="%_Water samples _passed_at_HH" numFmtId="9">
      <sharedItems containsString="0" containsBlank="1" containsNumber="1" minValue="0" maxValue="1"/>
    </cacheField>
    <cacheField name="#_HH_receiving_HH_water_storage items" numFmtId="164">
      <sharedItems containsString="0" containsBlank="1" containsNumber="1" containsInteger="1" minValue="279" maxValue="2728"/>
    </cacheField>
    <cacheField name="#_PPL_accessed_water_in_TLS" numFmtId="164">
      <sharedItems containsString="0" containsBlank="1" containsNumber="1" containsInteger="1" minValue="210" maxValue="210"/>
    </cacheField>
    <cacheField name="#_PPL_accessed_water_in_THF" numFmtId="164">
      <sharedItems containsNonDate="0" containsString="0" containsBlank="1"/>
    </cacheField>
    <cacheField name="#_of_water_points_renovation/construction_during_the_reporting_period" numFmtId="164">
      <sharedItems containsString="0" containsBlank="1" containsNumber="1" containsInteger="1" minValue="1" maxValue="183"/>
    </cacheField>
    <cacheField name="#_of_affected_households_received_purification_tables/_PUR_sachets" numFmtId="164">
      <sharedItems containsString="0" containsBlank="1" containsNumber="1" containsInteger="1" minValue="392" maxValue="2743"/>
    </cacheField>
    <cacheField name="#_of_affected_housholds_received_water_filters_(Household/communal)_during_reporting_period" numFmtId="164">
      <sharedItems containsString="0" containsBlank="1" containsNumber="1" containsInteger="1" minValue="2" maxValue="6"/>
    </cacheField>
    <cacheField name="#_of_water_sources_dewatering" numFmtId="164">
      <sharedItems containsString="0" containsBlank="1" containsNumber="1" containsInteger="1" minValue="3" maxValue="23"/>
    </cacheField>
    <cacheField name="WATER Comment" numFmtId="49">
      <sharedItems containsBlank="1"/>
    </cacheField>
    <cacheField name="#_Functional_adult_latrines" numFmtId="164">
      <sharedItems containsString="0" containsBlank="1" containsNumber="1" containsInteger="1" minValue="4" maxValue="806"/>
    </cacheField>
    <cacheField name="#_Existing_latrines" numFmtId="164">
      <sharedItems containsSemiMixedTypes="0" containsString="0" containsNumber="1" containsInteger="1" minValue="94" maxValue="808"/>
    </cacheField>
    <cacheField name="#_latrines_repaired" numFmtId="164">
      <sharedItems containsString="0" containsBlank="1" containsNumber="1" minValue="0" maxValue="332"/>
    </cacheField>
    <cacheField name="#_of_latrines_desludged " numFmtId="164">
      <sharedItems containsString="0" containsBlank="1" containsNumber="1" minValue="21" maxValue="457"/>
    </cacheField>
    <cacheField name="%_of_Men_that_feel_safe_to_use_latrines_when_they_need_to_(or_at_day/night)'?" numFmtId="9">
      <sharedItems containsString="0" containsBlank="1" containsNumber="1" minValue="0.05" maxValue="1"/>
    </cacheField>
    <cacheField name="%_of_Women_that_feel_safe_to_use_latrines_when_they_need_to_(or_at_day/night)?" numFmtId="9">
      <sharedItems containsString="0" containsBlank="1" containsNumber="1" minValue="0.17" maxValue="1"/>
    </cacheField>
    <cacheField name="%_of_Children_that_feel_safe_to_use_latrines_when_they_need_to_(or_at_day/night)?" numFmtId="9">
      <sharedItems containsString="0" containsBlank="1" containsNumber="1" minValue="0" maxValue="1"/>
    </cacheField>
    <cacheField name="#_of_functional_children_latrines" numFmtId="164">
      <sharedItems containsString="0" containsBlank="1" containsNumber="1" containsInteger="1" minValue="0" maxValue="42"/>
    </cacheField>
    <cacheField name="#_of_PWD_with_adapted_sanitation_option" numFmtId="164">
      <sharedItems containsString="0" containsBlank="1" containsNumber="1" containsInteger="1" minValue="19" maxValue="913"/>
    </cacheField>
    <cacheField name="#_of_latrines_in_TLS/CFS" numFmtId="164">
      <sharedItems containsString="0" containsBlank="1" containsNumber="1" containsInteger="1" minValue="1" maxValue="57"/>
    </cacheField>
    <cacheField name="#_of_latrines_in_THF" numFmtId="164">
      <sharedItems containsString="0" containsBlank="1" containsNumber="1" containsInteger="1" minValue="0" maxValue="1"/>
    </cacheField>
    <cacheField name="Is_there_an_effective_solid_waste_management_system_in_place?" numFmtId="164">
      <sharedItems containsBlank="1" count="3">
        <s v="Yes"/>
        <s v="No"/>
        <m u="1"/>
      </sharedItems>
    </cacheField>
    <cacheField name="#_of_emergency_latrines_set_up_during_the_reporting_period" numFmtId="164">
      <sharedItems containsString="0" containsBlank="1" containsNumber="1" containsInteger="1" minValue="52" maxValue="259"/>
    </cacheField>
    <cacheField name="Is_there_an_effective_restrored_drainage_system?" numFmtId="164">
      <sharedItems containsBlank="1"/>
    </cacheField>
    <cacheField name="SANITATION Comments " numFmtId="49">
      <sharedItems containsBlank="1"/>
    </cacheField>
    <cacheField name="_#_of_Men_receiving_consultation_hygiene_promotion_messages_and_sessions" numFmtId="164">
      <sharedItems containsString="0" containsBlank="1" containsNumber="1" minValue="3" maxValue="1500"/>
    </cacheField>
    <cacheField name="_#_of_Women_receiving_consultation_hygiene_promotion_messages_and_sessions" numFmtId="164">
      <sharedItems containsString="0" containsBlank="1" containsNumber="1" minValue="67" maxValue="3240"/>
    </cacheField>
    <cacheField name="_#_of_Boys_receiving_consultation_hygiene_promotion_messages_and_sessions" numFmtId="164">
      <sharedItems containsString="0" containsBlank="1" containsNumber="1" minValue="16" maxValue="3101"/>
    </cacheField>
    <cacheField name="_#_of_Girls_receiving_consultation_hygiene_promotion_messages_and_sessions" numFmtId="164">
      <sharedItems containsString="0" containsBlank="1" containsNumber="1" minValue="13" maxValue="2778"/>
    </cacheField>
    <cacheField name="#_of_affected_households_receiving_a_sufficient_quantity_of_soap" numFmtId="164">
      <sharedItems containsString="0" containsBlank="1" containsNumber="1" containsInteger="1" minValue="369" maxValue="5456"/>
    </cacheField>
    <cacheField name="#_of_affected_women_and_girls_receiving_a_sufficient_quantity_of_sanitary_pads" numFmtId="164">
      <sharedItems containsString="0" containsBlank="1" containsNumber="1" containsInteger="1" minValue="360" maxValue="6588"/>
    </cacheField>
    <cacheField name="%_of_women_and_girls_who_report_that_they_have_an_adequate_system_for_disposing_of_used_sanitary_pads" numFmtId="9">
      <sharedItems containsString="0" containsBlank="1" containsNumber="1" minValue="0.14000000000000001" maxValue="1"/>
    </cacheField>
    <cacheField name="%_of_affected_people_who_report_handwashing_at_key_times" numFmtId="9">
      <sharedItems containsString="0" containsBlank="1" containsNumber="1" minValue="0.12" maxValue="1"/>
    </cacheField>
    <cacheField name="#_of_functional_HWS_in TLS/CFS" numFmtId="1">
      <sharedItems containsBlank="1" containsMixedTypes="1" containsNumber="1" containsInteger="1" minValue="0" maxValue="13"/>
    </cacheField>
    <cacheField name="#_of_emergency_bathing_facility_set_up_" numFmtId="1">
      <sharedItems containsString="0" containsBlank="1" containsNumber="1" containsInteger="1" minValue="0" maxValue="62"/>
    </cacheField>
    <cacheField name="#_of_household_received_Hygiene_kits" numFmtId="1">
      <sharedItems containsString="0" containsBlank="1" containsNumber="1" containsInteger="1" minValue="369" maxValue="4567"/>
    </cacheField>
    <cacheField name="#_of_emerency_handwashing_stations_set_up/renovate_in_community_places" numFmtId="1">
      <sharedItems containsString="0" containsBlank="1" containsNumber="1" containsInteger="1" minValue="0" maxValue="0"/>
    </cacheField>
    <cacheField name="#_of_people_benefitted_from_IEC_materials_posted_in_public_spaces" numFmtId="1">
      <sharedItems containsString="0" containsBlank="1" containsNumber="1" containsInteger="1" minValue="0" maxValue="14063"/>
    </cacheField>
    <cacheField name="HYGIENE_Comments  _x000a_" numFmtId="49">
      <sharedItems containsBlank="1"/>
    </cacheField>
    <cacheField name="%_of_affected_people_surveyed_who_report_feeling_satistfied_with_the_latrine_design_and_sanitation_service" numFmtId="9">
      <sharedItems containsString="0" containsBlank="1" containsNumber="1" minValue="0.7" maxValue="1"/>
    </cacheField>
    <cacheField name="%_of_affected_people_surveyed_who_report_feeling_satistfied_with_the_water_point_design_and_water_service" numFmtId="9">
      <sharedItems containsString="0" containsBlank="1" containsNumber="1" minValue="0.72" maxValue="1"/>
    </cacheField>
    <cacheField name="%_of_affected_people_surveyed_who_report_feeling_informed_about_the_different_WASH_services_available_to_them" numFmtId="9">
      <sharedItems containsString="0" containsBlank="1" containsNumber="1" minValue="0.73" maxValue="1"/>
    </cacheField>
    <cacheField name="%_of_complaints_received_that_result_in_timely_corrective_action_and_feedback_to_the_community" numFmtId="9">
      <sharedItems containsString="0" containsBlank="1" containsNumber="1" minValue="0" maxValue="1"/>
    </cacheField>
    <cacheField name="Diarrhoea_rate_per_10,000_ppl,_average_over_past_3_months_(extracted_from_EpiWeek_data_from_health)" numFmtId="9">
      <sharedItems containsString="0" containsBlank="1" containsNumber="1" containsInteger="1" minValue="0" maxValue="0"/>
    </cacheField>
    <cacheField name="#_of_sanitation_facilities_(latrines)_built/repaired/rehabilitated_following_risk-sensitive_programming_and_consultation_with_communities_and/or_GBV_risk-sensitive_programming" numFmtId="164">
      <sharedItems containsString="0" containsBlank="1" containsNumber="1" minValue="10" maxValue="332"/>
    </cacheField>
    <cacheField name="#_of_sanitation_facilities_(HH_sanitation_devices)_distributed_following_risk-sensitive_programming_and_consultation_with_communities_and/or_GBV_risk-sensitive_programming" numFmtId="164">
      <sharedItems containsNonDate="0" containsString="0" containsBlank="1"/>
    </cacheField>
    <cacheField name="# of sanitation facilities (bathing spaces) built following risk-sensitive programming and consultation with communities" numFmtId="164">
      <sharedItems containsString="0" containsBlank="1" containsNumber="1" minValue="7" maxValue="186"/>
    </cacheField>
    <cacheField name="amount_of_MMK/Voucher_or_Token_distributed_per_HH/Family" numFmtId="164">
      <sharedItems containsString="0" containsBlank="1" containsNumber="1" containsInteger="1" minValue="0" maxValue="0"/>
    </cacheField>
    <cacheField name="#_of_Family/HH_Reached" numFmtId="164">
      <sharedItems containsString="0" containsBlank="1" containsNumber="1" containsInteger="1" minValue="0" maxValue="0"/>
    </cacheField>
    <cacheField name="Date_of_Cash_distribution" numFmtId="164">
      <sharedItems containsString="0" containsBlank="1" containsNumber="1" containsInteger="1" minValue="0" maxValue="0"/>
    </cacheField>
    <cacheField name="Cash_distributed_for_which_items" numFmtId="164">
      <sharedItems containsString="0" containsBlank="1" containsNumber="1" containsInteger="1" minValue="0" maxValue="0"/>
    </cacheField>
    <cacheField name="Water_testing_at source" numFmtId="9">
      <sharedItems/>
    </cacheField>
    <cacheField name="Water_testing_at HH" numFmtId="9">
      <sharedItems/>
    </cacheField>
    <cacheField name="Warter quality test done" numFmtId="1">
      <sharedItems containsBlank="1" count="3">
        <s v="Tested"/>
        <s v="No Test"/>
        <m u="1"/>
      </sharedItems>
    </cacheField>
    <cacheField name="% HRP1" numFmtId="9">
      <sharedItems containsSemiMixedTypes="0" containsString="0" containsNumber="1" minValue="0.51369863013698636" maxValue="1"/>
    </cacheField>
    <cacheField name="HRP1" numFmtId="164">
      <sharedItems containsSemiMixedTypes="0" containsString="0" containsNumber="1" minValue="1086" maxValue="13878"/>
    </cacheField>
    <cacheField name="#Water points coverage" numFmtId="1">
      <sharedItems containsSemiMixedTypes="0" containsString="0" containsNumber="1" minValue="2.1720000000000002" maxValue="27.756"/>
    </cacheField>
    <cacheField name="%equitable and continuous access to sufficient quantity of safe drinking and domestic water's GAP" numFmtId="9">
      <sharedItems containsSemiMixedTypes="0" containsString="0" containsNumber="1" minValue="0" maxValue="0.48630136986301364"/>
    </cacheField>
    <cacheField name="# people needs equitable and continuous access to sufficient quantity of safe drinking and domestic water GAP" numFmtId="1">
      <sharedItems containsSemiMixedTypes="0" containsString="0" containsNumber="1" minValue="0" maxValue="5885"/>
    </cacheField>
    <cacheField name="Total required water points" numFmtId="1">
      <sharedItems containsSemiMixedTypes="0" containsString="0" containsNumber="1" containsInteger="1" minValue="2" maxValue="28"/>
    </cacheField>
    <cacheField name="#Potential required new water points" numFmtId="1">
      <sharedItems containsSemiMixedTypes="0" containsString="0" containsNumber="1" minValue="0" maxValue="11.5"/>
    </cacheField>
    <cacheField name="% HRP2" numFmtId="9">
      <sharedItems containsSemiMixedTypes="0" containsString="0" containsNumber="1" minValue="2.3756163155535633E-2" maxValue="1"/>
    </cacheField>
    <cacheField name="HRP2" numFmtId="1">
      <sharedItems containsSemiMixedTypes="0" containsString="0" containsNumber="1" containsInteger="1" minValue="53" maxValue="13460"/>
    </cacheField>
    <cacheField name="Ratio (PPL:1latrine)" numFmtId="1">
      <sharedItems containsMixedTypes="1" containsNumber="1" minValue="4.5482866043613708" maxValue="1866.5"/>
    </cacheField>
    <cacheField name="# students access to functioning school latrines_HRP5" numFmtId="1">
      <sharedItems containsSemiMixedTypes="0" containsString="0" containsNumber="1" containsInteger="1" minValue="0" maxValue="2850"/>
    </cacheField>
    <cacheField name="# people access to functioning latrines in THF_HRP6" numFmtId="1">
      <sharedItems containsSemiMixedTypes="0" containsString="0" containsNumber="1" containsInteger="1" minValue="0" maxValue="50"/>
    </cacheField>
    <cacheField name="Total required Latrines" numFmtId="1">
      <sharedItems containsSemiMixedTypes="0" containsString="0" containsNumber="1" containsInteger="1" minValue="54" maxValue="694"/>
    </cacheField>
    <cacheField name="# potential required new latrines" numFmtId="1">
      <sharedItems containsSemiMixedTypes="0" containsString="0" containsNumber="1" containsInteger="1" minValue="0" maxValue="412"/>
    </cacheField>
    <cacheField name="% of Latrine Gap" numFmtId="9">
      <sharedItems containsSemiMixedTypes="0" containsString="0" containsNumber="1" minValue="0" maxValue="0.97624383684446436"/>
    </cacheField>
    <cacheField name="% Latrines requiring  repairs" numFmtId="9">
      <sharedItems containsSemiMixedTypes="0" containsString="0" containsNumber="1" minValue="0" maxValue="1"/>
    </cacheField>
    <cacheField name="# people reached by regular dedicated hygiene promotion_5" numFmtId="1">
      <sharedItems containsSemiMixedTypes="0" containsString="0" containsNumber="1" containsInteger="1" minValue="0" maxValue="7283"/>
    </cacheField>
    <cacheField name="# People with access to soap" numFmtId="1">
      <sharedItems containsSemiMixedTypes="0" containsString="0" containsNumber="1" minValue="0" maxValue="13878"/>
    </cacheField>
    <cacheField name="# People with access to Sanity Pads" numFmtId="1">
      <sharedItems containsSemiMixedTypes="0" containsString="0" containsNumber="1" containsInteger="1" minValue="0" maxValue="6588"/>
    </cacheField>
    <cacheField name="# People received regular supply of hygiene items_6" numFmtId="1">
      <sharedItems containsSemiMixedTypes="0" containsString="0" containsNumber="1" minValue="0" maxValue="13878"/>
    </cacheField>
    <cacheField name="HRP3" numFmtId="1">
      <sharedItems containsSemiMixedTypes="0" containsString="0" containsNumber="1" minValue="0" maxValue="13878"/>
    </cacheField>
    <cacheField name="Hygiene Coverage%" numFmtId="9">
      <sharedItems containsSemiMixedTypes="0" containsString="0" containsNumber="1" minValue="0" maxValue="1"/>
    </cacheField>
    <cacheField name="Hygiene Gap%" numFmtId="9">
      <sharedItems containsSemiMixedTypes="0" containsString="0" containsNumber="1" minValue="0" maxValue="1"/>
    </cacheField>
    <cacheField name="%people reached by regular dedicated hygiene promotion" numFmtId="9">
      <sharedItems containsSemiMixedTypes="0" containsString="0" containsNumber="1" minValue="0" maxValue="1"/>
    </cacheField>
    <cacheField name="%HH with access to soap" numFmtId="9">
      <sharedItems containsSemiMixedTypes="0" containsString="0" containsNumber="1" minValue="0" maxValue="1"/>
    </cacheField>
    <cacheField name="Sites with TLS" numFmtId="1">
      <sharedItems/>
    </cacheField>
    <cacheField name="%_of_affected_people_surveyed_who_report_feeling_informed_about_the_different_WASH_services_available_to_them2" numFmtId="9">
      <sharedItems containsSemiMixedTypes="0" containsString="0" containsNumber="1" minValue="0" maxValue="1"/>
    </cacheField>
    <cacheField name="# of affected people surveyed who report feeling satistfied with the latrine design and sanitation service " numFmtId="164">
      <sharedItems containsSemiMixedTypes="0" containsString="0" containsNumber="1" minValue="0" maxValue="13878"/>
    </cacheField>
    <cacheField name="#_of_affected_people_surveyed_who_report_feeling_satistfied_with_the_water_point_design_and_water_service" numFmtId="164">
      <sharedItems containsSemiMixedTypes="0" containsString="0" containsNumber="1" minValue="0" maxValue="13878"/>
    </cacheField>
    <cacheField name="#_of_affected_people_surveyed_who_report_feeling_informed_about_the_different_WASH_services_available_to_them" numFmtId="164">
      <sharedItems containsSemiMixedTypes="0" containsString="0" containsNumber="1" minValue="0" maxValue="13878"/>
    </cacheField>
    <cacheField name="# complaints received that result in timely, corrective action and feedback to the community" numFmtId="164">
      <sharedItems containsSemiMixedTypes="0" containsString="0" containsNumber="1" minValue="0" maxValue="13878"/>
    </cacheField>
    <cacheField name="HRP4" numFmtId="1">
      <sharedItems containsMixedTypes="1" containsNumber="1" minValue="0" maxValue="13878"/>
    </cacheField>
    <cacheField name="HRP5" numFmtId="164">
      <sharedItems containsSemiMixedTypes="0" containsString="0" containsNumber="1" containsInteger="1" minValue="0" maxValue="2850"/>
    </cacheField>
    <cacheField name="HRP6" numFmtId="164">
      <sharedItems containsSemiMixedTypes="0" containsString="0" containsNumber="1" containsInteger="1" minValue="0" maxValue="50"/>
    </cacheField>
    <cacheField name="HRP_Addemdum1" numFmtId="164">
      <sharedItems containsSemiMixedTypes="0" containsString="0" containsNumber="1" containsInteger="1" minValue="0" maxValue="13878"/>
    </cacheField>
    <cacheField name="HRP_Addendum2" numFmtId="164">
      <sharedItems containsSemiMixedTypes="0" containsString="0" containsNumber="1" containsInteger="1" minValue="0" maxValue="13878"/>
    </cacheField>
    <cacheField name="HRP_Addendum3" numFmtId="164">
      <sharedItems containsSemiMixedTypes="0" containsString="0" containsNumber="1" containsInteger="1" minValue="0" maxValue="7466"/>
    </cacheField>
    <cacheField name="HRP_Addendum4" numFmtId="164">
      <sharedItems containsSemiMixedTypes="0" containsString="0" containsNumber="1" minValue="0" maxValue="6567.5"/>
    </cacheField>
    <cacheField name="HRP_Addendum5" numFmtId="164">
      <sharedItems containsSemiMixedTypes="0" containsString="0" containsNumber="1" containsInteger="1" minValue="0" maxValue="13878"/>
    </cacheField>
    <cacheField name="HPM WASH items" numFmtId="164">
      <sharedItems containsSemiMixedTypes="0" containsString="0" containsNumber="1" containsInteger="1" minValue="0" maxValue="13878"/>
    </cacheField>
    <cacheField name="CCCM Management" numFmtId="0">
      <sharedItems containsMixedTypes="1" containsNumber="1" containsInteger="1" minValue="0" maxValue="0"/>
    </cacheField>
    <cacheField name="CCCM Focal Agency" numFmtId="0">
      <sharedItems containsMixedTypes="1" containsNumber="1" containsInteger="1" minValue="0" maxValue="0"/>
    </cacheField>
    <cacheField name="Location Type 1" numFmtId="0">
      <sharedItems/>
    </cacheField>
    <cacheField name="Type of accommodation" numFmtId="0">
      <sharedItems containsMixedTypes="1" containsNumber="1" containsInteger="1" minValue="0" maxValue="0" count="4">
        <s v="Planned Camp"/>
        <s v="Individual House"/>
        <s v="Self Settled Camp"/>
        <n v="0" u="1"/>
      </sharedItems>
    </cacheField>
    <cacheField name="Ethnic or GCA/NGCA" numFmtId="0">
      <sharedItems/>
    </cacheField>
    <cacheField name="Lat" numFmtId="0">
      <sharedItems containsSemiMixedTypes="0" containsString="0" containsNumber="1" minValue="19.424576999999999" maxValue="20.207284999999999"/>
    </cacheField>
    <cacheField name="Long" numFmtId="0">
      <sharedItems containsSemiMixedTypes="0" containsString="0" containsNumber="1" minValue="92.774193999999994" maxValue="93.512326000000002"/>
    </cacheField>
    <cacheField name="Pcode" numFmtId="0">
      <sharedItems/>
    </cacheField>
    <cacheField name="Covered" numFmtId="0">
      <sharedItems containsBlank="1" count="4">
        <s v="Covered"/>
        <m u="1"/>
        <e v="#REF!" u="1"/>
        <s v="Notcovered" u="1"/>
      </sharedItems>
    </cacheField>
    <cacheField name="# of Male_People with disabilities" numFmtId="0">
      <sharedItems containsSemiMixedTypes="0" containsString="0" containsNumber="1" containsInteger="1" minValue="0" maxValue="365"/>
    </cacheField>
    <cacheField name="# of Female_People with disabilities" numFmtId="0">
      <sharedItems containsSemiMixedTypes="0" containsString="0" containsNumber="1" containsInteger="1" minValue="0" maxValue="1744"/>
    </cacheField>
    <cacheField name="# of Total_People with disabilities" numFmtId="0">
      <sharedItems containsSemiMixedTypes="0" containsString="0" containsNumber="1" containsInteger="1" minValue="0" maxValue="1912"/>
    </cacheField>
    <cacheField name="Remark" numFmtId="0">
      <sharedItems containsNonDate="0" containsString="0" containsBlank="1"/>
    </cacheField>
    <cacheField name="Total consultations" numFmtId="0">
      <sharedItems containsNonDate="0" containsString="0" containsBlank="1"/>
    </cacheField>
    <cacheField name="Cases of Acute watery diarrhea" numFmtId="0">
      <sharedItems containsNonDate="0" containsString="0" containsBlank="1"/>
    </cacheField>
    <cacheField name="Deaths of Acute watery diarrhea" numFmtId="0">
      <sharedItems containsNonDate="0" containsString="0" containsBlank="1"/>
    </cacheField>
    <cacheField name="HH" numFmtId="0">
      <sharedItems containsSemiMixedTypes="0" containsString="0" containsNumber="1" containsInteger="1" minValue="0" maxValue="2678"/>
    </cacheField>
    <cacheField name="Pop" numFmtId="0">
      <sharedItems containsSemiMixedTypes="0" containsString="0" containsNumber="1" containsInteger="1" minValue="0" maxValue="15778"/>
    </cacheField>
    <cacheField name="HRP_addendum" numFmtId="0">
      <sharedItems containsBlank="1" count="4">
        <m/>
        <s v="MMR012007"/>
        <s v="MMR012001"/>
        <s v="MMR012006"/>
      </sharedItems>
    </cacheField>
    <cacheField name="% Hygiene Gap" numFmtId="0" formula=" 1-'% Hygiene Coverage'" databaseField="0"/>
    <cacheField name="% Hygiene Coverage" numFmtId="0" formula="IF(HRP3/'Total PoP '&gt;1,1,HRP3/'Total PoP ')" databaseField="0"/>
    <cacheField name="% Water Coverage" numFmtId="0" formula="HRP1/'Total PoP '" databaseField="0"/>
    <cacheField name="% Water GAP" numFmtId="0" formula=" 1-'% Water Coverage'" databaseField="0"/>
    <cacheField name="% Sanitation Coverage" numFmtId="0" formula="HRP2/'Total PoP '" databaseField="0"/>
    <cacheField name="% Sanitation GAP" numFmtId="0" formula=" 1-'% Sanitation Coverage'" databaseField="0"/>
    <cacheField name="Proportional mobidity of Acute watery diarrhea " numFmtId="0" formula="'Cases of Acute watery diarrhea'/'Total consultations'" databaseField="0"/>
    <cacheField name="Latrines_Gap" numFmtId="0" formula="'Total required Latrines'-'#_Functional_adult_latrines'" databaseField="0"/>
    <cacheField name="PPl:1latrine" numFmtId="0" formula="'Total PoP '/'#_Functional_adult_latrines'"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
  <r>
    <x v="0"/>
    <x v="0"/>
    <x v="0"/>
    <s v="UNICEF"/>
    <x v="0"/>
    <x v="0"/>
    <x v="0"/>
    <x v="0"/>
    <n v="386"/>
    <n v="1086"/>
    <n v="2.8134715025906734"/>
    <d v="2022-08-18T00:00:00"/>
    <d v="2023-06-17T00:00:00"/>
    <n v="187"/>
    <n v="0"/>
    <n v="0"/>
    <n v="14"/>
    <n v="19"/>
    <n v="0"/>
    <m/>
    <n v="34"/>
    <n v="0.71"/>
    <n v="86"/>
    <n v="0.86"/>
    <n v="391"/>
    <n v="210"/>
    <m/>
    <m/>
    <m/>
    <m/>
    <m/>
    <m/>
    <n v="94"/>
    <n v="94"/>
    <n v="25"/>
    <n v="94"/>
    <n v="1"/>
    <n v="1"/>
    <n v="1"/>
    <n v="0"/>
    <n v="22"/>
    <n v="8"/>
    <n v="0"/>
    <x v="0"/>
    <m/>
    <m/>
    <m/>
    <n v="63"/>
    <n v="174"/>
    <n v="25"/>
    <n v="33"/>
    <n v="386"/>
    <n v="360"/>
    <n v="0.75"/>
    <n v="0.95"/>
    <n v="8"/>
    <m/>
    <m/>
    <m/>
    <m/>
    <m/>
    <n v="0.95"/>
    <n v="0.95"/>
    <m/>
    <n v="0"/>
    <n v="0"/>
    <m/>
    <m/>
    <m/>
    <m/>
    <m/>
    <m/>
    <m/>
    <s v="Tested"/>
    <s v="Tested"/>
    <x v="0"/>
    <n v="1"/>
    <n v="1086"/>
    <n v="2.1720000000000002"/>
    <n v="0"/>
    <n v="0"/>
    <n v="2"/>
    <n v="0"/>
    <n v="1"/>
    <n v="1086"/>
    <n v="11.553191489361701"/>
    <n v="400"/>
    <n v="0"/>
    <n v="54"/>
    <n v="0"/>
    <n v="0"/>
    <n v="0"/>
    <n v="295"/>
    <n v="1086"/>
    <n v="360"/>
    <n v="1086"/>
    <n v="1086"/>
    <n v="1"/>
    <n v="0"/>
    <n v="0.27163904235727437"/>
    <n v="1"/>
    <s v="Yes"/>
    <n v="0"/>
    <n v="1031.7"/>
    <n v="1031.7"/>
    <n v="0"/>
    <n v="0"/>
    <s v="c"/>
    <n v="400"/>
    <n v="0"/>
    <n v="500"/>
    <n v="1086"/>
    <n v="0"/>
    <n v="0"/>
    <n v="295"/>
    <n v="1086"/>
    <s v="Yes"/>
    <s v="UNHCR"/>
    <s v="Camp"/>
    <x v="0"/>
    <s v="Muslim"/>
    <n v="19.424576999999999"/>
    <n v="93.512326000000002"/>
    <s v="MMR012CMP035"/>
    <x v="0"/>
    <n v="0"/>
    <n v="0"/>
    <n v="0"/>
    <m/>
    <m/>
    <m/>
    <m/>
    <n v="334"/>
    <n v="1001"/>
    <x v="0"/>
  </r>
  <r>
    <x v="0"/>
    <x v="1"/>
    <x v="1"/>
    <s v="BHA-USAID"/>
    <x v="0"/>
    <x v="1"/>
    <x v="0"/>
    <x v="1"/>
    <n v="716"/>
    <n v="2920"/>
    <n v="4.0782122905027931"/>
    <d v="2020-05-01T00:00:00"/>
    <d v="2021-04-30T00:00:00"/>
    <m/>
    <m/>
    <m/>
    <n v="6"/>
    <n v="6"/>
    <m/>
    <m/>
    <m/>
    <m/>
    <m/>
    <m/>
    <m/>
    <m/>
    <m/>
    <m/>
    <m/>
    <m/>
    <m/>
    <m/>
    <n v="642"/>
    <n v="642"/>
    <m/>
    <m/>
    <m/>
    <m/>
    <m/>
    <n v="6"/>
    <m/>
    <n v="4"/>
    <n v="1"/>
    <x v="1"/>
    <m/>
    <m/>
    <m/>
    <m/>
    <m/>
    <m/>
    <m/>
    <m/>
    <m/>
    <m/>
    <m/>
    <m/>
    <m/>
    <m/>
    <m/>
    <m/>
    <m/>
    <m/>
    <m/>
    <m/>
    <m/>
    <m/>
    <m/>
    <m/>
    <m/>
    <m/>
    <m/>
    <m/>
    <m/>
    <s v="no test"/>
    <s v="no test"/>
    <x v="1"/>
    <n v="0.51369863013698636"/>
    <n v="1500.0000000000002"/>
    <n v="3.0000000000000004"/>
    <n v="0.48630136986301364"/>
    <n v="1419.9999999999998"/>
    <n v="6"/>
    <n v="2.9999999999999996"/>
    <n v="1"/>
    <n v="2920"/>
    <n v="4.5482866043613708"/>
    <n v="200"/>
    <n v="50"/>
    <n v="146"/>
    <n v="0"/>
    <n v="0"/>
    <n v="0"/>
    <n v="0"/>
    <n v="0"/>
    <n v="0"/>
    <n v="0"/>
    <n v="0"/>
    <n v="0"/>
    <n v="1"/>
    <n v="0"/>
    <n v="0"/>
    <s v="No"/>
    <n v="0"/>
    <n v="0"/>
    <n v="0"/>
    <n v="0"/>
    <n v="0"/>
    <n v="0"/>
    <n v="200"/>
    <n v="50"/>
    <n v="0"/>
    <n v="0"/>
    <n v="0"/>
    <n v="0"/>
    <n v="0"/>
    <n v="0"/>
    <s v="Yes"/>
    <s v="RI"/>
    <s v="Camp"/>
    <x v="0"/>
    <s v="Muslim"/>
    <n v="20.037655000000001"/>
    <n v="93.370037999999994"/>
    <s v="MMR012CMP014"/>
    <x v="0"/>
    <n v="73"/>
    <n v="318"/>
    <n v="391"/>
    <m/>
    <m/>
    <m/>
    <m/>
    <n v="747"/>
    <n v="3495"/>
    <x v="0"/>
  </r>
  <r>
    <x v="0"/>
    <x v="2"/>
    <x v="2"/>
    <s v="ECHO, OFDA, CDC "/>
    <x v="0"/>
    <x v="2"/>
    <x v="0"/>
    <x v="2"/>
    <n v="1112"/>
    <n v="5133"/>
    <n v="4.6160071942446042"/>
    <s v="01 April 2022/ 4 August 2022/ 15 March 2022/ 3 October 2022"/>
    <s v="31 March 2023/ 30 June 2023/ 28 February 2023/ 2 October 2023"/>
    <n v="0"/>
    <n v="0"/>
    <n v="0"/>
    <n v="14"/>
    <n v="14"/>
    <n v="0"/>
    <n v="5133"/>
    <n v="0"/>
    <n v="0"/>
    <n v="36"/>
    <n v="0.61"/>
    <n v="279"/>
    <m/>
    <m/>
    <m/>
    <m/>
    <m/>
    <m/>
    <s v="Water supply for the preiod of water scarcity is going to happen in next quarter. "/>
    <n v="193"/>
    <n v="202"/>
    <n v="104"/>
    <n v="193"/>
    <n v="0.98"/>
    <n v="1"/>
    <m/>
    <n v="28"/>
    <n v="76"/>
    <m/>
    <m/>
    <x v="0"/>
    <m/>
    <m/>
    <s v="The percentage results are from the KAP survey conducted in Oct 2022. Next survey will be conduct in May 2023."/>
    <n v="997"/>
    <n v="1200"/>
    <n v="938"/>
    <n v="860"/>
    <n v="1112"/>
    <n v="1515"/>
    <n v="0.56000000000000005"/>
    <n v="0.81"/>
    <m/>
    <m/>
    <m/>
    <m/>
    <m/>
    <s v="The percentage results are from the KAP survey conducted in Oct 2022. The next survey will be in May 2023. "/>
    <n v="0.9"/>
    <n v="0.96"/>
    <n v="0.99"/>
    <n v="0.95"/>
    <m/>
    <n v="104"/>
    <m/>
    <n v="27"/>
    <m/>
    <m/>
    <m/>
    <n v="0"/>
    <s v="Tested"/>
    <s v="Tested"/>
    <x v="0"/>
    <n v="1"/>
    <n v="5133"/>
    <n v="10.266"/>
    <n v="0"/>
    <n v="0"/>
    <n v="10"/>
    <n v="0"/>
    <n v="0.87590103253458018"/>
    <n v="4496"/>
    <n v="26.595854922279791"/>
    <n v="0"/>
    <n v="0"/>
    <n v="257"/>
    <n v="55"/>
    <n v="0.12409896746541982"/>
    <n v="4.4554455445544552E-2"/>
    <n v="3995"/>
    <n v="5133"/>
    <n v="1515"/>
    <n v="5133"/>
    <n v="5133"/>
    <n v="1"/>
    <n v="0"/>
    <n v="0.77829729203195008"/>
    <n v="1"/>
    <s v="Yes"/>
    <n v="0.99"/>
    <n v="4619.7"/>
    <n v="4927.6799999999994"/>
    <n v="5081.67"/>
    <n v="4876.3499999999995"/>
    <n v="5081.67"/>
    <n v="0"/>
    <n v="0"/>
    <n v="2080"/>
    <n v="5133"/>
    <n v="0"/>
    <n v="0"/>
    <n v="3995"/>
    <n v="5133"/>
    <s v="Yes"/>
    <s v="LWF"/>
    <s v="Camp"/>
    <x v="0"/>
    <s v="Muslim"/>
    <n v="20.108101999999999"/>
    <n v="92.985095000000001"/>
    <s v="MMR012CMP016"/>
    <x v="0"/>
    <n v="279"/>
    <n v="636"/>
    <n v="915"/>
    <m/>
    <m/>
    <m/>
    <m/>
    <n v="1115"/>
    <n v="5197"/>
    <x v="0"/>
  </r>
  <r>
    <x v="0"/>
    <x v="2"/>
    <x v="2"/>
    <s v="UNICEF, OFDA"/>
    <x v="0"/>
    <x v="2"/>
    <x v="0"/>
    <x v="3"/>
    <n v="1389"/>
    <n v="6680"/>
    <n v="4.8092152627789773"/>
    <s v="01 April 2022/ 4 August 2022/ 15 March 2022/ 3 October 2022"/>
    <s v="31 March 2023/ 30 June 2023/ 28 February 2023/ 2 October 2023"/>
    <n v="0"/>
    <n v="0"/>
    <n v="0"/>
    <n v="36"/>
    <n v="36"/>
    <n v="0"/>
    <n v="6680"/>
    <n v="0"/>
    <n v="0"/>
    <n v="18"/>
    <n v="0.89"/>
    <n v="1152"/>
    <m/>
    <m/>
    <m/>
    <m/>
    <m/>
    <m/>
    <s v="Water supply for the preiod of water scarcity is going to happen in next quarter. "/>
    <n v="234"/>
    <n v="242"/>
    <n v="146"/>
    <n v="174"/>
    <n v="1"/>
    <n v="1"/>
    <m/>
    <n v="19"/>
    <n v="114"/>
    <m/>
    <m/>
    <x v="0"/>
    <m/>
    <m/>
    <s v="The percentage results are from the KAP survey conducted in Oct 2022. Next survey will be conduct in May 2023."/>
    <n v="1376"/>
    <n v="1499"/>
    <n v="1070"/>
    <n v="1009"/>
    <n v="1389"/>
    <n v="1763"/>
    <n v="0.7"/>
    <n v="0.52"/>
    <m/>
    <m/>
    <m/>
    <m/>
    <m/>
    <s v="The percentage results are from the KAP survey conducted in Oct 2022. The next survey will be in May 2023. "/>
    <n v="0.96"/>
    <n v="0.93"/>
    <n v="1"/>
    <n v="1"/>
    <m/>
    <n v="146"/>
    <m/>
    <n v="42"/>
    <m/>
    <m/>
    <m/>
    <n v="0"/>
    <s v="Tested"/>
    <s v="Tested"/>
    <x v="0"/>
    <n v="1"/>
    <n v="6680"/>
    <n v="13.36"/>
    <n v="0"/>
    <n v="0"/>
    <n v="13"/>
    <n v="0"/>
    <n v="0.7745508982035928"/>
    <n v="5174"/>
    <n v="28.547008547008549"/>
    <n v="0"/>
    <n v="0"/>
    <n v="334"/>
    <n v="92"/>
    <n v="0.2254491017964072"/>
    <n v="3.3057851239669422E-2"/>
    <n v="4954"/>
    <n v="6680"/>
    <n v="1763"/>
    <n v="6680"/>
    <n v="6680"/>
    <n v="1"/>
    <n v="0"/>
    <n v="0.74161676646706587"/>
    <n v="1"/>
    <s v="Yes"/>
    <n v="1"/>
    <n v="6412.8"/>
    <n v="6212.4000000000005"/>
    <n v="6680"/>
    <n v="6680"/>
    <n v="6680"/>
    <n v="0"/>
    <n v="0"/>
    <n v="2920"/>
    <n v="6680"/>
    <n v="0"/>
    <n v="0"/>
    <n v="4954"/>
    <n v="6680"/>
    <s v="Yes"/>
    <s v="DRC"/>
    <s v="Camp"/>
    <x v="0"/>
    <s v="Muslim"/>
    <n v="20.090183"/>
    <n v="93.010368999999997"/>
    <s v="MMR012CMP018"/>
    <x v="0"/>
    <n v="95"/>
    <n v="1102"/>
    <n v="1197"/>
    <m/>
    <m/>
    <m/>
    <m/>
    <n v="1387"/>
    <n v="6674"/>
    <x v="0"/>
  </r>
  <r>
    <x v="0"/>
    <x v="2"/>
    <x v="2"/>
    <s v="ECHO, OFDA, CDC "/>
    <x v="0"/>
    <x v="2"/>
    <x v="0"/>
    <x v="4"/>
    <n v="1076"/>
    <n v="5024"/>
    <n v="4.6691449814126393"/>
    <s v="01 April 2022/ 4 August 2022/ 15 March 2022/ 3 October 2022"/>
    <s v="31 March 2023/ 30 June 2023/ 28 February 2023/ 2 October 2023"/>
    <n v="0"/>
    <n v="0"/>
    <n v="0"/>
    <n v="3"/>
    <n v="3"/>
    <n v="0"/>
    <n v="5024"/>
    <n v="0"/>
    <n v="0"/>
    <n v="12"/>
    <n v="0.25"/>
    <n v="826"/>
    <m/>
    <m/>
    <m/>
    <m/>
    <m/>
    <m/>
    <s v="Water supply for the preiod of water scarcity is going to happen in next quarter. "/>
    <n v="169"/>
    <n v="169"/>
    <n v="0"/>
    <n v="169"/>
    <n v="1"/>
    <n v="1"/>
    <m/>
    <n v="29"/>
    <n v="127"/>
    <m/>
    <m/>
    <x v="0"/>
    <m/>
    <m/>
    <s v="The percentage results are from the KAP survey conducted in Oct 2022. Next survey will be conduct in May 2023."/>
    <n v="974"/>
    <n v="1090"/>
    <n v="901"/>
    <n v="792"/>
    <n v="1076"/>
    <n v="1294"/>
    <n v="0.36"/>
    <m/>
    <m/>
    <m/>
    <m/>
    <m/>
    <m/>
    <s v="The percentage results are from the KAP survey conducted in Oct 2022. The next survey will be in May 2023. "/>
    <n v="0.95"/>
    <n v="0.97"/>
    <n v="1"/>
    <n v="0.97"/>
    <m/>
    <m/>
    <m/>
    <n v="47"/>
    <m/>
    <m/>
    <m/>
    <n v="0"/>
    <s v="Tested"/>
    <s v="Tested"/>
    <x v="0"/>
    <n v="1"/>
    <n v="5024"/>
    <n v="10.048"/>
    <n v="0"/>
    <n v="0"/>
    <n v="10"/>
    <n v="0"/>
    <n v="0.81349522292993626"/>
    <n v="4087"/>
    <n v="29.727810650887573"/>
    <n v="0"/>
    <n v="0"/>
    <n v="251"/>
    <n v="82"/>
    <n v="0.18650477707006374"/>
    <n v="0"/>
    <n v="3757"/>
    <n v="5024"/>
    <n v="1294"/>
    <n v="5024"/>
    <n v="5024"/>
    <n v="1"/>
    <n v="0"/>
    <n v="0.74781050955414008"/>
    <n v="1"/>
    <s v="Yes"/>
    <n v="1"/>
    <n v="4772.8"/>
    <n v="4873.28"/>
    <n v="5024"/>
    <n v="4873.28"/>
    <n v="5024"/>
    <n v="0"/>
    <n v="0"/>
    <n v="0"/>
    <n v="5024"/>
    <n v="0"/>
    <n v="0"/>
    <n v="3757"/>
    <n v="5024"/>
    <s v="Yes"/>
    <s v="LWF"/>
    <s v="Camp"/>
    <x v="1"/>
    <s v="Muslim"/>
    <n v="20.073437999999999"/>
    <n v="93.154551999999995"/>
    <s v="MMR012CMP017"/>
    <x v="0"/>
    <n v="159"/>
    <n v="923"/>
    <n v="1082"/>
    <m/>
    <m/>
    <m/>
    <m/>
    <n v="1059"/>
    <n v="5004"/>
    <x v="0"/>
  </r>
  <r>
    <x v="0"/>
    <x v="2"/>
    <x v="2"/>
    <s v="ECHO, OFDA, CDC "/>
    <x v="0"/>
    <x v="2"/>
    <x v="0"/>
    <x v="5"/>
    <n v="1064"/>
    <n v="5137"/>
    <n v="4.8280075187969924"/>
    <s v="01 April 2022/ 4 August 2022/ 15 March 2022/ 3 October 2022"/>
    <s v="31 March 2023/ 30 June 2023/ 28 February 2023/ 2 October 2023"/>
    <n v="0"/>
    <n v="0"/>
    <n v="0"/>
    <n v="3"/>
    <n v="3"/>
    <n v="0"/>
    <n v="5137"/>
    <n v="0"/>
    <n v="0"/>
    <n v="3"/>
    <n v="0.33"/>
    <n v="516"/>
    <m/>
    <m/>
    <m/>
    <m/>
    <m/>
    <m/>
    <s v="Water supply for the preiod of water scarcity is going to happen in next quarter. "/>
    <n v="209"/>
    <n v="209"/>
    <n v="64"/>
    <n v="209"/>
    <n v="0.98"/>
    <n v="0.96"/>
    <m/>
    <n v="37"/>
    <n v="91"/>
    <m/>
    <m/>
    <x v="0"/>
    <m/>
    <m/>
    <s v="The percentage results are from the KAP survey conducted in Oct 2022. Next survey will be conduct in May 2023."/>
    <n v="1051"/>
    <n v="1120"/>
    <n v="932"/>
    <n v="769"/>
    <n v="1064"/>
    <n v="1366"/>
    <n v="0.59"/>
    <n v="0.84"/>
    <m/>
    <m/>
    <m/>
    <m/>
    <m/>
    <s v="The percentage results are from the KAP survey conducted in Oct 2022. The next survey will be in May 2023. "/>
    <n v="0.93"/>
    <n v="0.97"/>
    <n v="0.86"/>
    <n v="0.8"/>
    <m/>
    <n v="64"/>
    <m/>
    <n v="34"/>
    <m/>
    <m/>
    <m/>
    <n v="0"/>
    <s v="Tested"/>
    <s v="Tested"/>
    <x v="0"/>
    <n v="1"/>
    <n v="5137"/>
    <n v="10.273999999999999"/>
    <n v="0"/>
    <n v="0"/>
    <n v="10"/>
    <n v="0"/>
    <n v="0.97547206540782561"/>
    <n v="5011"/>
    <n v="24.578947368421051"/>
    <n v="0"/>
    <n v="0"/>
    <n v="257"/>
    <n v="48"/>
    <n v="2.4527934592174394E-2"/>
    <n v="0"/>
    <n v="3872"/>
    <n v="5137"/>
    <n v="1366"/>
    <n v="5137"/>
    <n v="5137"/>
    <n v="1"/>
    <n v="0"/>
    <n v="0.75374732334047112"/>
    <n v="1"/>
    <s v="Yes"/>
    <n v="0.86"/>
    <n v="4777.41"/>
    <n v="4982.8899999999994"/>
    <n v="4417.82"/>
    <n v="4109.6000000000004"/>
    <n v="4982.8899999999994"/>
    <n v="0"/>
    <n v="0"/>
    <n v="1280"/>
    <n v="5137"/>
    <n v="0"/>
    <n v="0"/>
    <n v="3872"/>
    <n v="5137"/>
    <s v="Yes"/>
    <s v="LWF"/>
    <s v="Camp"/>
    <x v="0"/>
    <s v="Muslim"/>
    <n v="20.073437999999999"/>
    <n v="93.154551999999995"/>
    <s v="MMR012CMP017"/>
    <x v="0"/>
    <n v="116"/>
    <n v="693"/>
    <n v="809"/>
    <m/>
    <m/>
    <m/>
    <m/>
    <n v="982"/>
    <n v="4828"/>
    <x v="0"/>
  </r>
  <r>
    <x v="0"/>
    <x v="3"/>
    <x v="3"/>
    <s v="BHA-USAID"/>
    <x v="0"/>
    <x v="2"/>
    <x v="0"/>
    <x v="6"/>
    <n v="811"/>
    <n v="2861"/>
    <n v="3.5277435265104811"/>
    <d v="2022-06-01T00:00:00"/>
    <d v="2023-05-31T00:00:00"/>
    <m/>
    <m/>
    <m/>
    <n v="8"/>
    <n v="8"/>
    <m/>
    <m/>
    <m/>
    <m/>
    <n v="75"/>
    <n v="1"/>
    <m/>
    <m/>
    <m/>
    <m/>
    <m/>
    <m/>
    <m/>
    <m/>
    <n v="356"/>
    <n v="360"/>
    <m/>
    <m/>
    <m/>
    <m/>
    <m/>
    <n v="1"/>
    <m/>
    <m/>
    <m/>
    <x v="0"/>
    <m/>
    <m/>
    <m/>
    <n v="187"/>
    <n v="621"/>
    <n v="74"/>
    <n v="82"/>
    <m/>
    <m/>
    <m/>
    <m/>
    <m/>
    <m/>
    <m/>
    <m/>
    <m/>
    <m/>
    <m/>
    <m/>
    <m/>
    <m/>
    <m/>
    <m/>
    <m/>
    <m/>
    <m/>
    <m/>
    <m/>
    <m/>
    <s v="no test"/>
    <s v="Tested"/>
    <x v="0"/>
    <n v="0.69905627403005943"/>
    <n v="2000"/>
    <n v="4"/>
    <n v="0.30094372596994057"/>
    <n v="861"/>
    <n v="6"/>
    <n v="2"/>
    <n v="1"/>
    <n v="2861"/>
    <n v="8.036516853932584"/>
    <n v="0"/>
    <n v="0"/>
    <n v="143"/>
    <n v="0"/>
    <n v="0"/>
    <n v="1.1111111111111112E-2"/>
    <n v="964"/>
    <n v="0"/>
    <n v="0"/>
    <n v="0"/>
    <n v="964"/>
    <n v="0.33694512408248867"/>
    <n v="0.66305487591751133"/>
    <n v="0.33694512408248867"/>
    <n v="0"/>
    <s v="No"/>
    <n v="0"/>
    <n v="0"/>
    <n v="0"/>
    <n v="0"/>
    <n v="0"/>
    <n v="0"/>
    <n v="0"/>
    <n v="0"/>
    <n v="0"/>
    <n v="0"/>
    <n v="0"/>
    <n v="0"/>
    <n v="964"/>
    <n v="0"/>
    <s v="Yes"/>
    <s v="DRC"/>
    <s v="Camp"/>
    <x v="0"/>
    <s v="Muslim"/>
    <n v="20.064226000000001"/>
    <n v="92.993758999999997"/>
    <s v="MMR012CMP019"/>
    <x v="0"/>
    <n v="159"/>
    <n v="361"/>
    <n v="520"/>
    <m/>
    <m/>
    <m/>
    <m/>
    <n v="682"/>
    <n v="2588"/>
    <x v="0"/>
  </r>
  <r>
    <x v="0"/>
    <x v="4"/>
    <x v="4"/>
    <s v="UNOPS/ECHO"/>
    <x v="0"/>
    <x v="3"/>
    <x v="0"/>
    <x v="7"/>
    <n v="380"/>
    <n v="2489"/>
    <n v="6.55"/>
    <d v="2022-10-01T00:00:00"/>
    <d v="2023-03-31T00:00:00"/>
    <m/>
    <n v="24"/>
    <n v="24"/>
    <m/>
    <m/>
    <m/>
    <m/>
    <n v="5"/>
    <n v="0.8"/>
    <n v="0"/>
    <n v="0"/>
    <m/>
    <m/>
    <m/>
    <m/>
    <m/>
    <m/>
    <m/>
    <m/>
    <n v="117"/>
    <n v="120"/>
    <n v="31"/>
    <n v="81"/>
    <n v="1"/>
    <n v="1"/>
    <n v="1"/>
    <n v="9"/>
    <n v="220"/>
    <m/>
    <m/>
    <x v="0"/>
    <m/>
    <m/>
    <m/>
    <n v="23"/>
    <n v="453"/>
    <n v="384"/>
    <n v="402"/>
    <n v="380"/>
    <n v="640"/>
    <n v="1"/>
    <n v="0.6"/>
    <m/>
    <m/>
    <m/>
    <m/>
    <m/>
    <m/>
    <n v="1"/>
    <n v="1"/>
    <n v="0.9"/>
    <n v="1"/>
    <m/>
    <n v="39"/>
    <m/>
    <n v="47"/>
    <m/>
    <m/>
    <m/>
    <m/>
    <s v="Tested"/>
    <s v="Tested"/>
    <x v="0"/>
    <n v="1"/>
    <n v="2489"/>
    <n v="4.9779999999999998"/>
    <n v="0"/>
    <n v="0"/>
    <n v="5"/>
    <n v="2.2000000000000242E-2"/>
    <n v="1"/>
    <n v="2489"/>
    <n v="21.273504273504273"/>
    <n v="0"/>
    <n v="0"/>
    <n v="124"/>
    <n v="4"/>
    <n v="0"/>
    <n v="2.5000000000000001E-2"/>
    <n v="1262"/>
    <n v="2489"/>
    <n v="640"/>
    <n v="2489"/>
    <n v="2489"/>
    <n v="1"/>
    <n v="0"/>
    <n v="0.50703093611892325"/>
    <n v="1"/>
    <s v="No"/>
    <n v="0.9"/>
    <n v="2489"/>
    <n v="2489"/>
    <n v="2240.1"/>
    <n v="2489"/>
    <n v="2489"/>
    <n v="0"/>
    <n v="0"/>
    <n v="620"/>
    <n v="2489"/>
    <n v="0"/>
    <n v="0"/>
    <n v="1262"/>
    <n v="2489"/>
    <s v="Yes"/>
    <n v="0"/>
    <s v="Camp"/>
    <x v="0"/>
    <s v="Muslim"/>
    <n v="20.128488999999998"/>
    <n v="92.875814000000005"/>
    <s v="MMR012CMP039"/>
    <x v="0"/>
    <n v="100"/>
    <n v="301"/>
    <n v="401"/>
    <m/>
    <m/>
    <m/>
    <m/>
    <n v="380"/>
    <n v="2435"/>
    <x v="0"/>
  </r>
  <r>
    <x v="0"/>
    <x v="4"/>
    <x v="4"/>
    <s v="UNOPS/ECHO"/>
    <x v="0"/>
    <x v="3"/>
    <x v="0"/>
    <x v="8"/>
    <n v="1012"/>
    <n v="5101"/>
    <n v="5.0405138339920947"/>
    <d v="2022-10-01T00:00:00"/>
    <d v="2023-03-31T00:00:00"/>
    <m/>
    <n v="48"/>
    <n v="51"/>
    <m/>
    <m/>
    <m/>
    <m/>
    <n v="9"/>
    <n v="0.78"/>
    <n v="0"/>
    <n v="0"/>
    <m/>
    <m/>
    <m/>
    <m/>
    <m/>
    <m/>
    <m/>
    <m/>
    <n v="235"/>
    <n v="254"/>
    <n v="83.5"/>
    <n v="276.5"/>
    <n v="0.97"/>
    <n v="0.87"/>
    <n v="0.76"/>
    <m/>
    <n v="106"/>
    <m/>
    <m/>
    <x v="0"/>
    <m/>
    <m/>
    <m/>
    <n v="54.5"/>
    <n v="357"/>
    <n v="625"/>
    <n v="592.5"/>
    <n v="1012"/>
    <n v="1342"/>
    <n v="0.79"/>
    <n v="0.59"/>
    <m/>
    <m/>
    <m/>
    <m/>
    <m/>
    <m/>
    <n v="1"/>
    <n v="1"/>
    <n v="0.95"/>
    <n v="0.85"/>
    <m/>
    <n v="91.5"/>
    <m/>
    <n v="80.5"/>
    <m/>
    <m/>
    <m/>
    <m/>
    <s v="Tested"/>
    <s v="Tested"/>
    <x v="0"/>
    <n v="1"/>
    <n v="5101"/>
    <n v="10.202"/>
    <n v="0"/>
    <n v="0"/>
    <n v="10"/>
    <n v="0"/>
    <n v="0.94216820231327192"/>
    <n v="4806"/>
    <n v="21.706382978723404"/>
    <n v="0"/>
    <n v="0"/>
    <n v="255"/>
    <n v="1"/>
    <n v="5.7831797686728081E-2"/>
    <n v="7.4803149606299218E-2"/>
    <n v="1629"/>
    <n v="5101"/>
    <n v="1342"/>
    <n v="5101"/>
    <n v="5101"/>
    <n v="1"/>
    <n v="0"/>
    <n v="0.31934914722603414"/>
    <n v="1"/>
    <s v="No"/>
    <n v="0.95"/>
    <n v="5101"/>
    <n v="5101"/>
    <n v="4845.95"/>
    <n v="4335.8499999999995"/>
    <n v="5101"/>
    <n v="0"/>
    <n v="0"/>
    <n v="1670"/>
    <n v="5101"/>
    <n v="0"/>
    <n v="0"/>
    <n v="1629"/>
    <n v="5101"/>
    <s v="Yes"/>
    <n v="0"/>
    <s v="Camp"/>
    <x v="0"/>
    <s v="Muslim"/>
    <n v="20.179417000000001"/>
    <n v="92.813028000000003"/>
    <s v="MMR012CMP113"/>
    <x v="0"/>
    <n v="46"/>
    <n v="436"/>
    <n v="482"/>
    <m/>
    <m/>
    <m/>
    <m/>
    <n v="1012"/>
    <n v="5066"/>
    <x v="0"/>
  </r>
  <r>
    <x v="0"/>
    <x v="4"/>
    <x v="4"/>
    <s v="UNOPS/ECHO"/>
    <x v="0"/>
    <x v="3"/>
    <x v="0"/>
    <x v="9"/>
    <n v="1346"/>
    <n v="8728"/>
    <n v="6.4843982169390788"/>
    <d v="2022-10-01T00:00:00"/>
    <d v="2023-03-31T00:00:00"/>
    <m/>
    <n v="76"/>
    <n v="80"/>
    <m/>
    <m/>
    <m/>
    <m/>
    <n v="2"/>
    <n v="1"/>
    <n v="0"/>
    <n v="0"/>
    <m/>
    <m/>
    <m/>
    <m/>
    <m/>
    <m/>
    <m/>
    <m/>
    <n v="258"/>
    <n v="328"/>
    <n v="83.5"/>
    <n v="276.5"/>
    <n v="0.97"/>
    <n v="0.87"/>
    <n v="0.76"/>
    <m/>
    <n v="173"/>
    <m/>
    <m/>
    <x v="0"/>
    <m/>
    <m/>
    <m/>
    <n v="54.5"/>
    <n v="357"/>
    <n v="625"/>
    <n v="592.5"/>
    <n v="1331"/>
    <n v="1797"/>
    <n v="0.79"/>
    <n v="0.59"/>
    <m/>
    <m/>
    <m/>
    <m/>
    <m/>
    <m/>
    <n v="1"/>
    <n v="1"/>
    <n v="0.95"/>
    <n v="0.85"/>
    <m/>
    <n v="91.5"/>
    <m/>
    <n v="80.5"/>
    <m/>
    <m/>
    <m/>
    <m/>
    <s v="Tested"/>
    <s v="Tested"/>
    <x v="0"/>
    <n v="1"/>
    <n v="8728"/>
    <n v="17.456"/>
    <n v="0"/>
    <n v="0"/>
    <n v="17"/>
    <n v="0"/>
    <n v="0.61102199816681946"/>
    <n v="5333"/>
    <n v="33.829457364341089"/>
    <n v="0"/>
    <n v="0"/>
    <n v="436"/>
    <n v="108"/>
    <n v="0.38897800183318054"/>
    <n v="0.21341463414634146"/>
    <n v="1629"/>
    <n v="8630.7340267459131"/>
    <n v="1797"/>
    <n v="8630.7340267459131"/>
    <n v="8630.7340267459131"/>
    <n v="0.98885586924219904"/>
    <n v="1.1144130757800963E-2"/>
    <n v="0.18664069660861596"/>
    <n v="0.98885586924219915"/>
    <s v="No"/>
    <n v="0.95"/>
    <n v="8728"/>
    <n v="8728"/>
    <n v="8291.6"/>
    <n v="7418.8"/>
    <n v="8728"/>
    <n v="0"/>
    <n v="0"/>
    <n v="1670"/>
    <n v="6655"/>
    <n v="0"/>
    <n v="0"/>
    <n v="1629"/>
    <n v="6655"/>
    <s v="Yes"/>
    <n v="0"/>
    <s v="Camp"/>
    <x v="0"/>
    <s v="Muslim"/>
    <n v="20.181405999999999"/>
    <n v="92.807552000000001"/>
    <s v="MMR012CMP114"/>
    <x v="0"/>
    <n v="242"/>
    <n v="822"/>
    <n v="1064"/>
    <m/>
    <m/>
    <m/>
    <m/>
    <n v="1346"/>
    <n v="8414"/>
    <x v="0"/>
  </r>
  <r>
    <x v="0"/>
    <x v="4"/>
    <x v="4"/>
    <s v="UNOPS/ECHO"/>
    <x v="0"/>
    <x v="3"/>
    <x v="0"/>
    <x v="10"/>
    <n v="1753"/>
    <n v="11715"/>
    <n v="6.6828294352538506"/>
    <d v="2022-10-01T00:00:00"/>
    <d v="2023-03-31T00:00:00"/>
    <m/>
    <n v="83"/>
    <n v="85"/>
    <m/>
    <m/>
    <m/>
    <m/>
    <n v="32"/>
    <n v="0.47"/>
    <n v="0"/>
    <n v="0"/>
    <m/>
    <m/>
    <m/>
    <m/>
    <m/>
    <m/>
    <m/>
    <m/>
    <n v="538"/>
    <n v="548"/>
    <n v="76"/>
    <n v="447"/>
    <n v="1"/>
    <n v="0.87"/>
    <n v="0.76"/>
    <n v="19"/>
    <n v="165"/>
    <m/>
    <m/>
    <x v="0"/>
    <m/>
    <m/>
    <m/>
    <n v="20"/>
    <n v="318"/>
    <n v="293"/>
    <n v="228"/>
    <n v="1850"/>
    <n v="2822"/>
    <n v="0.9"/>
    <n v="0.85"/>
    <m/>
    <m/>
    <m/>
    <m/>
    <m/>
    <m/>
    <n v="0.96"/>
    <n v="1"/>
    <n v="1"/>
    <n v="0.97"/>
    <m/>
    <n v="76"/>
    <m/>
    <n v="103"/>
    <m/>
    <m/>
    <m/>
    <m/>
    <s v="Tested"/>
    <s v="Tested"/>
    <x v="0"/>
    <n v="1"/>
    <n v="11715"/>
    <n v="23.43"/>
    <n v="0"/>
    <n v="0"/>
    <n v="23"/>
    <n v="0"/>
    <n v="0.96500213401621848"/>
    <n v="11305"/>
    <n v="21.775092936802974"/>
    <n v="0"/>
    <n v="0"/>
    <n v="586"/>
    <n v="38"/>
    <n v="3.4997865983781518E-2"/>
    <n v="1.824817518248175E-2"/>
    <n v="859"/>
    <n v="11715"/>
    <n v="2822"/>
    <n v="11715"/>
    <n v="11715"/>
    <n v="1"/>
    <n v="0"/>
    <n v="7.3324797268459238E-2"/>
    <n v="1"/>
    <s v="No"/>
    <n v="1"/>
    <n v="11246.4"/>
    <n v="11715"/>
    <n v="11715"/>
    <n v="11363.55"/>
    <n v="11715"/>
    <n v="0"/>
    <n v="0"/>
    <n v="1520"/>
    <n v="9250"/>
    <n v="0"/>
    <n v="0"/>
    <n v="859"/>
    <n v="9250"/>
    <s v="Yes"/>
    <n v="0"/>
    <s v="Camp"/>
    <x v="0"/>
    <s v="Muslim"/>
    <n v="20.16846"/>
    <n v="92.827427"/>
    <s v="MMR012CMP041"/>
    <x v="0"/>
    <n v="104"/>
    <n v="810"/>
    <n v="914"/>
    <m/>
    <m/>
    <m/>
    <m/>
    <n v="1713"/>
    <n v="11460"/>
    <x v="0"/>
  </r>
  <r>
    <x v="0"/>
    <x v="5"/>
    <x v="5"/>
    <s v="FCDO/UNOPS"/>
    <x v="0"/>
    <x v="3"/>
    <x v="0"/>
    <x v="11"/>
    <n v="392"/>
    <n v="2260"/>
    <n v="5.7653061224489797"/>
    <d v="2022-10-01T00:00:00"/>
    <d v="2024-03-31T00:00:00"/>
    <n v="480"/>
    <n v="48"/>
    <n v="53"/>
    <m/>
    <m/>
    <m/>
    <m/>
    <n v="69"/>
    <n v="0.55000000000000004"/>
    <n v="79"/>
    <n v="0.28000000000000003"/>
    <m/>
    <m/>
    <m/>
    <m/>
    <m/>
    <m/>
    <m/>
    <m/>
    <n v="109"/>
    <n v="116"/>
    <n v="61"/>
    <n v="116"/>
    <n v="1"/>
    <n v="1"/>
    <n v="0.57999999999999996"/>
    <n v="15"/>
    <n v="29"/>
    <n v="4"/>
    <m/>
    <x v="0"/>
    <m/>
    <m/>
    <m/>
    <n v="248"/>
    <n v="952"/>
    <n v="936"/>
    <n v="947"/>
    <n v="784"/>
    <n v="716"/>
    <n v="0.67"/>
    <n v="0.9"/>
    <s v="5"/>
    <m/>
    <m/>
    <m/>
    <m/>
    <m/>
    <n v="1"/>
    <n v="1"/>
    <n v="1"/>
    <n v="1"/>
    <m/>
    <n v="50"/>
    <m/>
    <n v="7"/>
    <m/>
    <m/>
    <m/>
    <m/>
    <s v="Tested"/>
    <s v="Tested"/>
    <x v="0"/>
    <n v="1"/>
    <n v="2260"/>
    <n v="4.5199999999999996"/>
    <n v="0"/>
    <n v="0"/>
    <n v="5"/>
    <n v="0.48000000000000043"/>
    <n v="1"/>
    <n v="2260"/>
    <n v="20.73394495412844"/>
    <n v="200"/>
    <n v="0"/>
    <n v="113"/>
    <n v="0"/>
    <n v="0"/>
    <n v="6.0344827586206899E-2"/>
    <n v="2260"/>
    <n v="2260"/>
    <n v="716"/>
    <n v="2260"/>
    <n v="2260"/>
    <n v="1"/>
    <n v="0"/>
    <n v="1"/>
    <n v="1"/>
    <s v="Yes"/>
    <n v="1"/>
    <n v="2260"/>
    <n v="2260"/>
    <n v="2260"/>
    <n v="2260"/>
    <n v="2260"/>
    <n v="200"/>
    <n v="0"/>
    <n v="1220"/>
    <n v="2260"/>
    <n v="0"/>
    <n v="0"/>
    <n v="2260"/>
    <n v="2260"/>
    <s v="Yes"/>
    <n v="0"/>
    <s v="Camp"/>
    <x v="0"/>
    <s v="Muslim"/>
    <n v="20.181778000000001"/>
    <n v="92.823166999999998"/>
    <s v="MMR012CMP042"/>
    <x v="0"/>
    <n v="47"/>
    <n v="306"/>
    <n v="353"/>
    <m/>
    <m/>
    <m/>
    <m/>
    <n v="392"/>
    <n v="2455"/>
    <x v="0"/>
  </r>
  <r>
    <x v="0"/>
    <x v="4"/>
    <x v="4"/>
    <s v="UNOPS/ECHO"/>
    <x v="0"/>
    <x v="3"/>
    <x v="0"/>
    <x v="12"/>
    <n v="400"/>
    <n v="2262"/>
    <n v="5.6550000000000002"/>
    <d v="2022-10-01T00:00:00"/>
    <d v="2023-03-31T00:00:00"/>
    <m/>
    <n v="24"/>
    <n v="25"/>
    <m/>
    <m/>
    <m/>
    <m/>
    <n v="22"/>
    <n v="0.91"/>
    <n v="78"/>
    <n v="0.33"/>
    <m/>
    <m/>
    <m/>
    <m/>
    <m/>
    <m/>
    <m/>
    <m/>
    <n v="98"/>
    <n v="104"/>
    <n v="45"/>
    <n v="83"/>
    <n v="1"/>
    <n v="0.82"/>
    <n v="0.45"/>
    <n v="2"/>
    <n v="198"/>
    <m/>
    <m/>
    <x v="0"/>
    <m/>
    <m/>
    <m/>
    <n v="20"/>
    <n v="229"/>
    <n v="229"/>
    <n v="222"/>
    <n v="400"/>
    <n v="568"/>
    <n v="0.9"/>
    <n v="0.82"/>
    <m/>
    <m/>
    <m/>
    <m/>
    <m/>
    <m/>
    <n v="0.82"/>
    <n v="0.82"/>
    <n v="0.73"/>
    <n v="0.67"/>
    <m/>
    <n v="45"/>
    <m/>
    <n v="66"/>
    <m/>
    <m/>
    <m/>
    <m/>
    <s v="Tested"/>
    <s v="Tested"/>
    <x v="0"/>
    <n v="1"/>
    <n v="2262"/>
    <n v="4.524"/>
    <n v="0"/>
    <n v="0"/>
    <n v="5"/>
    <n v="0.47599999999999998"/>
    <n v="0.9717064544650752"/>
    <n v="2198"/>
    <n v="23.081632653061224"/>
    <n v="0"/>
    <n v="0"/>
    <n v="113"/>
    <n v="9"/>
    <n v="2.8293545534924802E-2"/>
    <n v="5.7692307692307696E-2"/>
    <n v="700"/>
    <n v="2262"/>
    <n v="568"/>
    <n v="2262"/>
    <n v="2262"/>
    <n v="1"/>
    <n v="0"/>
    <n v="0.30946065428824049"/>
    <n v="1"/>
    <s v="No"/>
    <n v="0.73"/>
    <n v="1854.84"/>
    <n v="1854.84"/>
    <n v="1651.26"/>
    <n v="1515.5400000000002"/>
    <n v="1854.84"/>
    <n v="0"/>
    <n v="0"/>
    <n v="900"/>
    <n v="2262"/>
    <n v="0"/>
    <n v="0"/>
    <n v="700"/>
    <n v="2262"/>
    <n v="0"/>
    <n v="0"/>
    <s v="Camp"/>
    <x v="0"/>
    <s v="Muslim"/>
    <n v="20.180194"/>
    <n v="92.816638999999995"/>
    <s v="MMR012CMP042"/>
    <x v="0"/>
    <n v="70"/>
    <n v="241"/>
    <n v="311"/>
    <m/>
    <m/>
    <m/>
    <m/>
    <n v="400"/>
    <n v="2228"/>
    <x v="0"/>
  </r>
  <r>
    <x v="0"/>
    <x v="5"/>
    <x v="5"/>
    <s v="FCDO/UNOPS"/>
    <x v="0"/>
    <x v="3"/>
    <x v="0"/>
    <x v="13"/>
    <n v="656"/>
    <n v="3503"/>
    <n v="5.3399390243902438"/>
    <d v="2022-10-01T00:00:00"/>
    <d v="2024-03-31T00:00:00"/>
    <n v="449"/>
    <n v="28"/>
    <n v="36"/>
    <m/>
    <m/>
    <m/>
    <m/>
    <n v="42"/>
    <n v="0.74"/>
    <n v="84"/>
    <n v="0.28999999999999998"/>
    <m/>
    <m/>
    <m/>
    <m/>
    <m/>
    <m/>
    <m/>
    <m/>
    <n v="162"/>
    <n v="205"/>
    <n v="6"/>
    <n v="129"/>
    <n v="1"/>
    <n v="1"/>
    <n v="1"/>
    <n v="4"/>
    <n v="42"/>
    <n v="3"/>
    <m/>
    <x v="0"/>
    <m/>
    <m/>
    <m/>
    <n v="470"/>
    <n v="1154"/>
    <n v="258"/>
    <n v="247"/>
    <n v="1312"/>
    <n v="1185"/>
    <n v="1"/>
    <n v="1"/>
    <m/>
    <m/>
    <m/>
    <m/>
    <m/>
    <m/>
    <n v="0.94"/>
    <n v="1"/>
    <n v="1"/>
    <n v="1"/>
    <m/>
    <n v="174"/>
    <m/>
    <n v="53"/>
    <m/>
    <m/>
    <m/>
    <m/>
    <s v="Tested"/>
    <s v="Tested"/>
    <x v="0"/>
    <n v="1"/>
    <n v="3503"/>
    <n v="7.0060000000000002"/>
    <n v="0"/>
    <n v="0"/>
    <n v="7"/>
    <n v="0"/>
    <n v="0.95974878675421071"/>
    <n v="3362"/>
    <n v="21.623456790123456"/>
    <n v="150"/>
    <n v="0"/>
    <n v="175"/>
    <n v="0"/>
    <n v="4.0251213245789286E-2"/>
    <n v="0.2097560975609756"/>
    <n v="2129"/>
    <n v="3503"/>
    <n v="1185"/>
    <n v="3503"/>
    <n v="3503"/>
    <n v="1"/>
    <n v="0"/>
    <n v="0.60776477305166998"/>
    <n v="1"/>
    <s v="Yes"/>
    <n v="1"/>
    <n v="3292.8199999999997"/>
    <n v="3503"/>
    <n v="3503"/>
    <n v="3503"/>
    <n v="3503"/>
    <n v="150"/>
    <n v="0"/>
    <n v="120"/>
    <n v="3503"/>
    <n v="0"/>
    <n v="0"/>
    <n v="2129"/>
    <n v="3503"/>
    <s v="Yes"/>
    <n v="0"/>
    <s v="Camp"/>
    <x v="0"/>
    <s v="Muslim"/>
    <n v="20.185917"/>
    <n v="92.831000000000003"/>
    <s v="MMR012CMP092"/>
    <x v="0"/>
    <n v="88"/>
    <n v="397"/>
    <n v="485"/>
    <m/>
    <m/>
    <m/>
    <m/>
    <n v="657"/>
    <n v="3906"/>
    <x v="0"/>
  </r>
  <r>
    <x v="0"/>
    <x v="5"/>
    <x v="5"/>
    <s v="FCDO/UNOPS"/>
    <x v="0"/>
    <x v="3"/>
    <x v="0"/>
    <x v="14"/>
    <n v="774"/>
    <n v="4582"/>
    <n v="5.9198966408268729"/>
    <d v="2022-10-01T00:00:00"/>
    <d v="2024-03-31T00:00:00"/>
    <n v="622"/>
    <n v="63"/>
    <n v="76"/>
    <m/>
    <m/>
    <m/>
    <m/>
    <n v="97"/>
    <n v="0.67"/>
    <n v="81"/>
    <n v="0.28000000000000003"/>
    <m/>
    <m/>
    <m/>
    <m/>
    <m/>
    <m/>
    <m/>
    <m/>
    <n v="160"/>
    <n v="186"/>
    <n v="44"/>
    <n v="139"/>
    <n v="1"/>
    <n v="0.9"/>
    <n v="0.39"/>
    <m/>
    <n v="19"/>
    <n v="2"/>
    <m/>
    <x v="0"/>
    <m/>
    <m/>
    <m/>
    <n v="620"/>
    <n v="1052"/>
    <n v="965"/>
    <n v="952"/>
    <n v="1548"/>
    <n v="1515"/>
    <n v="0.93"/>
    <n v="1"/>
    <m/>
    <m/>
    <m/>
    <m/>
    <m/>
    <m/>
    <n v="1"/>
    <n v="1"/>
    <n v="1"/>
    <n v="1"/>
    <m/>
    <n v="91"/>
    <m/>
    <n v="26"/>
    <m/>
    <m/>
    <m/>
    <m/>
    <s v="Tested"/>
    <s v="Tested"/>
    <x v="0"/>
    <n v="1"/>
    <n v="4582"/>
    <n v="9.1639999999999997"/>
    <n v="0"/>
    <n v="0"/>
    <n v="9"/>
    <n v="0"/>
    <n v="0.70253164556962022"/>
    <n v="3219"/>
    <n v="28.637499999999999"/>
    <n v="100"/>
    <n v="0"/>
    <n v="229"/>
    <n v="43"/>
    <n v="0.29746835443037978"/>
    <n v="0.13978494623655913"/>
    <n v="3589"/>
    <n v="4582"/>
    <n v="1515"/>
    <n v="4582"/>
    <n v="4582"/>
    <n v="1"/>
    <n v="0"/>
    <n v="0.78328240942819727"/>
    <n v="1"/>
    <s v="Yes"/>
    <n v="1"/>
    <n v="4582"/>
    <n v="4582"/>
    <n v="4582"/>
    <n v="4582"/>
    <n v="4582"/>
    <n v="100"/>
    <n v="0"/>
    <n v="880"/>
    <n v="4582"/>
    <n v="0"/>
    <n v="0"/>
    <n v="3589"/>
    <n v="4582"/>
    <s v="Yes"/>
    <n v="0"/>
    <s v="Camp"/>
    <x v="0"/>
    <s v="Muslim"/>
    <n v="20.206778"/>
    <n v="92.774193999999994"/>
    <s v="MMR012CMP098"/>
    <x v="0"/>
    <n v="42"/>
    <n v="432"/>
    <n v="474"/>
    <m/>
    <m/>
    <m/>
    <m/>
    <n v="777"/>
    <n v="4735"/>
    <x v="0"/>
  </r>
  <r>
    <x v="0"/>
    <x v="5"/>
    <x v="5"/>
    <s v="FCDO/UNOPS"/>
    <x v="0"/>
    <x v="3"/>
    <x v="0"/>
    <x v="15"/>
    <n v="2728"/>
    <n v="13878"/>
    <n v="5.0872434017595305"/>
    <d v="2022-10-01T00:00:00"/>
    <d v="2024-03-31T00:00:00"/>
    <n v="1590"/>
    <n v="217"/>
    <n v="226"/>
    <m/>
    <m/>
    <m/>
    <m/>
    <n v="109"/>
    <n v="0.88"/>
    <n v="106"/>
    <n v="0.25"/>
    <m/>
    <m/>
    <m/>
    <m/>
    <m/>
    <m/>
    <m/>
    <m/>
    <n v="651"/>
    <n v="688"/>
    <n v="148"/>
    <n v="457"/>
    <n v="1"/>
    <n v="1"/>
    <n v="0.82"/>
    <n v="16"/>
    <n v="120"/>
    <n v="21"/>
    <m/>
    <x v="0"/>
    <m/>
    <m/>
    <m/>
    <n v="1091"/>
    <n v="3240"/>
    <n v="869"/>
    <n v="909"/>
    <n v="5456"/>
    <n v="6588"/>
    <n v="1"/>
    <n v="1"/>
    <n v="13"/>
    <m/>
    <m/>
    <m/>
    <m/>
    <m/>
    <n v="1"/>
    <n v="1"/>
    <n v="1"/>
    <n v="1"/>
    <m/>
    <n v="168"/>
    <m/>
    <n v="158"/>
    <m/>
    <m/>
    <m/>
    <m/>
    <s v="Tested"/>
    <s v="Tested"/>
    <x v="0"/>
    <n v="1"/>
    <n v="13878"/>
    <n v="27.756"/>
    <n v="0"/>
    <n v="0"/>
    <n v="28"/>
    <n v="0.24399999999999977"/>
    <n v="0.96988038622279871"/>
    <n v="13460"/>
    <n v="21.317972350230416"/>
    <n v="1050"/>
    <n v="0"/>
    <n v="694"/>
    <n v="6"/>
    <n v="3.0119613777201293E-2"/>
    <n v="5.3779069767441859E-2"/>
    <n v="6109"/>
    <n v="13878"/>
    <n v="6588"/>
    <n v="13878"/>
    <n v="13878"/>
    <n v="1"/>
    <n v="0"/>
    <n v="0.44019311139933709"/>
    <n v="1"/>
    <s v="Yes"/>
    <n v="1"/>
    <n v="13878"/>
    <n v="13878"/>
    <n v="13878"/>
    <n v="13878"/>
    <n v="13878"/>
    <n v="1050"/>
    <n v="0"/>
    <n v="2960"/>
    <n v="13878"/>
    <n v="0"/>
    <n v="0"/>
    <n v="6109"/>
    <n v="13878"/>
    <s v="Yes"/>
    <n v="0"/>
    <s v="Camp"/>
    <x v="0"/>
    <s v="Muslim"/>
    <n v="20.18994"/>
    <n v="92.798880999999994"/>
    <s v="MMR012CMP115"/>
    <x v="0"/>
    <n v="168"/>
    <n v="1744"/>
    <n v="1912"/>
    <m/>
    <m/>
    <m/>
    <m/>
    <n v="2640"/>
    <n v="15778"/>
    <x v="0"/>
  </r>
  <r>
    <x v="0"/>
    <x v="3"/>
    <x v="3"/>
    <s v="OFDA"/>
    <x v="0"/>
    <x v="3"/>
    <x v="0"/>
    <x v="16"/>
    <n v="2275"/>
    <n v="12495"/>
    <n v="5.4923076923076923"/>
    <d v="2022-06-01T00:00:00"/>
    <d v="2023-05-31T00:00:00"/>
    <m/>
    <n v="191"/>
    <n v="211"/>
    <m/>
    <m/>
    <m/>
    <m/>
    <m/>
    <m/>
    <n v="70"/>
    <n v="0.93"/>
    <m/>
    <m/>
    <m/>
    <m/>
    <m/>
    <m/>
    <m/>
    <m/>
    <n v="806"/>
    <n v="808"/>
    <m/>
    <m/>
    <m/>
    <m/>
    <m/>
    <m/>
    <m/>
    <m/>
    <m/>
    <x v="0"/>
    <m/>
    <m/>
    <m/>
    <n v="679"/>
    <n v="2116"/>
    <n v="716"/>
    <n v="848"/>
    <m/>
    <m/>
    <m/>
    <m/>
    <m/>
    <m/>
    <m/>
    <m/>
    <m/>
    <m/>
    <m/>
    <m/>
    <m/>
    <m/>
    <m/>
    <m/>
    <m/>
    <m/>
    <m/>
    <m/>
    <m/>
    <m/>
    <s v="no test"/>
    <s v="Tested"/>
    <x v="0"/>
    <n v="1"/>
    <n v="12495"/>
    <n v="24.99"/>
    <n v="0"/>
    <n v="0"/>
    <n v="25"/>
    <n v="1.0000000000001563E-2"/>
    <n v="1"/>
    <n v="12495"/>
    <n v="15.502481389578163"/>
    <n v="0"/>
    <n v="0"/>
    <n v="625"/>
    <n v="0"/>
    <n v="0"/>
    <n v="2.4752475247524753E-3"/>
    <n v="4359"/>
    <n v="0"/>
    <n v="0"/>
    <n v="0"/>
    <n v="4359"/>
    <n v="0.34885954381752698"/>
    <n v="0.65114045618247296"/>
    <n v="0.34885954381752698"/>
    <n v="0"/>
    <s v="No"/>
    <n v="0"/>
    <n v="0"/>
    <n v="0"/>
    <n v="0"/>
    <n v="0"/>
    <n v="0"/>
    <n v="0"/>
    <n v="0"/>
    <n v="0"/>
    <n v="0"/>
    <n v="0"/>
    <n v="0"/>
    <n v="4359"/>
    <n v="0"/>
    <s v="Yes"/>
    <n v="0"/>
    <s v="Camp"/>
    <x v="0"/>
    <s v="Muslim"/>
    <n v="20.185092000000001"/>
    <n v="92.802295999999998"/>
    <s v="MMR012CMP116"/>
    <x v="0"/>
    <n v="223"/>
    <n v="1507"/>
    <n v="1730"/>
    <m/>
    <m/>
    <m/>
    <m/>
    <n v="2275"/>
    <n v="12341"/>
    <x v="0"/>
  </r>
  <r>
    <x v="0"/>
    <x v="3"/>
    <x v="3"/>
    <s v="OFDA"/>
    <x v="0"/>
    <x v="3"/>
    <x v="0"/>
    <x v="17"/>
    <n v="400"/>
    <n v="2698"/>
    <n v="6.7450000000000001"/>
    <d v="2022-06-01T00:00:00"/>
    <d v="2023-05-31T00:00:00"/>
    <m/>
    <n v="37"/>
    <n v="42"/>
    <m/>
    <m/>
    <m/>
    <m/>
    <m/>
    <m/>
    <n v="65"/>
    <n v="1"/>
    <m/>
    <m/>
    <m/>
    <m/>
    <m/>
    <m/>
    <m/>
    <m/>
    <n v="144"/>
    <n v="149"/>
    <m/>
    <m/>
    <m/>
    <m/>
    <m/>
    <n v="2"/>
    <m/>
    <m/>
    <m/>
    <x v="0"/>
    <m/>
    <m/>
    <m/>
    <n v="411"/>
    <n v="626"/>
    <n v="300"/>
    <n v="276"/>
    <m/>
    <m/>
    <m/>
    <m/>
    <m/>
    <m/>
    <m/>
    <m/>
    <m/>
    <m/>
    <m/>
    <m/>
    <m/>
    <m/>
    <m/>
    <m/>
    <m/>
    <m/>
    <m/>
    <m/>
    <m/>
    <m/>
    <s v="no test"/>
    <s v="Tested"/>
    <x v="0"/>
    <n v="1"/>
    <n v="2698"/>
    <n v="5.3959999999999999"/>
    <n v="0"/>
    <n v="0"/>
    <n v="5"/>
    <n v="0"/>
    <n v="1"/>
    <n v="2698"/>
    <n v="18.736111111111111"/>
    <n v="0"/>
    <n v="0"/>
    <n v="135"/>
    <n v="0"/>
    <n v="0"/>
    <n v="3.3557046979865772E-2"/>
    <n v="1613"/>
    <n v="0"/>
    <n v="0"/>
    <n v="0"/>
    <n v="1613"/>
    <n v="0.59785025945144554"/>
    <n v="0.40214974054855446"/>
    <n v="0.59785025945144554"/>
    <n v="0"/>
    <s v="No"/>
    <n v="0"/>
    <n v="0"/>
    <n v="0"/>
    <n v="0"/>
    <n v="0"/>
    <n v="0"/>
    <n v="0"/>
    <n v="0"/>
    <n v="0"/>
    <n v="0"/>
    <n v="0"/>
    <n v="0"/>
    <n v="1613"/>
    <n v="0"/>
    <n v="0"/>
    <n v="0"/>
    <s v="Camp"/>
    <x v="0"/>
    <s v="Muslim"/>
    <n v="20.207284999999999"/>
    <n v="92.788177000000005"/>
    <s v="MMR012CMP045"/>
    <x v="0"/>
    <n v="0"/>
    <n v="0"/>
    <n v="0"/>
    <m/>
    <m/>
    <m/>
    <m/>
    <n v="0"/>
    <n v="0"/>
    <x v="0"/>
  </r>
  <r>
    <x v="0"/>
    <x v="5"/>
    <x v="5"/>
    <s v="FCDO/UNOPS"/>
    <x v="0"/>
    <x v="3"/>
    <x v="0"/>
    <x v="18"/>
    <n v="2280"/>
    <n v="11564"/>
    <n v="5.0719298245614031"/>
    <d v="2022-10-01T00:00:00"/>
    <d v="2024-03-31T00:00:00"/>
    <n v="1751"/>
    <n v="165"/>
    <n v="183"/>
    <m/>
    <m/>
    <m/>
    <m/>
    <n v="0"/>
    <n v="0"/>
    <n v="0"/>
    <n v="0"/>
    <m/>
    <m/>
    <m/>
    <m/>
    <m/>
    <m/>
    <m/>
    <m/>
    <n v="512"/>
    <n v="520"/>
    <n v="60"/>
    <n v="371"/>
    <n v="1"/>
    <n v="1"/>
    <n v="1"/>
    <n v="8"/>
    <n v="51"/>
    <n v="57"/>
    <m/>
    <x v="0"/>
    <m/>
    <m/>
    <m/>
    <n v="713"/>
    <n v="2401"/>
    <n v="1966"/>
    <n v="2203"/>
    <n v="4560"/>
    <n v="4468"/>
    <n v="1"/>
    <n v="1"/>
    <s v="35"/>
    <m/>
    <m/>
    <m/>
    <m/>
    <m/>
    <n v="1"/>
    <n v="1"/>
    <n v="1"/>
    <n v="1"/>
    <m/>
    <n v="159"/>
    <m/>
    <n v="88"/>
    <m/>
    <m/>
    <m/>
    <m/>
    <s v="Tested"/>
    <s v="Tested"/>
    <x v="0"/>
    <n v="1"/>
    <n v="11564"/>
    <n v="23.128"/>
    <n v="0"/>
    <n v="0"/>
    <n v="23"/>
    <n v="0"/>
    <n v="0.90375302663438262"/>
    <n v="10451"/>
    <n v="22.5859375"/>
    <n v="2850"/>
    <n v="0"/>
    <n v="578"/>
    <n v="58"/>
    <n v="9.6246973365617383E-2"/>
    <n v="1.5384615384615385E-2"/>
    <n v="7283"/>
    <n v="11564"/>
    <n v="4468"/>
    <n v="11564"/>
    <n v="11564"/>
    <n v="1"/>
    <n v="0"/>
    <n v="0.6297993773780699"/>
    <n v="1"/>
    <s v="Yes"/>
    <n v="1"/>
    <n v="11564"/>
    <n v="11564"/>
    <n v="11564"/>
    <n v="11564"/>
    <n v="11564"/>
    <n v="2850"/>
    <n v="0"/>
    <n v="1200"/>
    <n v="11564"/>
    <n v="0"/>
    <n v="0"/>
    <n v="7283"/>
    <n v="11564"/>
    <s v="Yes"/>
    <n v="0"/>
    <s v="Camp"/>
    <x v="0"/>
    <s v="Muslim"/>
    <n v="20.202525000000001"/>
    <n v="92.792479999999998"/>
    <s v="MMR012CMP045"/>
    <x v="0"/>
    <n v="114"/>
    <n v="1144"/>
    <n v="1258"/>
    <m/>
    <m/>
    <m/>
    <m/>
    <n v="2678"/>
    <n v="14788"/>
    <x v="0"/>
  </r>
  <r>
    <x v="0"/>
    <x v="4"/>
    <x v="4"/>
    <s v="UNOPS/ECHO"/>
    <x v="0"/>
    <x v="3"/>
    <x v="0"/>
    <x v="19"/>
    <n v="2038"/>
    <n v="12972"/>
    <n v="6.3650637880274781"/>
    <d v="2022-10-01T00:00:00"/>
    <d v="2023-03-31T00:00:00"/>
    <m/>
    <n v="32"/>
    <n v="41"/>
    <m/>
    <m/>
    <m/>
    <m/>
    <n v="51"/>
    <n v="0.78"/>
    <n v="85"/>
    <n v="0.34"/>
    <m/>
    <m/>
    <m/>
    <m/>
    <m/>
    <m/>
    <m/>
    <m/>
    <n v="226"/>
    <n v="243"/>
    <n v="119"/>
    <n v="219"/>
    <n v="1"/>
    <n v="0.92"/>
    <n v="0.73"/>
    <m/>
    <n v="913"/>
    <m/>
    <m/>
    <x v="0"/>
    <m/>
    <m/>
    <m/>
    <n v="4"/>
    <n v="246"/>
    <n v="431"/>
    <n v="397"/>
    <n v="1136"/>
    <n v="3339"/>
    <n v="0.85"/>
    <n v="0.69"/>
    <m/>
    <m/>
    <m/>
    <m/>
    <m/>
    <m/>
    <n v="1"/>
    <n v="1"/>
    <n v="1"/>
    <n v="0.9"/>
    <m/>
    <n v="119"/>
    <m/>
    <n v="89"/>
    <m/>
    <m/>
    <m/>
    <m/>
    <s v="Tested"/>
    <s v="Tested"/>
    <x v="0"/>
    <n v="0.6167129201356768"/>
    <n v="7999.9999999999991"/>
    <n v="15.999999999999998"/>
    <n v="0.3832870798643232"/>
    <n v="4972.0000000000009"/>
    <n v="26"/>
    <n v="10.000000000000002"/>
    <n v="0.41882516188714153"/>
    <n v="5433"/>
    <n v="57.398230088495573"/>
    <n v="0"/>
    <n v="0"/>
    <n v="649"/>
    <n v="406"/>
    <n v="0.58117483811285853"/>
    <n v="6.9958847736625515E-2"/>
    <n v="1078"/>
    <n v="7230.7124631992147"/>
    <n v="3339"/>
    <n v="7230.7124631992147"/>
    <n v="7230.7124631992147"/>
    <n v="0.55740922473012755"/>
    <n v="0.44259077526987245"/>
    <n v="8.3102065988282459E-2"/>
    <n v="0.55740922473012755"/>
    <s v="No"/>
    <n v="1"/>
    <n v="12972"/>
    <n v="12972"/>
    <n v="12972"/>
    <n v="11674.800000000001"/>
    <n v="12972"/>
    <n v="0"/>
    <n v="0"/>
    <n v="2380"/>
    <n v="5680"/>
    <n v="0"/>
    <n v="0"/>
    <n v="1078"/>
    <n v="5680"/>
    <s v="Yes"/>
    <n v="0"/>
    <s v="Camp"/>
    <x v="2"/>
    <s v="Muslim"/>
    <n v="20.1585"/>
    <n v="92.839416999999997"/>
    <s v="MMR012CMP046"/>
    <x v="0"/>
    <n v="365"/>
    <n v="800"/>
    <n v="1165"/>
    <m/>
    <m/>
    <m/>
    <m/>
    <n v="2062"/>
    <n v="12522"/>
    <x v="0"/>
  </r>
  <r>
    <x v="0"/>
    <x v="5"/>
    <x v="5"/>
    <s v="FCDO/UNOPS"/>
    <x v="0"/>
    <x v="3"/>
    <x v="0"/>
    <x v="20"/>
    <n v="1013"/>
    <n v="5950"/>
    <n v="5.8736426456071076"/>
    <d v="2022-10-01T00:00:00"/>
    <d v="2024-03-31T00:00:00"/>
    <n v="508"/>
    <n v="67"/>
    <n v="69"/>
    <m/>
    <m/>
    <m/>
    <m/>
    <n v="63"/>
    <n v="0.83"/>
    <n v="160"/>
    <n v="0.39"/>
    <m/>
    <m/>
    <m/>
    <m/>
    <m/>
    <m/>
    <m/>
    <m/>
    <n v="235"/>
    <n v="317"/>
    <n v="65"/>
    <n v="182"/>
    <n v="1"/>
    <n v="0.97"/>
    <n v="0.54"/>
    <m/>
    <n v="38"/>
    <n v="7"/>
    <m/>
    <x v="0"/>
    <m/>
    <m/>
    <m/>
    <n v="617"/>
    <n v="1657"/>
    <n v="3101"/>
    <n v="2778"/>
    <n v="2026"/>
    <n v="2546"/>
    <n v="0.93"/>
    <n v="0.7"/>
    <m/>
    <m/>
    <m/>
    <m/>
    <m/>
    <m/>
    <n v="0.96"/>
    <n v="0.96"/>
    <n v="0.96"/>
    <n v="0.86"/>
    <m/>
    <n v="130"/>
    <m/>
    <n v="47"/>
    <m/>
    <m/>
    <m/>
    <m/>
    <s v="Tested"/>
    <s v="Tested"/>
    <x v="0"/>
    <n v="1"/>
    <n v="5950"/>
    <n v="11.9"/>
    <n v="0"/>
    <n v="0"/>
    <n v="12"/>
    <n v="9.9999999999999645E-2"/>
    <n v="0.79630252100840337"/>
    <n v="4738"/>
    <n v="25.319148936170212"/>
    <n v="350"/>
    <n v="0"/>
    <n v="298"/>
    <n v="0"/>
    <n v="0.20369747899159663"/>
    <n v="0.25867507886435331"/>
    <n v="5950"/>
    <n v="5950"/>
    <n v="2546"/>
    <n v="5950"/>
    <n v="5950"/>
    <n v="1"/>
    <n v="0"/>
    <n v="1"/>
    <n v="1"/>
    <s v="Yes"/>
    <n v="0.96"/>
    <n v="5712"/>
    <n v="5712"/>
    <n v="5712"/>
    <n v="5117"/>
    <n v="5712"/>
    <n v="350"/>
    <n v="0"/>
    <n v="1300"/>
    <n v="5950"/>
    <n v="0"/>
    <n v="0"/>
    <n v="5950"/>
    <n v="5950"/>
    <s v="Yes"/>
    <n v="0"/>
    <s v="Camp"/>
    <x v="0"/>
    <s v="Muslim"/>
    <n v="20.179939999999998"/>
    <n v="92.831879000000001"/>
    <s v="MMR012CMP048"/>
    <x v="0"/>
    <n v="250"/>
    <n v="699"/>
    <n v="949"/>
    <m/>
    <m/>
    <m/>
    <m/>
    <n v="1019"/>
    <n v="6906"/>
    <x v="0"/>
  </r>
  <r>
    <x v="1"/>
    <x v="2"/>
    <x v="6"/>
    <s v="(ECHO, UNOPS, CDC, UNICEF, MHF), LSK"/>
    <x v="0"/>
    <x v="2"/>
    <x v="0"/>
    <x v="2"/>
    <n v="1100"/>
    <n v="5405"/>
    <n v="4.913636363636364"/>
    <s v="(01 April 2023/ 4 August 2022/ 01 May 2023/ 3 October 2022/ 01 March 2023), 10-8-2021"/>
    <s v="(31 March 2025/ 30 June 2023/ 30 April 2024/ 2 October 2023/ 31 August 2023),12-31-2023"/>
    <m/>
    <m/>
    <m/>
    <n v="14"/>
    <n v="14"/>
    <n v="2332000"/>
    <n v="5405"/>
    <m/>
    <m/>
    <n v="12"/>
    <n v="0.08"/>
    <m/>
    <m/>
    <m/>
    <n v="4"/>
    <n v="1100"/>
    <m/>
    <n v="3"/>
    <s v="The water supply was provided from 18th April to 24th June 2023 during the water scarcity period.water quality testing done by SCI"/>
    <m/>
    <n v="202"/>
    <n v="40"/>
    <n v="121"/>
    <n v="0.97"/>
    <n v="0.99"/>
    <m/>
    <n v="28"/>
    <n v="86"/>
    <m/>
    <m/>
    <x v="0"/>
    <m/>
    <m/>
    <s v="The percentage value are taken from the KAP survey conducted in June 2023"/>
    <n v="1051"/>
    <n v="1253"/>
    <n v="935"/>
    <n v="840"/>
    <n v="1100"/>
    <n v="1573"/>
    <n v="0.14000000000000001"/>
    <n v="0.88"/>
    <m/>
    <n v="0"/>
    <n v="1100"/>
    <n v="0"/>
    <n v="0"/>
    <s v="The percentage value are taken from the KAP survey conducted in June 2023"/>
    <n v="0.76"/>
    <n v="0.9"/>
    <n v="1"/>
    <n v="1"/>
    <m/>
    <n v="40"/>
    <m/>
    <n v="63"/>
    <m/>
    <m/>
    <m/>
    <m/>
    <s v="no test"/>
    <s v="Tested"/>
    <x v="0"/>
    <n v="1"/>
    <n v="5405"/>
    <n v="10.81"/>
    <n v="0"/>
    <n v="0"/>
    <n v="11"/>
    <n v="0.1899999999999995"/>
    <n v="0.11951896392229418"/>
    <n v="646"/>
    <s v=""/>
    <n v="0"/>
    <n v="0"/>
    <n v="270"/>
    <n v="68"/>
    <n v="0.88048103607770578"/>
    <n v="1"/>
    <n v="4079"/>
    <n v="5405"/>
    <n v="1573"/>
    <n v="5405"/>
    <n v="5405"/>
    <n v="1"/>
    <n v="0"/>
    <n v="0.75467160037002778"/>
    <n v="1"/>
    <s v="No"/>
    <n v="1"/>
    <n v="4107.8"/>
    <n v="4864.5"/>
    <n v="5405"/>
    <n v="5405"/>
    <n v="5405"/>
    <n v="0"/>
    <n v="0"/>
    <n v="2000"/>
    <n v="5405"/>
    <n v="5405"/>
    <n v="0"/>
    <n v="4079"/>
    <n v="5405"/>
    <s v="Yes"/>
    <s v="LWF"/>
    <s v="Camp"/>
    <x v="0"/>
    <s v="Muslim"/>
    <n v="20.108101999999999"/>
    <n v="92.985095000000001"/>
    <s v="MMR012CMP016"/>
    <x v="0"/>
    <n v="279"/>
    <n v="636"/>
    <n v="915"/>
    <m/>
    <m/>
    <m/>
    <m/>
    <n v="1115"/>
    <n v="5197"/>
    <x v="1"/>
  </r>
  <r>
    <x v="1"/>
    <x v="4"/>
    <x v="4"/>
    <s v="UNOPS/ECHO"/>
    <x v="0"/>
    <x v="3"/>
    <x v="0"/>
    <x v="7"/>
    <n v="402"/>
    <n v="2562"/>
    <n v="6.3731343283582094"/>
    <d v="2023-04-01T00:00:00"/>
    <d v="2024-03-31T00:00:00"/>
    <m/>
    <n v="18"/>
    <n v="24"/>
    <m/>
    <m/>
    <m/>
    <m/>
    <n v="17"/>
    <n v="0.82"/>
    <n v="19"/>
    <n v="0.42"/>
    <m/>
    <m/>
    <m/>
    <n v="14"/>
    <n v="402"/>
    <m/>
    <m/>
    <m/>
    <n v="33"/>
    <n v="120"/>
    <n v="77"/>
    <n v="90"/>
    <n v="1"/>
    <n v="1"/>
    <n v="1"/>
    <m/>
    <n v="70"/>
    <n v="14"/>
    <m/>
    <x v="0"/>
    <n v="71"/>
    <s v="30%-70%"/>
    <s v="Emergency latrines set up in May &amp; June."/>
    <n v="16"/>
    <n v="145"/>
    <n v="103"/>
    <n v="120"/>
    <n v="1850"/>
    <n v="676"/>
    <n v="1"/>
    <n v="0.9"/>
    <n v="9"/>
    <n v="0"/>
    <n v="402"/>
    <n v="0"/>
    <n v="0"/>
    <m/>
    <n v="1"/>
    <n v="1"/>
    <n v="1"/>
    <n v="1"/>
    <m/>
    <n v="77"/>
    <m/>
    <n v="37"/>
    <m/>
    <m/>
    <m/>
    <m/>
    <s v="Tested"/>
    <s v="Tested"/>
    <x v="0"/>
    <n v="1"/>
    <n v="2562"/>
    <n v="5.1239999999999997"/>
    <n v="0"/>
    <n v="0"/>
    <n v="5"/>
    <n v="0"/>
    <n v="0.28493364558938328"/>
    <n v="730"/>
    <n v="77.63636363636364"/>
    <n v="700"/>
    <n v="0"/>
    <n v="128"/>
    <n v="8"/>
    <n v="0.71506635441061672"/>
    <n v="0.72499999999999998"/>
    <n v="384"/>
    <n v="2562"/>
    <n v="676"/>
    <n v="2562"/>
    <n v="2562"/>
    <n v="1"/>
    <n v="0"/>
    <n v="0.14988290398126464"/>
    <n v="1"/>
    <s v="No"/>
    <n v="1"/>
    <n v="2562"/>
    <n v="2562"/>
    <n v="2562"/>
    <n v="2562"/>
    <n v="2562"/>
    <n v="700"/>
    <n v="0"/>
    <n v="2562"/>
    <n v="2562"/>
    <n v="0"/>
    <n v="1281"/>
    <n v="384"/>
    <n v="2562"/>
    <s v="Yes"/>
    <n v="0"/>
    <s v="Camp"/>
    <x v="0"/>
    <s v="Muslim"/>
    <n v="20.128488999999998"/>
    <n v="92.875814000000005"/>
    <s v="MMR012CMP039"/>
    <x v="0"/>
    <n v="100"/>
    <n v="301"/>
    <n v="401"/>
    <m/>
    <m/>
    <m/>
    <m/>
    <n v="380"/>
    <n v="2435"/>
    <x v="2"/>
  </r>
  <r>
    <x v="1"/>
    <x v="4"/>
    <x v="4"/>
    <s v="UNOPS/ECHO"/>
    <x v="0"/>
    <x v="3"/>
    <x v="0"/>
    <x v="8"/>
    <n v="1012"/>
    <n v="4766"/>
    <n v="4.7094861660079053"/>
    <d v="2023-04-01T00:00:00"/>
    <d v="2024-03-31T00:00:00"/>
    <m/>
    <n v="40"/>
    <n v="50"/>
    <m/>
    <m/>
    <m/>
    <m/>
    <n v="73"/>
    <n v="0.74"/>
    <n v="42"/>
    <n v="0.38"/>
    <m/>
    <m/>
    <m/>
    <n v="9"/>
    <n v="1012"/>
    <m/>
    <m/>
    <m/>
    <n v="13"/>
    <n v="254"/>
    <n v="97"/>
    <n v="415"/>
    <n v="0.97"/>
    <n v="0.87"/>
    <n v="0.76"/>
    <m/>
    <n v="101"/>
    <n v="6"/>
    <m/>
    <x v="0"/>
    <n v="52"/>
    <s v="30%-70%"/>
    <s v="Emergency latrines set up in May &amp; June."/>
    <n v="18.5"/>
    <n v="94.5"/>
    <n v="103"/>
    <n v="108"/>
    <n v="1012"/>
    <n v="1262"/>
    <n v="1"/>
    <n v="1"/>
    <n v="9"/>
    <n v="0"/>
    <n v="1012"/>
    <n v="0"/>
    <n v="0"/>
    <m/>
    <n v="1"/>
    <n v="1"/>
    <n v="0.98"/>
    <n v="1"/>
    <m/>
    <n v="97.5"/>
    <m/>
    <n v="55"/>
    <m/>
    <m/>
    <m/>
    <m/>
    <s v="Tested"/>
    <s v="Tested"/>
    <x v="0"/>
    <n v="1"/>
    <n v="4766"/>
    <n v="9.532"/>
    <n v="0"/>
    <n v="0"/>
    <n v="10"/>
    <n v="0.46799999999999997"/>
    <n v="7.5744859420898022E-2"/>
    <n v="361"/>
    <n v="366.61538461538464"/>
    <n v="300"/>
    <n v="0"/>
    <n v="238"/>
    <n v="0"/>
    <n v="0.92425514057910196"/>
    <n v="0.94881889763779526"/>
    <n v="324"/>
    <n v="4766"/>
    <n v="1262"/>
    <n v="4766"/>
    <n v="4766"/>
    <n v="1"/>
    <n v="0"/>
    <n v="6.7981535879143934E-2"/>
    <n v="1"/>
    <s v="No"/>
    <n v="0.98"/>
    <n v="4766"/>
    <n v="4766"/>
    <n v="4670.68"/>
    <n v="4766"/>
    <n v="4766"/>
    <n v="300"/>
    <n v="0"/>
    <n v="4540"/>
    <n v="4766"/>
    <n v="0"/>
    <n v="2383"/>
    <n v="324"/>
    <n v="4766"/>
    <s v="Yes"/>
    <n v="0"/>
    <s v="Camp"/>
    <x v="0"/>
    <s v="Muslim"/>
    <n v="20.179417000000001"/>
    <n v="92.813028000000003"/>
    <s v="MMR012CMP113"/>
    <x v="0"/>
    <n v="46"/>
    <n v="436"/>
    <n v="482"/>
    <m/>
    <m/>
    <m/>
    <m/>
    <n v="1012"/>
    <n v="5066"/>
    <x v="2"/>
  </r>
  <r>
    <x v="1"/>
    <x v="4"/>
    <x v="4"/>
    <s v="UNOPS/ECHO"/>
    <x v="0"/>
    <x v="3"/>
    <x v="0"/>
    <x v="9"/>
    <n v="1379"/>
    <n v="9185"/>
    <n v="6.6606236403190717"/>
    <d v="2023-04-01T00:00:00"/>
    <d v="2024-03-31T00:00:00"/>
    <m/>
    <n v="70"/>
    <n v="80"/>
    <m/>
    <m/>
    <m/>
    <m/>
    <m/>
    <m/>
    <m/>
    <m/>
    <m/>
    <m/>
    <m/>
    <m/>
    <n v="1379"/>
    <m/>
    <m/>
    <m/>
    <n v="7"/>
    <n v="328"/>
    <n v="98"/>
    <m/>
    <n v="0.97"/>
    <n v="0.87"/>
    <n v="0.76"/>
    <m/>
    <n v="204"/>
    <m/>
    <m/>
    <x v="0"/>
    <n v="52"/>
    <s v="30%-70%"/>
    <s v="Emergency latrines set up in May &amp; June."/>
    <n v="18.5"/>
    <n v="94.5"/>
    <n v="103"/>
    <n v="108"/>
    <n v="1353"/>
    <n v="2109"/>
    <n v="1"/>
    <n v="1"/>
    <m/>
    <n v="0"/>
    <n v="1379"/>
    <n v="0"/>
    <n v="0"/>
    <m/>
    <n v="1"/>
    <n v="1"/>
    <n v="0.98"/>
    <n v="1"/>
    <m/>
    <n v="97.5"/>
    <m/>
    <n v="139"/>
    <m/>
    <m/>
    <m/>
    <m/>
    <s v="no test"/>
    <s v="no test"/>
    <x v="1"/>
    <n v="1"/>
    <n v="9185"/>
    <n v="18.37"/>
    <n v="0"/>
    <n v="0"/>
    <n v="18"/>
    <n v="0"/>
    <n v="3.7452367991290147E-2"/>
    <n v="344"/>
    <n v="1312.1428571428571"/>
    <n v="0"/>
    <n v="0"/>
    <n v="459"/>
    <n v="131"/>
    <n v="0.96254763200870985"/>
    <n v="0.97865853658536583"/>
    <n v="324"/>
    <n v="9011.8237853517039"/>
    <n v="2109"/>
    <n v="9011.8237853517039"/>
    <n v="9011.8237853517039"/>
    <n v="0.98114575779550395"/>
    <n v="1.8854242204496052E-2"/>
    <n v="3.5274904735982583E-2"/>
    <n v="0.98114575779550395"/>
    <s v="No"/>
    <n v="0.98"/>
    <n v="9185"/>
    <n v="9185"/>
    <n v="9001.2999999999993"/>
    <n v="9185"/>
    <n v="9185"/>
    <n v="0"/>
    <n v="0"/>
    <n v="4560"/>
    <n v="9185"/>
    <n v="0"/>
    <n v="4592.5"/>
    <n v="324"/>
    <n v="9185"/>
    <s v="Yes"/>
    <n v="0"/>
    <s v="Camp"/>
    <x v="0"/>
    <s v="Muslim"/>
    <n v="20.181405999999999"/>
    <n v="92.807552000000001"/>
    <s v="MMR012CMP114"/>
    <x v="0"/>
    <n v="242"/>
    <n v="822"/>
    <n v="1064"/>
    <m/>
    <m/>
    <m/>
    <m/>
    <n v="1346"/>
    <n v="8414"/>
    <x v="2"/>
  </r>
  <r>
    <x v="1"/>
    <x v="4"/>
    <x v="4"/>
    <s v="UNOPS/ECHO"/>
    <x v="0"/>
    <x v="3"/>
    <x v="0"/>
    <x v="10"/>
    <n v="1955"/>
    <n v="12453"/>
    <n v="6.369820971867008"/>
    <d v="2023-04-01T00:00:00"/>
    <d v="2024-03-31T00:00:00"/>
    <m/>
    <n v="81"/>
    <n v="85"/>
    <m/>
    <m/>
    <m/>
    <m/>
    <n v="57"/>
    <n v="0.53"/>
    <m/>
    <m/>
    <m/>
    <m/>
    <m/>
    <n v="29"/>
    <n v="1955"/>
    <m/>
    <m/>
    <m/>
    <n v="44"/>
    <n v="548"/>
    <n v="253"/>
    <n v="303"/>
    <n v="1"/>
    <n v="0.87"/>
    <n v="0.76"/>
    <m/>
    <n v="161"/>
    <m/>
    <m/>
    <x v="0"/>
    <n v="150"/>
    <s v="30%-70%"/>
    <s v="Emergency latrines set up in May &amp; June."/>
    <n v="5"/>
    <n v="122"/>
    <n v="100"/>
    <n v="60"/>
    <n v="604"/>
    <n v="3168"/>
    <n v="0.9"/>
    <n v="1"/>
    <n v="5"/>
    <n v="0"/>
    <n v="1955"/>
    <n v="0"/>
    <n v="0"/>
    <m/>
    <n v="0.96"/>
    <n v="1"/>
    <n v="1"/>
    <n v="1"/>
    <m/>
    <n v="253"/>
    <m/>
    <n v="105"/>
    <n v="0"/>
    <n v="0"/>
    <n v="0"/>
    <n v="0"/>
    <s v="Tested"/>
    <s v="no test"/>
    <x v="0"/>
    <n v="1"/>
    <n v="12453"/>
    <n v="24.905999999999999"/>
    <n v="0"/>
    <n v="0"/>
    <n v="25"/>
    <n v="9.4000000000001194E-2"/>
    <n v="8.3594314622982419E-2"/>
    <n v="1041"/>
    <n v="283.02272727272725"/>
    <n v="0"/>
    <n v="0"/>
    <n v="623"/>
    <n v="75"/>
    <n v="0.91640568537701761"/>
    <n v="0.91970802919708028"/>
    <n v="287"/>
    <n v="3847.3718670076728"/>
    <n v="3168"/>
    <n v="3847.3718670076728"/>
    <n v="3847.3718670076728"/>
    <n v="0.3089514066496164"/>
    <n v="0.6910485933503836"/>
    <n v="2.304665542439573E-2"/>
    <n v="0.30895140664961634"/>
    <s v="No"/>
    <n v="1"/>
    <n v="11954.88"/>
    <n v="12453"/>
    <n v="12453"/>
    <n v="12453"/>
    <n v="12453"/>
    <n v="0"/>
    <n v="0"/>
    <n v="12453"/>
    <n v="12453"/>
    <n v="0"/>
    <n v="6226.5"/>
    <n v="287"/>
    <n v="12453"/>
    <s v="Yes"/>
    <n v="0"/>
    <s v="Camp"/>
    <x v="0"/>
    <s v="Muslim"/>
    <n v="20.16846"/>
    <n v="92.827427"/>
    <s v="MMR012CMP041"/>
    <x v="0"/>
    <n v="104"/>
    <n v="810"/>
    <n v="914"/>
    <m/>
    <m/>
    <m/>
    <m/>
    <n v="1713"/>
    <n v="11460"/>
    <x v="2"/>
  </r>
  <r>
    <x v="1"/>
    <x v="5"/>
    <x v="5"/>
    <s v="UNOPS"/>
    <x v="0"/>
    <x v="3"/>
    <x v="0"/>
    <x v="11"/>
    <n v="392"/>
    <n v="2066"/>
    <n v="5.2704081632653059"/>
    <d v="2023-04-01T00:00:00"/>
    <d v="2024-03-31T00:00:00"/>
    <n v="538"/>
    <n v="38"/>
    <n v="53"/>
    <m/>
    <m/>
    <m/>
    <m/>
    <n v="30"/>
    <n v="0.73"/>
    <m/>
    <m/>
    <m/>
    <m/>
    <m/>
    <n v="80"/>
    <n v="392"/>
    <m/>
    <m/>
    <m/>
    <n v="51"/>
    <n v="116"/>
    <n v="136"/>
    <n v="115"/>
    <n v="1"/>
    <n v="1"/>
    <n v="0.57999999999999996"/>
    <n v="4"/>
    <n v="29"/>
    <m/>
    <m/>
    <x v="0"/>
    <n v="56"/>
    <m/>
    <m/>
    <n v="182"/>
    <n v="487"/>
    <m/>
    <m/>
    <n v="784"/>
    <n v="637"/>
    <n v="0.67"/>
    <n v="1"/>
    <n v="5"/>
    <n v="0"/>
    <n v="784"/>
    <n v="0"/>
    <n v="0"/>
    <m/>
    <n v="1"/>
    <n v="1"/>
    <n v="1"/>
    <n v="1"/>
    <m/>
    <n v="136"/>
    <m/>
    <n v="8"/>
    <m/>
    <m/>
    <m/>
    <m/>
    <s v="Tested"/>
    <s v="no test"/>
    <x v="0"/>
    <n v="1"/>
    <n v="2066"/>
    <n v="4.1319999999999997"/>
    <n v="0"/>
    <n v="0"/>
    <n v="4"/>
    <n v="0"/>
    <n v="0.54646660212971931"/>
    <n v="1129"/>
    <n v="40.509803921568626"/>
    <n v="0"/>
    <n v="0"/>
    <n v="103"/>
    <n v="0"/>
    <n v="0.45353339787028069"/>
    <n v="0.56034482758620685"/>
    <n v="669"/>
    <n v="2066"/>
    <n v="637"/>
    <n v="2066"/>
    <n v="2066"/>
    <n v="1"/>
    <n v="0"/>
    <n v="0.32381413359148115"/>
    <n v="1"/>
    <s v="Yes"/>
    <n v="1"/>
    <n v="2066"/>
    <n v="2066"/>
    <n v="2066"/>
    <n v="2066"/>
    <n v="2066"/>
    <n v="0"/>
    <n v="0"/>
    <n v="2066"/>
    <n v="2066"/>
    <n v="0"/>
    <n v="0"/>
    <n v="669"/>
    <n v="2066"/>
    <s v="Yes"/>
    <n v="0"/>
    <s v="Camp"/>
    <x v="0"/>
    <s v="Muslim"/>
    <n v="20.181778000000001"/>
    <n v="92.823166999999998"/>
    <s v="MMR012CMP042"/>
    <x v="0"/>
    <n v="47"/>
    <n v="306"/>
    <n v="353"/>
    <m/>
    <m/>
    <m/>
    <m/>
    <n v="392"/>
    <n v="2455"/>
    <x v="2"/>
  </r>
  <r>
    <x v="1"/>
    <x v="4"/>
    <x v="4"/>
    <s v="UNOPS/ECHO"/>
    <x v="0"/>
    <x v="3"/>
    <x v="0"/>
    <x v="12"/>
    <n v="396"/>
    <n v="2231"/>
    <n v="5.6338383838383841"/>
    <d v="2023-04-01T00:00:00"/>
    <d v="2024-03-31T00:00:00"/>
    <m/>
    <n v="23"/>
    <n v="25"/>
    <m/>
    <m/>
    <m/>
    <m/>
    <n v="32"/>
    <n v="0.72"/>
    <n v="11"/>
    <n v="0.36"/>
    <m/>
    <m/>
    <m/>
    <m/>
    <n v="396"/>
    <m/>
    <m/>
    <m/>
    <m/>
    <n v="104"/>
    <n v="54"/>
    <n v="54"/>
    <n v="1"/>
    <n v="0.82"/>
    <n v="0.45"/>
    <m/>
    <n v="53"/>
    <n v="3"/>
    <m/>
    <x v="0"/>
    <n v="83"/>
    <s v="30%-70%"/>
    <s v="Emergency latrines set up in May &amp; June."/>
    <n v="8"/>
    <n v="100"/>
    <n v="66"/>
    <n v="68"/>
    <n v="400"/>
    <n v="590"/>
    <n v="1"/>
    <n v="1"/>
    <n v="1"/>
    <n v="0"/>
    <n v="396"/>
    <n v="0"/>
    <n v="0"/>
    <m/>
    <n v="0.82"/>
    <n v="0.82"/>
    <n v="1"/>
    <n v="1"/>
    <m/>
    <n v="54"/>
    <m/>
    <n v="66"/>
    <n v="0"/>
    <n v="0"/>
    <n v="0"/>
    <n v="0"/>
    <s v="Tested"/>
    <s v="Tested"/>
    <x v="0"/>
    <n v="1"/>
    <n v="2231"/>
    <n v="4.4619999999999997"/>
    <n v="0"/>
    <n v="0"/>
    <n v="4"/>
    <n v="0"/>
    <n v="2.3756163155535633E-2"/>
    <n v="53"/>
    <s v=""/>
    <n v="150"/>
    <n v="0"/>
    <n v="112"/>
    <n v="8"/>
    <n v="0.97624383684446436"/>
    <n v="1"/>
    <n v="242"/>
    <n v="2231"/>
    <n v="590"/>
    <n v="2231"/>
    <n v="2231"/>
    <n v="1"/>
    <n v="0"/>
    <n v="0.1084715374271627"/>
    <n v="1"/>
    <s v="No"/>
    <n v="1"/>
    <n v="1829.4199999999998"/>
    <n v="1829.4199999999998"/>
    <n v="2231"/>
    <n v="2231"/>
    <n v="2231"/>
    <n v="150"/>
    <n v="0"/>
    <n v="2231"/>
    <n v="2231"/>
    <n v="0"/>
    <n v="1115.5"/>
    <n v="242"/>
    <n v="2231"/>
    <n v="0"/>
    <n v="0"/>
    <s v="Camp"/>
    <x v="0"/>
    <s v="Muslim"/>
    <n v="20.180194"/>
    <n v="92.816638999999995"/>
    <s v="MMR012CMP042"/>
    <x v="0"/>
    <n v="70"/>
    <n v="241"/>
    <n v="311"/>
    <m/>
    <m/>
    <m/>
    <m/>
    <n v="400"/>
    <n v="2228"/>
    <x v="2"/>
  </r>
  <r>
    <x v="1"/>
    <x v="0"/>
    <x v="0"/>
    <s v="UNICEF"/>
    <x v="0"/>
    <x v="0"/>
    <x v="0"/>
    <x v="0"/>
    <n v="386"/>
    <n v="1086"/>
    <n v="2.8134715025906734"/>
    <d v="2022-08-18T00:00:00"/>
    <d v="2023-06-17T00:00:00"/>
    <n v="187"/>
    <m/>
    <m/>
    <n v="14"/>
    <n v="19"/>
    <m/>
    <m/>
    <n v="80"/>
    <n v="0.92500000000000004"/>
    <n v="54"/>
    <n v="0.9"/>
    <m/>
    <n v="210"/>
    <m/>
    <m/>
    <n v="392"/>
    <m/>
    <m/>
    <m/>
    <n v="94"/>
    <n v="94"/>
    <n v="15"/>
    <n v="94"/>
    <n v="1"/>
    <n v="1"/>
    <n v="1"/>
    <m/>
    <n v="22"/>
    <n v="8"/>
    <m/>
    <x v="0"/>
    <m/>
    <s v="&gt;70%"/>
    <m/>
    <n v="132"/>
    <n v="79"/>
    <n v="47"/>
    <n v="41"/>
    <n v="392"/>
    <n v="360"/>
    <n v="0.89"/>
    <n v="0.9"/>
    <n v="8"/>
    <m/>
    <m/>
    <m/>
    <m/>
    <m/>
    <n v="0.95"/>
    <n v="0.95"/>
    <m/>
    <n v="0"/>
    <n v="0"/>
    <m/>
    <m/>
    <m/>
    <m/>
    <m/>
    <m/>
    <m/>
    <s v="Tested"/>
    <s v="Tested"/>
    <x v="0"/>
    <n v="1"/>
    <n v="1086"/>
    <n v="2.1720000000000002"/>
    <n v="0"/>
    <n v="0"/>
    <n v="2"/>
    <n v="0"/>
    <n v="1"/>
    <n v="1086"/>
    <n v="11.553191489361701"/>
    <n v="400"/>
    <n v="0"/>
    <n v="54"/>
    <n v="0"/>
    <n v="0"/>
    <n v="0"/>
    <n v="299"/>
    <n v="1086"/>
    <n v="360"/>
    <n v="1086"/>
    <n v="1086"/>
    <n v="1"/>
    <n v="0"/>
    <n v="0.27532228360957645"/>
    <n v="1"/>
    <s v="Yes"/>
    <n v="0"/>
    <n v="1031.7"/>
    <n v="1031.7"/>
    <n v="0"/>
    <n v="0"/>
    <n v="1031.7"/>
    <n v="400"/>
    <n v="0"/>
    <n v="300"/>
    <n v="1086"/>
    <n v="0"/>
    <n v="814.5"/>
    <n v="299"/>
    <n v="1086"/>
    <s v="Yes"/>
    <s v="UNHCR"/>
    <s v="Camp"/>
    <x v="0"/>
    <s v="Muslim"/>
    <n v="19.424576999999999"/>
    <n v="93.512326000000002"/>
    <s v="MMR012CMP035"/>
    <x v="0"/>
    <n v="0"/>
    <n v="0"/>
    <n v="0"/>
    <m/>
    <m/>
    <m/>
    <m/>
    <n v="334"/>
    <n v="1001"/>
    <x v="0"/>
  </r>
  <r>
    <x v="1"/>
    <x v="2"/>
    <x v="6"/>
    <s v="(ECHO, UNOPS, CDC, UNICEF, MHF), LSK"/>
    <x v="0"/>
    <x v="2"/>
    <x v="0"/>
    <x v="3"/>
    <n v="1481"/>
    <n v="7466"/>
    <n v="5.0411883862255236"/>
    <s v="01 April 2023/ 4 August 2022/ 01 May 2023/ 3 October 2022/ 01 March 2023"/>
    <s v="31 March 2025/ 30 June 2023/ 30 April 2024/ 2 October 2023/ 31 August 2023"/>
    <m/>
    <m/>
    <m/>
    <n v="36"/>
    <n v="36"/>
    <n v="3401000"/>
    <n v="7466"/>
    <m/>
    <m/>
    <n v="6"/>
    <n v="1"/>
    <m/>
    <m/>
    <m/>
    <n v="6"/>
    <n v="1481"/>
    <m/>
    <m/>
    <s v="The water supply was provided from 18th April to 24th June 2023 during the water scarcity period.water quality testing done by SCI"/>
    <n v="4"/>
    <n v="246"/>
    <n v="140"/>
    <n v="173"/>
    <n v="0.99"/>
    <n v="1"/>
    <m/>
    <n v="19"/>
    <n v="158"/>
    <m/>
    <m/>
    <x v="0"/>
    <m/>
    <m/>
    <s v="The percentage value are taken from the KAP survey conducted in June 2023"/>
    <n v="1500"/>
    <n v="1771"/>
    <n v="1196"/>
    <n v="1169"/>
    <n v="1481"/>
    <n v="1985"/>
    <n v="0.22"/>
    <n v="0.67"/>
    <m/>
    <n v="56"/>
    <n v="1481"/>
    <n v="0"/>
    <n v="0"/>
    <s v="The percentage value are taken from the KAP survey conducted in June 2023"/>
    <n v="0.95"/>
    <n v="0.97"/>
    <n v="0.87"/>
    <n v="0.93"/>
    <m/>
    <n v="140"/>
    <m/>
    <n v="98"/>
    <m/>
    <m/>
    <m/>
    <m/>
    <s v="no test"/>
    <s v="Tested"/>
    <x v="0"/>
    <n v="1"/>
    <n v="7466"/>
    <n v="14.932"/>
    <n v="0"/>
    <n v="0"/>
    <n v="15"/>
    <n v="6.7999999999999616E-2"/>
    <n v="8.2775247789981243E-2"/>
    <n v="618"/>
    <n v="1866.5"/>
    <n v="0"/>
    <n v="0"/>
    <n v="373"/>
    <n v="127"/>
    <n v="0.91722475221001876"/>
    <n v="0.98373983739837401"/>
    <n v="5636"/>
    <n v="7466"/>
    <n v="1985"/>
    <n v="7466"/>
    <n v="7466"/>
    <n v="1"/>
    <n v="0"/>
    <n v="0.75488882935976431"/>
    <n v="1"/>
    <s v="No"/>
    <n v="0.87"/>
    <n v="7092.7"/>
    <n v="7242.0199999999995"/>
    <n v="6495.42"/>
    <n v="6943.38"/>
    <n v="7242.0199999999995"/>
    <n v="0"/>
    <n v="0"/>
    <n v="3000"/>
    <n v="7466"/>
    <n v="7466"/>
    <n v="0"/>
    <n v="5636"/>
    <n v="7466"/>
    <s v="Yes"/>
    <s v="DRC"/>
    <s v="Camp"/>
    <x v="0"/>
    <s v="Muslim"/>
    <n v="20.090183"/>
    <n v="93.010368999999997"/>
    <s v="MMR012CMP018"/>
    <x v="0"/>
    <n v="95"/>
    <n v="1102"/>
    <n v="1197"/>
    <m/>
    <m/>
    <m/>
    <m/>
    <n v="1387"/>
    <n v="6674"/>
    <x v="1"/>
  </r>
  <r>
    <x v="1"/>
    <x v="5"/>
    <x v="5"/>
    <s v="UNOPS"/>
    <x v="0"/>
    <x v="3"/>
    <x v="0"/>
    <x v="13"/>
    <n v="656"/>
    <n v="3503"/>
    <n v="5.3399390243902438"/>
    <d v="2023-04-01T00:00:00"/>
    <d v="2024-03-31T00:00:00"/>
    <n v="439"/>
    <n v="22"/>
    <n v="36"/>
    <m/>
    <m/>
    <m/>
    <m/>
    <n v="32"/>
    <n v="0.59"/>
    <m/>
    <m/>
    <m/>
    <m/>
    <m/>
    <n v="21"/>
    <n v="657"/>
    <m/>
    <m/>
    <m/>
    <n v="16"/>
    <n v="205"/>
    <n v="142"/>
    <n v="104"/>
    <n v="1"/>
    <n v="1"/>
    <n v="1"/>
    <n v="8"/>
    <n v="66"/>
    <m/>
    <m/>
    <x v="0"/>
    <n v="70"/>
    <m/>
    <m/>
    <n v="191"/>
    <n v="466"/>
    <m/>
    <m/>
    <n v="1312"/>
    <n v="1270"/>
    <n v="1"/>
    <n v="1"/>
    <m/>
    <n v="0"/>
    <n v="1312"/>
    <n v="0"/>
    <n v="0"/>
    <m/>
    <n v="0.94"/>
    <n v="1"/>
    <n v="1"/>
    <n v="1"/>
    <m/>
    <n v="142"/>
    <m/>
    <n v="148"/>
    <m/>
    <m/>
    <m/>
    <m/>
    <s v="Tested"/>
    <s v="no test"/>
    <x v="0"/>
    <n v="1"/>
    <n v="3503"/>
    <n v="7.0060000000000002"/>
    <n v="0"/>
    <n v="0"/>
    <n v="7"/>
    <n v="0"/>
    <n v="0.15586640022837567"/>
    <n v="546"/>
    <n v="218.9375"/>
    <n v="0"/>
    <n v="0"/>
    <n v="175"/>
    <n v="0"/>
    <n v="0.84413359977162439"/>
    <n v="0.92195121951219516"/>
    <n v="657"/>
    <n v="3503"/>
    <n v="1270"/>
    <n v="3503"/>
    <n v="3503"/>
    <n v="1"/>
    <n v="0"/>
    <n v="0.18755352554952898"/>
    <n v="1"/>
    <s v="Yes"/>
    <n v="1"/>
    <n v="3292.8199999999997"/>
    <n v="3503"/>
    <n v="3503"/>
    <n v="3503"/>
    <n v="3503"/>
    <n v="0"/>
    <n v="0"/>
    <n v="3503"/>
    <n v="3503"/>
    <n v="0"/>
    <n v="0"/>
    <n v="657"/>
    <n v="3503"/>
    <s v="Yes"/>
    <n v="0"/>
    <s v="Camp"/>
    <x v="0"/>
    <s v="Muslim"/>
    <n v="20.185917"/>
    <n v="92.831000000000003"/>
    <s v="MMR012CMP092"/>
    <x v="0"/>
    <n v="88"/>
    <n v="397"/>
    <n v="485"/>
    <m/>
    <m/>
    <m/>
    <m/>
    <n v="657"/>
    <n v="3906"/>
    <x v="2"/>
  </r>
  <r>
    <x v="1"/>
    <x v="2"/>
    <x v="6"/>
    <s v="(ECHO, UNOPS, CDC, UNICEF, MHF), LSK"/>
    <x v="0"/>
    <x v="2"/>
    <x v="0"/>
    <x v="4"/>
    <n v="1049"/>
    <n v="5089"/>
    <n v="4.8512869399428027"/>
    <s v="01 April 2023/ 4 August 2022/ 01 May 2023/ 3 October 2022/ 01 March 2023"/>
    <s v="31 March 2025/ 30 June 2023/ 30 April 2024/ 2 October 2023/ 31 August 2023"/>
    <m/>
    <m/>
    <m/>
    <n v="5"/>
    <n v="5"/>
    <n v="1773000"/>
    <n v="5089"/>
    <m/>
    <m/>
    <n v="15"/>
    <n v="0.94"/>
    <m/>
    <m/>
    <m/>
    <n v="3"/>
    <n v="1049"/>
    <m/>
    <m/>
    <s v="The water supply was provided from 02rd May to 19th June 2023 during the water scarcity period.water quality testing done by SCI"/>
    <m/>
    <n v="173"/>
    <n v="109"/>
    <n v="161"/>
    <n v="1"/>
    <n v="1"/>
    <m/>
    <n v="29"/>
    <n v="121"/>
    <m/>
    <m/>
    <x v="0"/>
    <m/>
    <m/>
    <s v="The percentage value are taken from the KAP survey conducted in June 2023"/>
    <n v="996"/>
    <n v="1171"/>
    <n v="932"/>
    <n v="850"/>
    <n v="1049"/>
    <n v="1373"/>
    <n v="0.93"/>
    <n v="0.12"/>
    <m/>
    <n v="0"/>
    <n v="1049"/>
    <n v="0"/>
    <n v="0"/>
    <s v="The percentage value are taken from the KAP survey conducted in June 2023"/>
    <n v="0.8"/>
    <n v="1"/>
    <n v="1"/>
    <n v="1"/>
    <m/>
    <n v="109"/>
    <m/>
    <n v="109"/>
    <m/>
    <m/>
    <m/>
    <m/>
    <s v="no test"/>
    <s v="Tested"/>
    <x v="0"/>
    <n v="1"/>
    <n v="5089"/>
    <n v="10.178000000000001"/>
    <n v="0"/>
    <n v="0"/>
    <n v="10"/>
    <n v="0"/>
    <n v="0.13774808410296718"/>
    <n v="701"/>
    <s v=""/>
    <n v="0"/>
    <n v="0"/>
    <n v="254"/>
    <n v="81"/>
    <n v="0.86225191589703276"/>
    <n v="1"/>
    <n v="3949"/>
    <n v="5089"/>
    <n v="1373"/>
    <n v="5089"/>
    <n v="5089"/>
    <n v="1"/>
    <n v="0"/>
    <n v="0.77598742385537434"/>
    <n v="1"/>
    <s v="No"/>
    <n v="1"/>
    <n v="4071.2000000000003"/>
    <n v="5089"/>
    <n v="5089"/>
    <n v="5089"/>
    <n v="5089"/>
    <n v="0"/>
    <n v="0"/>
    <n v="2180"/>
    <n v="5089"/>
    <n v="5089"/>
    <n v="0"/>
    <n v="3949"/>
    <n v="5089"/>
    <s v="Yes"/>
    <s v="LWF"/>
    <s v="Camp"/>
    <x v="1"/>
    <s v="Muslim"/>
    <n v="20.073437999999999"/>
    <n v="93.154551999999995"/>
    <s v="MMR012CMP017"/>
    <x v="0"/>
    <n v="159"/>
    <n v="923"/>
    <n v="1082"/>
    <m/>
    <m/>
    <m/>
    <m/>
    <n v="1059"/>
    <n v="5004"/>
    <x v="1"/>
  </r>
  <r>
    <x v="1"/>
    <x v="2"/>
    <x v="6"/>
    <s v="(ECHO, UNOPS, CDC, UNICEF, MHF), LSK"/>
    <x v="0"/>
    <x v="2"/>
    <x v="0"/>
    <x v="5"/>
    <n v="1067"/>
    <n v="5268"/>
    <n v="4.937207122774133"/>
    <s v="01 April 2023/ 4 August 2022/ 01 May 2023/ 3 October 2022/ 01 March 2023"/>
    <s v="31 March 2025/ 30 June 2023/ 30 April 2024/ 2 October 2023/ 31 August 2023"/>
    <m/>
    <m/>
    <m/>
    <n v="5"/>
    <n v="5"/>
    <n v="1896000"/>
    <n v="5268"/>
    <m/>
    <m/>
    <n v="19"/>
    <n v="0.08"/>
    <m/>
    <m/>
    <m/>
    <n v="6"/>
    <n v="1067"/>
    <m/>
    <m/>
    <s v="2 Pond Sand Filters were constructed during the reporting period. The water supply was provided from 02rd May to 15th June 2023 during the water scarcity period.water quality testing done by SCI"/>
    <m/>
    <n v="209"/>
    <n v="156"/>
    <n v="173"/>
    <n v="0.92"/>
    <n v="0.98"/>
    <m/>
    <n v="37"/>
    <n v="90"/>
    <m/>
    <m/>
    <x v="0"/>
    <m/>
    <m/>
    <s v="The percentage value are taken from the KAP survey conducted in June 2023"/>
    <n v="1047"/>
    <n v="1210"/>
    <n v="912"/>
    <n v="782"/>
    <n v="1067"/>
    <n v="1371"/>
    <n v="0.83"/>
    <n v="0.76"/>
    <m/>
    <n v="46"/>
    <n v="1067"/>
    <n v="0"/>
    <n v="0"/>
    <s v="The percentage value are taken from the KAP survey conducted in June 2023"/>
    <n v="0.84"/>
    <n v="0.93"/>
    <n v="1"/>
    <n v="0.83"/>
    <m/>
    <n v="156"/>
    <m/>
    <n v="80"/>
    <m/>
    <m/>
    <m/>
    <m/>
    <s v="no test"/>
    <s v="Tested"/>
    <x v="0"/>
    <n v="1"/>
    <n v="5268"/>
    <n v="10.536"/>
    <n v="0"/>
    <n v="0"/>
    <n v="11"/>
    <n v="0.46400000000000041"/>
    <n v="0.15755504935459377"/>
    <n v="830"/>
    <s v=""/>
    <n v="0"/>
    <n v="0"/>
    <n v="263"/>
    <n v="54"/>
    <n v="0.84244495064540625"/>
    <n v="1"/>
    <n v="3951"/>
    <n v="5268"/>
    <n v="1371"/>
    <n v="5268"/>
    <n v="5268"/>
    <n v="1"/>
    <n v="0"/>
    <n v="0.75"/>
    <n v="1"/>
    <s v="No"/>
    <n v="1"/>
    <n v="4425.12"/>
    <n v="4899.2400000000007"/>
    <n v="5268"/>
    <n v="4372.4399999999996"/>
    <n v="5268"/>
    <n v="0"/>
    <n v="0"/>
    <n v="3120"/>
    <n v="5268"/>
    <n v="5268"/>
    <n v="0"/>
    <n v="3951"/>
    <n v="5268"/>
    <s v="Yes"/>
    <s v="LWF"/>
    <s v="Camp"/>
    <x v="0"/>
    <s v="Muslim"/>
    <n v="20.073437999999999"/>
    <n v="93.154551999999995"/>
    <s v="MMR012CMP017"/>
    <x v="0"/>
    <n v="116"/>
    <n v="693"/>
    <n v="809"/>
    <m/>
    <m/>
    <m/>
    <m/>
    <n v="982"/>
    <n v="4828"/>
    <x v="1"/>
  </r>
  <r>
    <x v="1"/>
    <x v="5"/>
    <x v="5"/>
    <s v="UNOPS"/>
    <x v="0"/>
    <x v="3"/>
    <x v="0"/>
    <x v="14"/>
    <n v="774"/>
    <n v="4924"/>
    <n v="6.3617571059431528"/>
    <d v="2023-04-01T00:00:00"/>
    <d v="2024-03-31T00:00:00"/>
    <n v="784"/>
    <n v="59"/>
    <n v="76"/>
    <m/>
    <m/>
    <m/>
    <m/>
    <n v="42"/>
    <n v="0.62"/>
    <n v="2"/>
    <n v="0.5"/>
    <m/>
    <m/>
    <m/>
    <n v="27"/>
    <n v="784"/>
    <m/>
    <m/>
    <m/>
    <n v="9"/>
    <n v="186"/>
    <n v="104"/>
    <n v="124"/>
    <n v="1"/>
    <n v="0.89"/>
    <n v="0.39"/>
    <m/>
    <n v="45"/>
    <m/>
    <m/>
    <x v="0"/>
    <n v="74"/>
    <m/>
    <m/>
    <n v="335"/>
    <n v="497"/>
    <m/>
    <m/>
    <n v="744"/>
    <n v="1296"/>
    <n v="0.93"/>
    <n v="1"/>
    <m/>
    <n v="0"/>
    <n v="774"/>
    <n v="0"/>
    <n v="0"/>
    <m/>
    <n v="1"/>
    <n v="1"/>
    <n v="1"/>
    <n v="1"/>
    <m/>
    <n v="104"/>
    <m/>
    <n v="36"/>
    <m/>
    <m/>
    <m/>
    <m/>
    <s v="Tested"/>
    <s v="Tested"/>
    <x v="0"/>
    <n v="1"/>
    <n v="4924"/>
    <n v="9.8480000000000008"/>
    <n v="0"/>
    <n v="0"/>
    <n v="10"/>
    <n v="0.15199999999999925"/>
    <n v="4.5694557270511776E-2"/>
    <n v="225"/>
    <n v="547.11111111111109"/>
    <n v="0"/>
    <n v="0"/>
    <n v="246"/>
    <n v="60"/>
    <n v="0.95430544272948825"/>
    <n v="0.95161290322580649"/>
    <n v="832"/>
    <n v="4733.1472868217061"/>
    <n v="1296"/>
    <n v="4733.1472868217061"/>
    <n v="4733.1472868217061"/>
    <n v="0.96124031007751953"/>
    <n v="3.8759689922480467E-2"/>
    <n v="0.16896831844029245"/>
    <n v="0.96124031007751942"/>
    <s v="Yes"/>
    <n v="1"/>
    <n v="4924"/>
    <n v="4924"/>
    <n v="4924"/>
    <n v="4924"/>
    <n v="4924"/>
    <n v="0"/>
    <n v="0"/>
    <n v="4924"/>
    <n v="4924"/>
    <n v="0"/>
    <n v="0"/>
    <n v="832"/>
    <n v="4924"/>
    <s v="Yes"/>
    <n v="0"/>
    <s v="Camp"/>
    <x v="0"/>
    <s v="Muslim"/>
    <n v="20.206778"/>
    <n v="92.774193999999994"/>
    <s v="MMR012CMP098"/>
    <x v="0"/>
    <n v="42"/>
    <n v="432"/>
    <n v="474"/>
    <m/>
    <m/>
    <m/>
    <m/>
    <n v="777"/>
    <n v="4735"/>
    <x v="2"/>
  </r>
  <r>
    <x v="1"/>
    <x v="5"/>
    <x v="7"/>
    <s v="UNOPS, LSK"/>
    <x v="0"/>
    <x v="3"/>
    <x v="0"/>
    <x v="15"/>
    <n v="2728"/>
    <n v="13878"/>
    <n v="5.0872434017595305"/>
    <s v="4/1/2023, 10-8-2021"/>
    <s v="3/31/2024, 12-31-2023"/>
    <n v="1904"/>
    <n v="211"/>
    <n v="226"/>
    <m/>
    <m/>
    <m/>
    <m/>
    <n v="206"/>
    <n v="0.75"/>
    <n v="150"/>
    <n v="0.37"/>
    <m/>
    <m/>
    <m/>
    <n v="33"/>
    <n v="2743"/>
    <n v="2"/>
    <m/>
    <m/>
    <n v="15"/>
    <n v="688"/>
    <n v="332"/>
    <n v="337"/>
    <n v="1"/>
    <n v="1"/>
    <n v="0.82"/>
    <n v="4"/>
    <n v="236"/>
    <m/>
    <m/>
    <x v="0"/>
    <n v="259"/>
    <m/>
    <m/>
    <n v="271"/>
    <n v="1971"/>
    <m/>
    <m/>
    <n v="2728"/>
    <n v="4988"/>
    <n v="1"/>
    <n v="1"/>
    <n v="1"/>
    <n v="0"/>
    <n v="2728"/>
    <n v="0"/>
    <n v="0"/>
    <m/>
    <n v="1"/>
    <n v="1"/>
    <n v="1"/>
    <n v="1"/>
    <m/>
    <n v="332"/>
    <m/>
    <n v="186"/>
    <m/>
    <m/>
    <m/>
    <m/>
    <s v="Tested"/>
    <s v="Tested"/>
    <x v="0"/>
    <n v="1"/>
    <n v="13878"/>
    <n v="27.756"/>
    <n v="0"/>
    <n v="0"/>
    <n v="28"/>
    <n v="0.24399999999999977"/>
    <n v="4.438679925061248E-2"/>
    <n v="616"/>
    <n v="925.2"/>
    <n v="0"/>
    <n v="0"/>
    <n v="694"/>
    <n v="6"/>
    <n v="0.95561320074938749"/>
    <n v="0.97819767441860461"/>
    <n v="2242"/>
    <n v="13878"/>
    <n v="4988"/>
    <n v="13878"/>
    <n v="13878"/>
    <n v="1"/>
    <n v="0"/>
    <n v="0.16155065571407984"/>
    <n v="1"/>
    <s v="Yes"/>
    <n v="1"/>
    <n v="13878"/>
    <n v="13878"/>
    <n v="13878"/>
    <n v="13878"/>
    <n v="13878"/>
    <n v="0"/>
    <n v="0"/>
    <n v="13878"/>
    <n v="13878"/>
    <n v="0"/>
    <n v="0"/>
    <n v="2242"/>
    <n v="13878"/>
    <s v="Yes"/>
    <n v="0"/>
    <s v="Camp"/>
    <x v="0"/>
    <s v="Muslim"/>
    <n v="20.18994"/>
    <n v="92.798880999999994"/>
    <s v="MMR012CMP115"/>
    <x v="0"/>
    <n v="168"/>
    <n v="1744"/>
    <n v="1912"/>
    <m/>
    <m/>
    <m/>
    <m/>
    <n v="2640"/>
    <n v="15778"/>
    <x v="2"/>
  </r>
  <r>
    <x v="1"/>
    <x v="3"/>
    <x v="3"/>
    <s v="BHA-USAID"/>
    <x v="0"/>
    <x v="3"/>
    <x v="0"/>
    <x v="16"/>
    <n v="2275"/>
    <n v="12495"/>
    <n v="5.4923076923076923"/>
    <d v="2022-06-01T00:00:00"/>
    <d v="2023-05-31T00:00:00"/>
    <m/>
    <n v="191"/>
    <n v="211"/>
    <m/>
    <m/>
    <m/>
    <m/>
    <m/>
    <m/>
    <n v="9"/>
    <n v="0.44"/>
    <m/>
    <m/>
    <m/>
    <m/>
    <n v="2275"/>
    <n v="3"/>
    <m/>
    <m/>
    <n v="800"/>
    <n v="808"/>
    <n v="40"/>
    <n v="126"/>
    <m/>
    <m/>
    <m/>
    <m/>
    <m/>
    <m/>
    <m/>
    <x v="0"/>
    <m/>
    <s v="30%-70%"/>
    <m/>
    <n v="703"/>
    <n v="2119"/>
    <n v="720"/>
    <n v="885"/>
    <m/>
    <m/>
    <m/>
    <m/>
    <m/>
    <m/>
    <m/>
    <m/>
    <m/>
    <m/>
    <m/>
    <m/>
    <m/>
    <m/>
    <m/>
    <m/>
    <m/>
    <m/>
    <m/>
    <m/>
    <m/>
    <m/>
    <s v="no test"/>
    <s v="Tested"/>
    <x v="0"/>
    <n v="1"/>
    <n v="12495"/>
    <n v="24.99"/>
    <n v="0"/>
    <n v="0"/>
    <n v="25"/>
    <n v="1.0000000000001563E-2"/>
    <n v="1"/>
    <n v="12495"/>
    <n v="15.61875"/>
    <n v="0"/>
    <n v="0"/>
    <n v="625"/>
    <n v="0"/>
    <n v="0"/>
    <n v="9.9009900990099011E-3"/>
    <n v="4427"/>
    <n v="0"/>
    <n v="0"/>
    <n v="0"/>
    <n v="4427"/>
    <n v="0.35430172068827531"/>
    <n v="0.64569827931172474"/>
    <n v="0.35430172068827531"/>
    <n v="0"/>
    <s v="No"/>
    <n v="0"/>
    <n v="0"/>
    <n v="0"/>
    <n v="0"/>
    <n v="0"/>
    <n v="0"/>
    <n v="0"/>
    <n v="0"/>
    <n v="800"/>
    <n v="12495"/>
    <n v="0"/>
    <n v="6247.5"/>
    <n v="4427"/>
    <n v="12495"/>
    <s v="Yes"/>
    <n v="0"/>
    <s v="Camp"/>
    <x v="0"/>
    <s v="Muslim"/>
    <n v="20.185092000000001"/>
    <n v="92.802295999999998"/>
    <s v="MMR012CMP116"/>
    <x v="0"/>
    <n v="223"/>
    <n v="1507"/>
    <n v="1730"/>
    <m/>
    <m/>
    <m/>
    <m/>
    <n v="2275"/>
    <n v="12341"/>
    <x v="2"/>
  </r>
  <r>
    <x v="1"/>
    <x v="3"/>
    <x v="3"/>
    <s v="BHA-USAID"/>
    <x v="0"/>
    <x v="3"/>
    <x v="0"/>
    <x v="17"/>
    <n v="400"/>
    <n v="2698"/>
    <n v="6.7450000000000001"/>
    <d v="2022-06-01T00:00:00"/>
    <d v="2023-05-31T00:00:00"/>
    <m/>
    <n v="37"/>
    <n v="42"/>
    <m/>
    <m/>
    <m/>
    <m/>
    <m/>
    <m/>
    <m/>
    <m/>
    <m/>
    <m/>
    <m/>
    <m/>
    <n v="400"/>
    <m/>
    <m/>
    <m/>
    <n v="145"/>
    <n v="149"/>
    <n v="20"/>
    <n v="22"/>
    <m/>
    <m/>
    <m/>
    <n v="2"/>
    <m/>
    <m/>
    <m/>
    <x v="0"/>
    <m/>
    <s v="30%-70%"/>
    <m/>
    <m/>
    <m/>
    <m/>
    <m/>
    <m/>
    <m/>
    <m/>
    <m/>
    <m/>
    <m/>
    <m/>
    <m/>
    <m/>
    <m/>
    <m/>
    <m/>
    <m/>
    <m/>
    <m/>
    <m/>
    <m/>
    <m/>
    <m/>
    <m/>
    <m/>
    <m/>
    <s v="no test"/>
    <s v="no test"/>
    <x v="1"/>
    <n v="1"/>
    <n v="2698"/>
    <n v="5.3959999999999999"/>
    <n v="0"/>
    <n v="0"/>
    <n v="5"/>
    <n v="0"/>
    <n v="1"/>
    <n v="2698"/>
    <n v="18.606896551724137"/>
    <n v="0"/>
    <n v="0"/>
    <n v="135"/>
    <n v="0"/>
    <n v="0"/>
    <n v="2.6845637583892617E-2"/>
    <n v="0"/>
    <n v="0"/>
    <n v="0"/>
    <n v="0"/>
    <n v="0"/>
    <n v="0"/>
    <n v="1"/>
    <n v="0"/>
    <n v="0"/>
    <s v="No"/>
    <n v="0"/>
    <n v="0"/>
    <n v="0"/>
    <n v="0"/>
    <n v="0"/>
    <n v="0"/>
    <n v="0"/>
    <n v="0"/>
    <n v="400"/>
    <n v="2698"/>
    <n v="0"/>
    <n v="1349"/>
    <n v="0"/>
    <n v="2698"/>
    <n v="0"/>
    <n v="0"/>
    <s v="Camp"/>
    <x v="0"/>
    <s v="Muslim"/>
    <n v="20.207284999999999"/>
    <n v="92.788177000000005"/>
    <s v="MMR012CMP045"/>
    <x v="0"/>
    <n v="0"/>
    <n v="0"/>
    <n v="0"/>
    <m/>
    <m/>
    <m/>
    <m/>
    <n v="0"/>
    <n v="0"/>
    <x v="2"/>
  </r>
  <r>
    <x v="1"/>
    <x v="5"/>
    <x v="5"/>
    <s v="UNOPS"/>
    <x v="0"/>
    <x v="3"/>
    <x v="0"/>
    <x v="18"/>
    <n v="2287"/>
    <n v="13870"/>
    <n v="6.064713598600787"/>
    <d v="2023-04-01T00:00:00"/>
    <d v="2024-03-31T00:00:00"/>
    <n v="1604"/>
    <n v="157"/>
    <n v="183"/>
    <m/>
    <m/>
    <m/>
    <m/>
    <n v="56"/>
    <n v="0.79"/>
    <m/>
    <m/>
    <m/>
    <m/>
    <m/>
    <n v="13"/>
    <n v="2287"/>
    <m/>
    <m/>
    <m/>
    <n v="31"/>
    <n v="520"/>
    <n v="271"/>
    <n v="318"/>
    <n v="1"/>
    <n v="1"/>
    <n v="1"/>
    <n v="12"/>
    <n v="206"/>
    <n v="13"/>
    <m/>
    <x v="0"/>
    <n v="218"/>
    <m/>
    <m/>
    <n v="317"/>
    <n v="769"/>
    <n v="52"/>
    <n v="88"/>
    <n v="4567"/>
    <n v="4186"/>
    <n v="1"/>
    <n v="1"/>
    <m/>
    <n v="0"/>
    <n v="4567"/>
    <n v="0"/>
    <n v="0"/>
    <m/>
    <n v="1"/>
    <n v="1"/>
    <n v="1"/>
    <n v="1"/>
    <m/>
    <n v="271"/>
    <m/>
    <n v="149"/>
    <m/>
    <m/>
    <m/>
    <m/>
    <s v="Tested"/>
    <s v="no test"/>
    <x v="0"/>
    <n v="1"/>
    <n v="13870"/>
    <n v="27.74"/>
    <n v="0"/>
    <n v="0"/>
    <n v="28"/>
    <n v="0.26000000000000156"/>
    <n v="7.6856524873828408E-2"/>
    <n v="1066"/>
    <n v="447.41935483870969"/>
    <n v="650"/>
    <n v="0"/>
    <n v="694"/>
    <n v="174"/>
    <n v="0.92314347512617156"/>
    <n v="0.94038461538461537"/>
    <n v="1226"/>
    <n v="13870"/>
    <n v="4186"/>
    <n v="13870"/>
    <n v="13870"/>
    <n v="1"/>
    <n v="0"/>
    <n v="8.8392213410237924E-2"/>
    <n v="1"/>
    <s v="Yes"/>
    <n v="1"/>
    <n v="13870"/>
    <n v="13870"/>
    <n v="13870"/>
    <n v="13870"/>
    <n v="13870"/>
    <n v="650"/>
    <n v="0"/>
    <n v="13870"/>
    <n v="13870"/>
    <n v="0"/>
    <n v="0"/>
    <n v="1226"/>
    <n v="13870"/>
    <s v="Yes"/>
    <n v="0"/>
    <s v="Camp"/>
    <x v="0"/>
    <s v="Muslim"/>
    <n v="20.202525000000001"/>
    <n v="92.792479999999998"/>
    <s v="MMR012CMP045"/>
    <x v="0"/>
    <n v="114"/>
    <n v="1144"/>
    <n v="1258"/>
    <m/>
    <m/>
    <m/>
    <m/>
    <n v="2678"/>
    <n v="14788"/>
    <x v="2"/>
  </r>
  <r>
    <x v="1"/>
    <x v="3"/>
    <x v="3"/>
    <s v="BHA-USAID"/>
    <x v="0"/>
    <x v="2"/>
    <x v="0"/>
    <x v="6"/>
    <n v="811"/>
    <n v="2861"/>
    <n v="3.5277435265104811"/>
    <d v="2022-06-01T00:00:00"/>
    <d v="2023-05-31T00:00:00"/>
    <m/>
    <m/>
    <m/>
    <n v="8"/>
    <n v="8"/>
    <m/>
    <m/>
    <m/>
    <m/>
    <m/>
    <m/>
    <m/>
    <m/>
    <m/>
    <m/>
    <n v="811"/>
    <m/>
    <n v="23"/>
    <m/>
    <n v="350"/>
    <n v="361"/>
    <n v="23"/>
    <n v="96"/>
    <m/>
    <m/>
    <m/>
    <n v="1"/>
    <m/>
    <m/>
    <m/>
    <x v="0"/>
    <m/>
    <s v="30%-70%"/>
    <m/>
    <n v="171"/>
    <n v="473"/>
    <n v="63"/>
    <n v="66"/>
    <m/>
    <m/>
    <m/>
    <m/>
    <m/>
    <m/>
    <m/>
    <m/>
    <m/>
    <m/>
    <m/>
    <m/>
    <m/>
    <m/>
    <m/>
    <m/>
    <m/>
    <m/>
    <m/>
    <m/>
    <m/>
    <m/>
    <s v="no test"/>
    <s v="no test"/>
    <x v="1"/>
    <n v="0.69905627403005943"/>
    <n v="2000"/>
    <n v="4"/>
    <n v="0.30094372596994057"/>
    <n v="861"/>
    <n v="6"/>
    <n v="2"/>
    <n v="1"/>
    <n v="2861"/>
    <n v="8.1742857142857144"/>
    <n v="0"/>
    <n v="0"/>
    <n v="143"/>
    <n v="0"/>
    <n v="0"/>
    <n v="3.0470914127423823E-2"/>
    <n v="773"/>
    <n v="0"/>
    <n v="0"/>
    <n v="0"/>
    <n v="773"/>
    <n v="0.27018524991261794"/>
    <n v="0.72981475008738206"/>
    <n v="0.27018524991261794"/>
    <n v="0"/>
    <s v="No"/>
    <n v="0"/>
    <n v="0"/>
    <n v="0"/>
    <n v="0"/>
    <n v="0"/>
    <n v="0"/>
    <n v="0"/>
    <n v="0"/>
    <n v="460"/>
    <n v="2861"/>
    <n v="2861"/>
    <n v="1430.5"/>
    <n v="773"/>
    <n v="2861"/>
    <s v="Yes"/>
    <s v="DRC"/>
    <s v="Camp"/>
    <x v="0"/>
    <s v="Muslim"/>
    <n v="20.064226000000001"/>
    <n v="92.993758999999997"/>
    <s v="MMR012CMP019"/>
    <x v="0"/>
    <n v="159"/>
    <n v="361"/>
    <n v="520"/>
    <m/>
    <m/>
    <m/>
    <m/>
    <n v="682"/>
    <n v="2588"/>
    <x v="1"/>
  </r>
  <r>
    <x v="1"/>
    <x v="1"/>
    <x v="1"/>
    <s v="BHA-USAID"/>
    <x v="0"/>
    <x v="1"/>
    <x v="0"/>
    <x v="1"/>
    <n v="716"/>
    <n v="2920"/>
    <n v="4.0782122905027931"/>
    <d v="2020-05-01T00:00:00"/>
    <d v="2021-04-30T00:00:00"/>
    <m/>
    <m/>
    <m/>
    <n v="6"/>
    <n v="6"/>
    <m/>
    <m/>
    <m/>
    <m/>
    <m/>
    <m/>
    <m/>
    <m/>
    <m/>
    <m/>
    <m/>
    <m/>
    <m/>
    <m/>
    <n v="642"/>
    <n v="642"/>
    <m/>
    <m/>
    <m/>
    <m/>
    <m/>
    <n v="6"/>
    <m/>
    <n v="4"/>
    <n v="1"/>
    <x v="1"/>
    <m/>
    <m/>
    <m/>
    <m/>
    <m/>
    <m/>
    <m/>
    <m/>
    <m/>
    <m/>
    <m/>
    <m/>
    <m/>
    <m/>
    <m/>
    <m/>
    <m/>
    <m/>
    <m/>
    <m/>
    <m/>
    <m/>
    <m/>
    <m/>
    <m/>
    <m/>
    <m/>
    <m/>
    <m/>
    <s v="no test"/>
    <s v="no test"/>
    <x v="1"/>
    <n v="0.51369863013698636"/>
    <n v="1500.0000000000002"/>
    <n v="3.0000000000000004"/>
    <n v="0.48630136986301364"/>
    <n v="1419.9999999999998"/>
    <n v="6"/>
    <n v="2.9999999999999996"/>
    <n v="1"/>
    <n v="2920"/>
    <n v="4.5482866043613708"/>
    <n v="200"/>
    <n v="50"/>
    <n v="146"/>
    <n v="0"/>
    <n v="0"/>
    <n v="0"/>
    <n v="0"/>
    <n v="0"/>
    <n v="0"/>
    <n v="0"/>
    <n v="0"/>
    <n v="0"/>
    <n v="1"/>
    <n v="0"/>
    <n v="0"/>
    <s v="No"/>
    <n v="0"/>
    <n v="0"/>
    <n v="0"/>
    <n v="0"/>
    <n v="0"/>
    <n v="0"/>
    <n v="200"/>
    <n v="50"/>
    <n v="0"/>
    <n v="0"/>
    <n v="0"/>
    <n v="0"/>
    <n v="0"/>
    <n v="0"/>
    <s v="Yes"/>
    <s v="RI"/>
    <s v="Camp"/>
    <x v="0"/>
    <s v="Muslim"/>
    <n v="20.037655000000001"/>
    <n v="93.370037999999994"/>
    <s v="MMR012CMP014"/>
    <x v="0"/>
    <n v="73"/>
    <n v="318"/>
    <n v="391"/>
    <m/>
    <m/>
    <m/>
    <m/>
    <n v="747"/>
    <n v="3495"/>
    <x v="3"/>
  </r>
  <r>
    <x v="1"/>
    <x v="4"/>
    <x v="8"/>
    <s v="UNOPS/ECHO, LSK"/>
    <x v="0"/>
    <x v="3"/>
    <x v="0"/>
    <x v="19"/>
    <n v="2042"/>
    <n v="13135"/>
    <n v="6.4324191968658182"/>
    <s v="4/1/2023, 10-8-2021"/>
    <s v="3/31/2024,12/31/2023"/>
    <m/>
    <n v="35"/>
    <n v="41"/>
    <m/>
    <m/>
    <m/>
    <m/>
    <n v="19"/>
    <n v="0.74"/>
    <n v="14"/>
    <n v="0.51"/>
    <m/>
    <m/>
    <m/>
    <n v="23"/>
    <n v="2042"/>
    <n v="3"/>
    <m/>
    <m/>
    <n v="59"/>
    <n v="245"/>
    <n v="139"/>
    <n v="150"/>
    <n v="1"/>
    <n v="0.92"/>
    <n v="0.73"/>
    <m/>
    <n v="163"/>
    <n v="1"/>
    <m/>
    <x v="0"/>
    <n v="120"/>
    <s v="30%-70%"/>
    <s v="Emergency latrines set up in May &amp; June."/>
    <n v="267"/>
    <n v="470"/>
    <n v="128"/>
    <n v="114"/>
    <n v="1118"/>
    <n v="3354"/>
    <n v="0.85"/>
    <n v="1"/>
    <n v="8"/>
    <n v="0"/>
    <n v="2042"/>
    <n v="0"/>
    <n v="0"/>
    <m/>
    <n v="1"/>
    <n v="1"/>
    <n v="0.96"/>
    <n v="1"/>
    <m/>
    <n v="139"/>
    <m/>
    <n v="89"/>
    <n v="0"/>
    <n v="0"/>
    <n v="0"/>
    <n v="0"/>
    <s v="Tested"/>
    <s v="Tested"/>
    <x v="0"/>
    <n v="0.66615911686334217"/>
    <n v="8750"/>
    <n v="17.5"/>
    <n v="0.33384088313665783"/>
    <n v="4385.0000000000009"/>
    <n v="26"/>
    <n v="8.5"/>
    <n v="0.10224590787971069"/>
    <n v="1343"/>
    <n v="222.62711864406779"/>
    <n v="50"/>
    <n v="0"/>
    <n v="657"/>
    <n v="412"/>
    <n v="0.89775409212028934"/>
    <n v="0.75918367346938775"/>
    <n v="979"/>
    <n v="7191.4446620959843"/>
    <n v="3354"/>
    <n v="7191.4446620959843"/>
    <n v="7191.4446620959843"/>
    <n v="0.54750244857982366"/>
    <n v="0.45249755142017634"/>
    <n v="7.4533688618195662E-2"/>
    <n v="0.54750244857982366"/>
    <s v="No"/>
    <n v="0.96"/>
    <n v="13135"/>
    <n v="13135"/>
    <n v="12609.6"/>
    <n v="13135"/>
    <n v="13135"/>
    <n v="50"/>
    <n v="0"/>
    <n v="11500"/>
    <n v="13135"/>
    <n v="0"/>
    <n v="6567.5"/>
    <n v="979"/>
    <n v="13135"/>
    <s v="Yes"/>
    <n v="0"/>
    <s v="Camp"/>
    <x v="2"/>
    <s v="Muslim"/>
    <n v="20.1585"/>
    <n v="92.839416999999997"/>
    <s v="MMR012CMP046"/>
    <x v="0"/>
    <n v="365"/>
    <n v="800"/>
    <n v="1165"/>
    <m/>
    <m/>
    <m/>
    <m/>
    <n v="2062"/>
    <n v="12522"/>
    <x v="2"/>
  </r>
  <r>
    <x v="1"/>
    <x v="5"/>
    <x v="5"/>
    <s v="UNOPS"/>
    <x v="0"/>
    <x v="3"/>
    <x v="0"/>
    <x v="20"/>
    <n v="1013"/>
    <n v="5950"/>
    <n v="5.8736426456071076"/>
    <d v="2023-04-01T00:00:00"/>
    <d v="2024-03-31T00:00:00"/>
    <n v="683"/>
    <n v="57"/>
    <n v="69"/>
    <m/>
    <m/>
    <m/>
    <m/>
    <n v="33"/>
    <n v="0.73"/>
    <m/>
    <m/>
    <m/>
    <m/>
    <m/>
    <n v="7"/>
    <n v="1025"/>
    <m/>
    <m/>
    <m/>
    <n v="18"/>
    <n v="317"/>
    <n v="148"/>
    <n v="144"/>
    <n v="1"/>
    <n v="0.96"/>
    <n v="0.53"/>
    <m/>
    <n v="143"/>
    <m/>
    <m/>
    <x v="0"/>
    <n v="119"/>
    <m/>
    <m/>
    <n v="409"/>
    <n v="812"/>
    <n v="456"/>
    <n v="499"/>
    <n v="2026"/>
    <n v="2546"/>
    <n v="0.93"/>
    <n v="1"/>
    <m/>
    <n v="0"/>
    <n v="1026"/>
    <n v="0"/>
    <n v="0"/>
    <m/>
    <n v="0.96"/>
    <n v="0.96"/>
    <n v="0.96"/>
    <n v="0.86"/>
    <m/>
    <n v="148"/>
    <m/>
    <n v="109"/>
    <m/>
    <m/>
    <m/>
    <m/>
    <s v="Tested"/>
    <s v="no test"/>
    <x v="0"/>
    <n v="1"/>
    <n v="5950"/>
    <n v="11.9"/>
    <n v="0"/>
    <n v="0"/>
    <n v="12"/>
    <n v="9.9999999999999645E-2"/>
    <n v="8.4537815126050422E-2"/>
    <n v="503"/>
    <n v="330.55555555555554"/>
    <n v="0"/>
    <n v="0"/>
    <n v="298"/>
    <n v="0"/>
    <n v="0.91546218487394959"/>
    <n v="0.94321766561514198"/>
    <n v="2176"/>
    <n v="5950"/>
    <n v="2546"/>
    <n v="5950"/>
    <n v="5950"/>
    <n v="1"/>
    <n v="0"/>
    <n v="0.36571428571428571"/>
    <n v="1"/>
    <s v="Yes"/>
    <n v="0.96"/>
    <n v="5712"/>
    <n v="5712"/>
    <n v="5712"/>
    <n v="5117"/>
    <n v="5712"/>
    <n v="0"/>
    <n v="0"/>
    <n v="5950"/>
    <n v="5950"/>
    <n v="0"/>
    <n v="0"/>
    <n v="2176"/>
    <n v="5950"/>
    <s v="Yes"/>
    <n v="0"/>
    <s v="Camp"/>
    <x v="0"/>
    <s v="Muslim"/>
    <n v="20.179939999999998"/>
    <n v="92.831879000000001"/>
    <s v="MMR012CMP048"/>
    <x v="0"/>
    <n v="250"/>
    <n v="699"/>
    <n v="949"/>
    <m/>
    <m/>
    <m/>
    <m/>
    <n v="1019"/>
    <n v="6906"/>
    <x v="2"/>
  </r>
  <r>
    <x v="2"/>
    <x v="2"/>
    <x v="6"/>
    <s v="(ECHO, UNOPS, CDC, UNICEF, MHF), LSK"/>
    <x v="0"/>
    <x v="2"/>
    <x v="0"/>
    <x v="2"/>
    <n v="1104"/>
    <n v="5489"/>
    <n v="4.9719202898550723"/>
    <s v="01 April 2023/ 4 August 2022/ 01 May 2023/ 3 October 2022/ 01 March 2023, 10 Aug 2021"/>
    <s v="31 March 2025/ 31 Dec 2023/ 30 April 2024/ 2 October 2023/ 31 August 2023, 31 Dec 2023"/>
    <m/>
    <m/>
    <m/>
    <n v="14"/>
    <n v="14"/>
    <m/>
    <n v="5489"/>
    <n v="1"/>
    <n v="1"/>
    <n v="3"/>
    <n v="0"/>
    <n v="1104"/>
    <m/>
    <m/>
    <m/>
    <m/>
    <m/>
    <m/>
    <s v="SI supplied water boating from April to June during water scarcity period."/>
    <n v="143"/>
    <n v="206"/>
    <n v="44"/>
    <n v="143"/>
    <n v="0.97"/>
    <n v="0.99"/>
    <m/>
    <n v="26"/>
    <n v="86"/>
    <m/>
    <m/>
    <x v="0"/>
    <m/>
    <m/>
    <s v="The percentage value are taken from the KAP survey conducted in June 2023"/>
    <n v="1051"/>
    <n v="1259"/>
    <n v="939"/>
    <n v="842"/>
    <n v="1104"/>
    <n v="1580"/>
    <n v="0.14000000000000001"/>
    <n v="0.88"/>
    <m/>
    <n v="36"/>
    <n v="1104"/>
    <n v="0"/>
    <n v="5489"/>
    <s v="The percentage value are taken from the KAP survey conducted in June 2023"/>
    <n v="0.76"/>
    <n v="0.9"/>
    <n v="1"/>
    <n v="1"/>
    <m/>
    <m/>
    <m/>
    <m/>
    <m/>
    <m/>
    <m/>
    <m/>
    <s v="Tested"/>
    <s v="Tested"/>
    <x v="0"/>
    <n v="1"/>
    <n v="5489"/>
    <n v="10.978"/>
    <n v="0"/>
    <n v="0"/>
    <n v="11"/>
    <n v="2.2000000000000242E-2"/>
    <n v="0.63144470759701221"/>
    <n v="3466"/>
    <n v="38.384615384615387"/>
    <n v="0"/>
    <n v="0"/>
    <n v="274"/>
    <n v="68"/>
    <n v="0.36855529240298779"/>
    <n v="0.30582524271844658"/>
    <n v="4091"/>
    <n v="5489"/>
    <n v="1580"/>
    <n v="5489"/>
    <n v="5489"/>
    <n v="1"/>
    <n v="0"/>
    <n v="0.74530879941701589"/>
    <n v="1"/>
    <s v="No"/>
    <n v="1"/>
    <n v="4171.6400000000003"/>
    <n v="4940.1000000000004"/>
    <n v="5489"/>
    <n v="5489"/>
    <n v="5489"/>
    <n v="0"/>
    <n v="0"/>
    <n v="880"/>
    <n v="5489"/>
    <n v="0"/>
    <n v="0"/>
    <n v="5489"/>
    <n v="5489"/>
    <s v="Yes"/>
    <s v="LWF"/>
    <s v="Camp"/>
    <x v="0"/>
    <s v="Muslim"/>
    <n v="20.108101999999999"/>
    <n v="92.985095000000001"/>
    <s v="MMR012CMP016"/>
    <x v="0"/>
    <n v="279"/>
    <n v="636"/>
    <n v="915"/>
    <m/>
    <m/>
    <m/>
    <m/>
    <n v="1115"/>
    <n v="5197"/>
    <x v="1"/>
  </r>
  <r>
    <x v="2"/>
    <x v="4"/>
    <x v="4"/>
    <s v="UNOPS/ECHO"/>
    <x v="0"/>
    <x v="3"/>
    <x v="0"/>
    <x v="7"/>
    <n v="402"/>
    <n v="2562"/>
    <n v="6.3731343283582094"/>
    <s v="4/1/2023, 10-8-2021"/>
    <s v="3/31/2024,12/31/2023"/>
    <m/>
    <n v="21"/>
    <n v="24"/>
    <m/>
    <m/>
    <m/>
    <m/>
    <n v="4"/>
    <n v="0.25"/>
    <m/>
    <m/>
    <n v="402"/>
    <m/>
    <m/>
    <n v="6"/>
    <n v="402"/>
    <m/>
    <m/>
    <s v="Jerry Can for Water storage and Aquatabe for water treatment were distributed in July "/>
    <n v="48"/>
    <n v="120"/>
    <n v="2"/>
    <n v="32"/>
    <n v="0.7"/>
    <n v="0.7"/>
    <n v="0.3"/>
    <m/>
    <n v="70"/>
    <m/>
    <m/>
    <x v="0"/>
    <n v="71"/>
    <s v="30%-70%"/>
    <s v="Percentage indicator value was taken from Satisfaction Survey conducted during September 2023"/>
    <n v="17"/>
    <n v="117"/>
    <n v="70"/>
    <n v="128"/>
    <n v="402"/>
    <n v="676"/>
    <n v="1"/>
    <n v="1"/>
    <n v="9"/>
    <n v="0"/>
    <n v="402"/>
    <n v="0"/>
    <n v="0"/>
    <s v="Percentage indicator value was taken from Satisfaction Survey conducted during September 2023"/>
    <n v="1"/>
    <n v="1"/>
    <n v="1"/>
    <n v="1"/>
    <m/>
    <n v="10"/>
    <m/>
    <m/>
    <m/>
    <m/>
    <m/>
    <m/>
    <s v="Tested"/>
    <s v="no test"/>
    <x v="0"/>
    <n v="1"/>
    <n v="2562"/>
    <n v="5.1239999999999997"/>
    <n v="0"/>
    <n v="0"/>
    <n v="5"/>
    <n v="0"/>
    <n v="0.40202966432474629"/>
    <n v="1030"/>
    <n v="53.375"/>
    <n v="0"/>
    <n v="0"/>
    <n v="128"/>
    <n v="8"/>
    <n v="0.59797033567525371"/>
    <n v="0.6"/>
    <n v="332"/>
    <n v="2562"/>
    <n v="676"/>
    <n v="2562"/>
    <n v="2562"/>
    <n v="1"/>
    <n v="0"/>
    <n v="0.12958626073380172"/>
    <n v="1"/>
    <s v="No"/>
    <n v="1"/>
    <n v="2562"/>
    <n v="2562"/>
    <n v="2562"/>
    <n v="2562"/>
    <n v="2562"/>
    <n v="0"/>
    <n v="0"/>
    <n v="2562"/>
    <n v="2562"/>
    <n v="0"/>
    <n v="1281"/>
    <n v="332"/>
    <n v="2562"/>
    <s v="Yes"/>
    <n v="0"/>
    <s v="Camp"/>
    <x v="0"/>
    <s v="Muslim"/>
    <n v="20.128488999999998"/>
    <n v="92.875814000000005"/>
    <s v="MMR012CMP039"/>
    <x v="0"/>
    <n v="100"/>
    <n v="301"/>
    <n v="401"/>
    <m/>
    <m/>
    <m/>
    <m/>
    <n v="380"/>
    <n v="2435"/>
    <x v="2"/>
  </r>
  <r>
    <x v="2"/>
    <x v="4"/>
    <x v="4"/>
    <s v="UNOPS/ECHO"/>
    <x v="0"/>
    <x v="3"/>
    <x v="0"/>
    <x v="8"/>
    <n v="1012"/>
    <n v="4766"/>
    <n v="4.7094861660079053"/>
    <s v="4/1/2023, 10-8-2021"/>
    <s v="3/31/2024,12/31/2023"/>
    <m/>
    <n v="41"/>
    <n v="50"/>
    <m/>
    <m/>
    <m/>
    <m/>
    <n v="70"/>
    <n v="0.77"/>
    <n v="31"/>
    <n v="0.23"/>
    <n v="1012"/>
    <m/>
    <m/>
    <n v="95"/>
    <n v="1012"/>
    <m/>
    <m/>
    <s v="Jerry Can for Water storage and Aquatabe for water treatment were distributed in July "/>
    <n v="71"/>
    <n v="254"/>
    <n v="103.5"/>
    <n v="63"/>
    <n v="0.53"/>
    <n v="0.42"/>
    <n v="0.22"/>
    <m/>
    <n v="101"/>
    <m/>
    <m/>
    <x v="0"/>
    <n v="52"/>
    <s v="30%-70%"/>
    <s v="Percentage indicator value was taken from Satisfaction Survey conducted during September 2023"/>
    <n v="10"/>
    <n v="68"/>
    <n v="55.5"/>
    <n v="50.5"/>
    <n v="1012"/>
    <n v="1262"/>
    <n v="0.97"/>
    <n v="0.41"/>
    <n v="9"/>
    <n v="0"/>
    <n v="1012"/>
    <n v="0"/>
    <n v="0"/>
    <s v="Percentage indicator value was taken from Satisfaction Survey conducted during September 2023"/>
    <n v="0.98"/>
    <n v="0.93"/>
    <n v="0.97"/>
    <n v="0.93"/>
    <m/>
    <n v="25"/>
    <m/>
    <n v="45"/>
    <m/>
    <m/>
    <m/>
    <m/>
    <s v="Tested"/>
    <s v="Tested"/>
    <x v="0"/>
    <n v="1"/>
    <n v="4766"/>
    <n v="9.532"/>
    <n v="0"/>
    <n v="0"/>
    <n v="10"/>
    <n v="0.46799999999999997"/>
    <n v="0.31913554343264794"/>
    <n v="1521"/>
    <n v="67.126760563380287"/>
    <n v="0"/>
    <n v="0"/>
    <n v="238"/>
    <n v="0"/>
    <n v="0.68086445656735206"/>
    <n v="0.72047244094488194"/>
    <n v="184"/>
    <n v="4766"/>
    <n v="1262"/>
    <n v="4766"/>
    <n v="4766"/>
    <n v="1"/>
    <n v="0"/>
    <n v="3.8606798153587911E-2"/>
    <n v="1"/>
    <s v="No"/>
    <n v="0.97"/>
    <n v="4670.68"/>
    <n v="4432.38"/>
    <n v="4623.0199999999995"/>
    <n v="4432.38"/>
    <n v="4670.68"/>
    <n v="0"/>
    <n v="0"/>
    <n v="4766"/>
    <n v="4766"/>
    <n v="0"/>
    <n v="2383"/>
    <n v="184"/>
    <n v="4766"/>
    <s v="Yes"/>
    <n v="0"/>
    <s v="Camp"/>
    <x v="0"/>
    <s v="Muslim"/>
    <n v="20.179417000000001"/>
    <n v="92.813028000000003"/>
    <s v="MMR012CMP113"/>
    <x v="0"/>
    <n v="46"/>
    <n v="436"/>
    <n v="482"/>
    <m/>
    <m/>
    <m/>
    <m/>
    <n v="1012"/>
    <n v="5066"/>
    <x v="2"/>
  </r>
  <r>
    <x v="2"/>
    <x v="4"/>
    <x v="4"/>
    <s v="UNOPS/ECHO"/>
    <x v="0"/>
    <x v="3"/>
    <x v="0"/>
    <x v="9"/>
    <n v="1401"/>
    <n v="9807"/>
    <n v="7"/>
    <s v="4/1/2023, 10-8-2021"/>
    <s v="3/31/2024,12/31/2023"/>
    <m/>
    <n v="61"/>
    <n v="77"/>
    <m/>
    <m/>
    <m/>
    <m/>
    <m/>
    <m/>
    <m/>
    <m/>
    <n v="1401"/>
    <m/>
    <m/>
    <m/>
    <n v="1399"/>
    <m/>
    <m/>
    <s v="Jerry Can for Water storage and Aquatabe for water treatment were distributed in July "/>
    <n v="72"/>
    <n v="328"/>
    <n v="103.5"/>
    <n v="63"/>
    <n v="0.53"/>
    <n v="0.42"/>
    <n v="0.22"/>
    <m/>
    <n v="204"/>
    <m/>
    <m/>
    <x v="0"/>
    <n v="52"/>
    <s v="30%-70%"/>
    <s v="Percentage indicator value was taken from Satisfaction Survey conducted during September 2023"/>
    <n v="9"/>
    <n v="68"/>
    <n v="55.5"/>
    <n v="50.5"/>
    <n v="1401"/>
    <n v="2109"/>
    <n v="0.97"/>
    <n v="0.41"/>
    <n v="0"/>
    <n v="0"/>
    <n v="1401"/>
    <n v="0"/>
    <n v="0"/>
    <s v="Percentage indicator value was taken from Satisfaction Survey conducted during September 2023"/>
    <n v="0.98"/>
    <n v="0.93"/>
    <n v="0.97"/>
    <n v="0.93"/>
    <m/>
    <n v="25"/>
    <m/>
    <m/>
    <m/>
    <m/>
    <m/>
    <m/>
    <s v="no test"/>
    <s v="no test"/>
    <x v="1"/>
    <n v="1"/>
    <n v="9807"/>
    <n v="19.614000000000001"/>
    <n v="0"/>
    <n v="0"/>
    <n v="20"/>
    <n v="0.38599999999999923"/>
    <n v="0.16763536249617619"/>
    <n v="1644"/>
    <n v="136.20833333333334"/>
    <n v="0"/>
    <n v="0"/>
    <n v="490"/>
    <n v="162"/>
    <n v="0.83236463750382383"/>
    <n v="0.78048780487804881"/>
    <n v="183"/>
    <n v="9807"/>
    <n v="2109"/>
    <n v="9807"/>
    <n v="9807"/>
    <n v="1"/>
    <n v="0"/>
    <n v="1.8660140715815236E-2"/>
    <n v="1"/>
    <s v="No"/>
    <n v="0.97"/>
    <n v="9610.86"/>
    <n v="9120.51"/>
    <n v="9512.7899999999991"/>
    <n v="9120.51"/>
    <n v="9610.86"/>
    <n v="0"/>
    <n v="0"/>
    <n v="4670"/>
    <n v="9807"/>
    <n v="0"/>
    <n v="4903.5"/>
    <n v="183"/>
    <n v="9807"/>
    <s v="Yes"/>
    <n v="0"/>
    <s v="Camp"/>
    <x v="0"/>
    <s v="Muslim"/>
    <n v="20.181405999999999"/>
    <n v="92.807552000000001"/>
    <s v="MMR012CMP114"/>
    <x v="0"/>
    <n v="242"/>
    <n v="822"/>
    <n v="1064"/>
    <m/>
    <m/>
    <m/>
    <m/>
    <n v="1346"/>
    <n v="8414"/>
    <x v="2"/>
  </r>
  <r>
    <x v="2"/>
    <x v="4"/>
    <x v="4"/>
    <s v="UNOPS/ECHO"/>
    <x v="0"/>
    <x v="3"/>
    <x v="0"/>
    <x v="10"/>
    <n v="1955"/>
    <n v="12453"/>
    <n v="6.369820971867008"/>
    <s v="4/1/2023, 10-8-2021"/>
    <s v="3/31/2024,12/31/2023"/>
    <m/>
    <n v="67"/>
    <n v="84"/>
    <m/>
    <m/>
    <m/>
    <m/>
    <n v="28"/>
    <n v="0.5"/>
    <m/>
    <m/>
    <n v="1955"/>
    <m/>
    <m/>
    <n v="48"/>
    <n v="1055"/>
    <m/>
    <m/>
    <s v="Jerry Can for Water storage and Aquatabe for water treatment were distributed in July "/>
    <n v="131"/>
    <n v="548"/>
    <n v="62"/>
    <n v="127"/>
    <n v="0.83"/>
    <n v="0.83"/>
    <n v="0.67"/>
    <m/>
    <n v="161"/>
    <m/>
    <m/>
    <x v="0"/>
    <n v="150"/>
    <s v="30%-70%"/>
    <s v="Percentage indicator value was taken from Satisfaction Survey conducted during September 2023"/>
    <n v="3"/>
    <n v="67"/>
    <n v="26"/>
    <n v="18"/>
    <n v="1955"/>
    <n v="3168"/>
    <n v="1"/>
    <n v="1"/>
    <n v="5"/>
    <n v="0"/>
    <n v="1955"/>
    <n v="0"/>
    <n v="0"/>
    <s v="Percentage indicator value was taken from Satisfaction Survey conducted during September 2023"/>
    <n v="1"/>
    <n v="1"/>
    <n v="1"/>
    <n v="1"/>
    <m/>
    <n v="68"/>
    <m/>
    <m/>
    <m/>
    <m/>
    <m/>
    <m/>
    <s v="Tested"/>
    <s v="no test"/>
    <x v="0"/>
    <n v="1"/>
    <n v="12453"/>
    <n v="24.905999999999999"/>
    <n v="0"/>
    <n v="0"/>
    <n v="25"/>
    <n v="9.4000000000001194E-2"/>
    <n v="0.2233196820043363"/>
    <n v="2781"/>
    <n v="95.061068702290072"/>
    <n v="0"/>
    <n v="0"/>
    <n v="623"/>
    <n v="75"/>
    <n v="0.77668031799566373"/>
    <n v="0.76094890510948909"/>
    <n v="114"/>
    <n v="12453"/>
    <n v="3168"/>
    <n v="12453"/>
    <n v="12453"/>
    <n v="1"/>
    <n v="0"/>
    <n v="9.1544206215369798E-3"/>
    <n v="1"/>
    <s v="No"/>
    <n v="1"/>
    <n v="12453"/>
    <n v="12453"/>
    <n v="12453"/>
    <n v="12453"/>
    <n v="12453"/>
    <n v="0"/>
    <n v="0"/>
    <n v="12453"/>
    <n v="12453"/>
    <n v="0"/>
    <n v="6226.5"/>
    <n v="114"/>
    <n v="12453"/>
    <s v="Yes"/>
    <n v="0"/>
    <s v="Camp"/>
    <x v="0"/>
    <s v="Muslim"/>
    <n v="20.16846"/>
    <n v="92.827427"/>
    <s v="MMR012CMP041"/>
    <x v="0"/>
    <n v="104"/>
    <n v="810"/>
    <n v="914"/>
    <m/>
    <m/>
    <m/>
    <m/>
    <n v="1713"/>
    <n v="11460"/>
    <x v="2"/>
  </r>
  <r>
    <x v="2"/>
    <x v="4"/>
    <x v="4"/>
    <s v="UNOPS/ECHO"/>
    <x v="0"/>
    <x v="3"/>
    <x v="0"/>
    <x v="12"/>
    <n v="396"/>
    <n v="2231"/>
    <n v="5.6338383838383841"/>
    <s v="4/1/2023, 10-8-2021"/>
    <s v="3/31/2024,12/31/2023"/>
    <m/>
    <n v="23"/>
    <n v="25"/>
    <m/>
    <m/>
    <m/>
    <m/>
    <m/>
    <m/>
    <m/>
    <m/>
    <n v="396"/>
    <m/>
    <m/>
    <n v="1"/>
    <n v="396"/>
    <m/>
    <m/>
    <s v="Jerry Can for Water storage and Aquatabe for water treatment were distributed in July "/>
    <n v="24"/>
    <n v="104"/>
    <m/>
    <n v="21"/>
    <n v="0.9"/>
    <n v="0.9"/>
    <n v="1"/>
    <m/>
    <n v="53"/>
    <m/>
    <m/>
    <x v="0"/>
    <n v="83"/>
    <s v="30%-70%"/>
    <s v="Percentage indicator value was taken from Satisfaction Survey conducted during September 2023"/>
    <n v="9"/>
    <n v="73"/>
    <n v="16"/>
    <n v="13"/>
    <n v="369"/>
    <n v="590"/>
    <n v="1"/>
    <n v="0.4"/>
    <n v="1"/>
    <n v="0"/>
    <n v="369"/>
    <n v="0"/>
    <n v="0"/>
    <s v="Percentage indicator value was taken from Satisfaction Survey conducted during September 2023"/>
    <n v="0.7"/>
    <n v="0.8"/>
    <n v="0.9"/>
    <n v="0.83"/>
    <m/>
    <n v="18"/>
    <m/>
    <n v="37"/>
    <m/>
    <m/>
    <m/>
    <m/>
    <s v="no test"/>
    <s v="no test"/>
    <x v="1"/>
    <n v="1"/>
    <n v="2231"/>
    <n v="4.4619999999999997"/>
    <n v="0"/>
    <n v="0"/>
    <n v="4"/>
    <n v="0"/>
    <n v="0.23890632003585835"/>
    <n v="533"/>
    <n v="92.958333333333329"/>
    <n v="0"/>
    <n v="0"/>
    <n v="112"/>
    <n v="8"/>
    <n v="0.76109367996414168"/>
    <n v="0.76923076923076927"/>
    <n v="111"/>
    <n v="2078.8863636363635"/>
    <n v="590"/>
    <n v="2078.8863636363635"/>
    <n v="2078.8863636363635"/>
    <n v="0.93181818181818177"/>
    <n v="6.8181818181818232E-2"/>
    <n v="4.9753473778574628E-2"/>
    <n v="0.93181818181818177"/>
    <s v="No"/>
    <n v="0.9"/>
    <n v="1561.6999999999998"/>
    <n v="1784.8000000000002"/>
    <n v="2007.9"/>
    <n v="1851.73"/>
    <n v="2007.9"/>
    <n v="0"/>
    <n v="0"/>
    <n v="2231"/>
    <n v="2231"/>
    <n v="0"/>
    <n v="1115.5"/>
    <n v="111"/>
    <n v="2231"/>
    <n v="0"/>
    <n v="0"/>
    <s v="Camp"/>
    <x v="0"/>
    <s v="Muslim"/>
    <n v="20.180194"/>
    <n v="92.816638999999995"/>
    <s v="MMR012CMP042"/>
    <x v="0"/>
    <n v="70"/>
    <n v="241"/>
    <n v="311"/>
    <m/>
    <m/>
    <m/>
    <m/>
    <n v="400"/>
    <n v="2228"/>
    <x v="2"/>
  </r>
  <r>
    <x v="2"/>
    <x v="4"/>
    <x v="4"/>
    <s v="UNOPS/ECHO"/>
    <x v="0"/>
    <x v="3"/>
    <x v="0"/>
    <x v="19"/>
    <n v="2042"/>
    <n v="13135"/>
    <n v="6.4324191968658182"/>
    <s v="4/1/2023, 10-8-2021"/>
    <s v="3/31/2024,12/31/2023"/>
    <m/>
    <n v="29"/>
    <n v="41"/>
    <m/>
    <m/>
    <m/>
    <m/>
    <n v="8"/>
    <n v="0.38"/>
    <m/>
    <m/>
    <n v="1265"/>
    <m/>
    <m/>
    <n v="27"/>
    <n v="1265"/>
    <m/>
    <m/>
    <s v="Jerry Can for Water storage and Aquatabe for water treatment were distributed in July "/>
    <n v="77"/>
    <n v="245"/>
    <n v="16"/>
    <n v="71"/>
    <n v="0.86"/>
    <n v="0.64"/>
    <n v="0.46"/>
    <m/>
    <n v="163"/>
    <m/>
    <m/>
    <x v="0"/>
    <n v="120"/>
    <s v="30%-70%"/>
    <s v="Percentage indicator value was taken from Satisfaction Survey conducted during September 2023"/>
    <n v="20"/>
    <n v="70"/>
    <n v="29"/>
    <n v="19"/>
    <n v="1021"/>
    <n v="3354"/>
    <n v="0.81"/>
    <n v="0.56000000000000005"/>
    <n v="8"/>
    <n v="0"/>
    <n v="1021"/>
    <n v="0"/>
    <n v="0"/>
    <s v="Percentage indicator value was taken from Satisfaction Survey conducted during September 2023"/>
    <n v="1"/>
    <n v="1"/>
    <n v="1"/>
    <n v="0.73"/>
    <m/>
    <n v="18"/>
    <m/>
    <n v="30"/>
    <m/>
    <m/>
    <m/>
    <m/>
    <s v="Tested"/>
    <s v="no test"/>
    <x v="0"/>
    <n v="0.55196041111534067"/>
    <n v="7250"/>
    <n v="14.5"/>
    <n v="0.44803958888465933"/>
    <n v="5885"/>
    <n v="26"/>
    <n v="11.5"/>
    <n v="0.12965359725923106"/>
    <n v="1703"/>
    <n v="170.58441558441558"/>
    <n v="0"/>
    <n v="0"/>
    <n v="657"/>
    <n v="412"/>
    <n v="0.87034640274076891"/>
    <n v="0.68571428571428572"/>
    <n v="138"/>
    <n v="6567.5"/>
    <n v="3354"/>
    <n v="6567.5"/>
    <n v="6567.5"/>
    <n v="0.5"/>
    <n v="0.5"/>
    <n v="1.050628092881614E-2"/>
    <n v="0.5"/>
    <s v="No"/>
    <n v="1"/>
    <n v="13135"/>
    <n v="13135"/>
    <n v="13135"/>
    <n v="9588.5499999999993"/>
    <n v="13135"/>
    <n v="0"/>
    <n v="0"/>
    <n v="13135"/>
    <n v="6325"/>
    <n v="0"/>
    <n v="6567.5"/>
    <n v="138"/>
    <n v="6325"/>
    <s v="Yes"/>
    <n v="0"/>
    <s v="Camp"/>
    <x v="2"/>
    <s v="Muslim"/>
    <n v="20.1585"/>
    <n v="92.839416999999997"/>
    <s v="MMR012CMP046"/>
    <x v="0"/>
    <n v="365"/>
    <n v="800"/>
    <n v="1165"/>
    <m/>
    <m/>
    <m/>
    <m/>
    <n v="2062"/>
    <n v="12522"/>
    <x v="2"/>
  </r>
  <r>
    <x v="2"/>
    <x v="5"/>
    <x v="5"/>
    <s v="UNOPS"/>
    <x v="0"/>
    <x v="3"/>
    <x v="0"/>
    <x v="11"/>
    <n v="392"/>
    <n v="2066"/>
    <n v="5.2704081632653059"/>
    <d v="2023-04-01T00:00:00"/>
    <d v="2024-03-31T00:00:00"/>
    <n v="538"/>
    <n v="41"/>
    <n v="53"/>
    <m/>
    <m/>
    <m/>
    <m/>
    <n v="6"/>
    <n v="0.33"/>
    <m/>
    <m/>
    <n v="392"/>
    <m/>
    <m/>
    <n v="27"/>
    <n v="392"/>
    <m/>
    <m/>
    <m/>
    <n v="84"/>
    <n v="116"/>
    <n v="8"/>
    <n v="25"/>
    <n v="0.62"/>
    <n v="0.5"/>
    <n v="0.7"/>
    <n v="4"/>
    <n v="29"/>
    <m/>
    <m/>
    <x v="0"/>
    <n v="56"/>
    <m/>
    <s v="Percentage indicator value was taken from Satisfaction Survey conducted during September 2023"/>
    <n v="227"/>
    <n v="543"/>
    <m/>
    <m/>
    <n v="392"/>
    <n v="500"/>
    <n v="1"/>
    <n v="0.87"/>
    <n v="5"/>
    <m/>
    <n v="392"/>
    <m/>
    <n v="2066"/>
    <s v="Percentage indicator value was taken from Satisfaction Survey conducted during September 2023"/>
    <n v="0.9"/>
    <n v="1"/>
    <n v="1"/>
    <n v="0.83"/>
    <m/>
    <n v="14"/>
    <m/>
    <m/>
    <m/>
    <m/>
    <m/>
    <m/>
    <s v="Tested"/>
    <s v="no test"/>
    <x v="0"/>
    <n v="1"/>
    <n v="2066"/>
    <n v="4.1319999999999997"/>
    <n v="0"/>
    <n v="0"/>
    <n v="4"/>
    <n v="0"/>
    <n v="0.86592449177153918"/>
    <n v="1789"/>
    <n v="24.595238095238095"/>
    <n v="0"/>
    <n v="0"/>
    <n v="103"/>
    <n v="0"/>
    <n v="0.13407550822846082"/>
    <n v="0.27586206896551724"/>
    <n v="770"/>
    <n v="2066"/>
    <n v="500"/>
    <n v="2066"/>
    <n v="2066"/>
    <n v="1"/>
    <n v="0"/>
    <n v="0.37270087124878992"/>
    <n v="1"/>
    <s v="Yes"/>
    <n v="1"/>
    <n v="1859.4"/>
    <n v="2066"/>
    <n v="2066"/>
    <n v="1714.78"/>
    <n v="2066"/>
    <n v="0"/>
    <n v="0"/>
    <n v="2066"/>
    <n v="2066"/>
    <n v="0"/>
    <n v="0"/>
    <n v="2066"/>
    <n v="2066"/>
    <s v="Yes"/>
    <n v="0"/>
    <s v="Camp"/>
    <x v="0"/>
    <s v="Muslim"/>
    <n v="20.181778000000001"/>
    <n v="92.823166999999998"/>
    <s v="MMR012CMP042"/>
    <x v="0"/>
    <n v="47"/>
    <n v="306"/>
    <n v="353"/>
    <m/>
    <m/>
    <m/>
    <m/>
    <n v="392"/>
    <n v="2455"/>
    <x v="2"/>
  </r>
  <r>
    <x v="2"/>
    <x v="0"/>
    <x v="0"/>
    <s v="UNICEF"/>
    <x v="0"/>
    <x v="0"/>
    <x v="0"/>
    <x v="0"/>
    <n v="386"/>
    <n v="1086"/>
    <n v="2.8134715025906734"/>
    <d v="2022-08-18T00:00:00"/>
    <d v="2023-06-17T00:00:00"/>
    <n v="187"/>
    <m/>
    <m/>
    <n v="14"/>
    <n v="19"/>
    <m/>
    <m/>
    <m/>
    <m/>
    <m/>
    <m/>
    <m/>
    <n v="210"/>
    <m/>
    <m/>
    <m/>
    <m/>
    <m/>
    <m/>
    <n v="94"/>
    <n v="94"/>
    <m/>
    <m/>
    <m/>
    <m/>
    <m/>
    <m/>
    <n v="22"/>
    <n v="8"/>
    <m/>
    <x v="0"/>
    <m/>
    <m/>
    <m/>
    <m/>
    <m/>
    <m/>
    <m/>
    <m/>
    <m/>
    <m/>
    <m/>
    <n v="8"/>
    <m/>
    <m/>
    <m/>
    <m/>
    <m/>
    <m/>
    <m/>
    <m/>
    <m/>
    <m/>
    <m/>
    <m/>
    <m/>
    <m/>
    <m/>
    <m/>
    <m/>
    <s v="no test"/>
    <s v="no test"/>
    <x v="1"/>
    <n v="1"/>
    <n v="1086"/>
    <n v="2.1720000000000002"/>
    <n v="0"/>
    <n v="0"/>
    <n v="2"/>
    <n v="0"/>
    <n v="1"/>
    <n v="1086"/>
    <n v="11.553191489361701"/>
    <n v="400"/>
    <n v="0"/>
    <n v="54"/>
    <n v="0"/>
    <n v="0"/>
    <n v="0"/>
    <n v="0"/>
    <n v="0"/>
    <n v="0"/>
    <n v="0"/>
    <n v="0"/>
    <n v="0"/>
    <n v="1"/>
    <n v="0"/>
    <n v="0"/>
    <s v="Yes"/>
    <n v="0"/>
    <n v="0"/>
    <n v="0"/>
    <n v="0"/>
    <n v="0"/>
    <n v="0"/>
    <n v="400"/>
    <n v="0"/>
    <n v="0"/>
    <n v="0"/>
    <n v="0"/>
    <n v="0"/>
    <n v="0"/>
    <n v="0"/>
    <s v="Yes"/>
    <s v="UNHCR"/>
    <s v="Camp"/>
    <x v="0"/>
    <s v="Muslim"/>
    <n v="19.424576999999999"/>
    <n v="93.512326000000002"/>
    <s v="MMR012CMP035"/>
    <x v="0"/>
    <n v="0"/>
    <n v="0"/>
    <n v="0"/>
    <m/>
    <m/>
    <m/>
    <m/>
    <n v="334"/>
    <n v="1001"/>
    <x v="0"/>
  </r>
  <r>
    <x v="2"/>
    <x v="2"/>
    <x v="6"/>
    <s v="(ECHO, UNOPS, CDC, UNICEF, MHF), LSK"/>
    <x v="0"/>
    <x v="2"/>
    <x v="0"/>
    <x v="3"/>
    <n v="1481"/>
    <n v="7466"/>
    <n v="5.0411883862255236"/>
    <s v="01 April 2023/ 4 August 2022/ 01 May 2023/ 3 October 2022/ 01 March 2023, 10 Aug 2021"/>
    <s v="31 March 2025/ 31 Dec 2023/ 30 April 2024/ 2 October 2023/ 31 August 2023, 31 Dec 2023"/>
    <m/>
    <m/>
    <m/>
    <n v="36"/>
    <n v="36"/>
    <m/>
    <n v="7466"/>
    <m/>
    <m/>
    <n v="17"/>
    <n v="0.76"/>
    <n v="1481"/>
    <m/>
    <m/>
    <m/>
    <m/>
    <m/>
    <m/>
    <s v="SI supplied water boating from April to June during water scarcity period."/>
    <n v="230"/>
    <n v="238"/>
    <n v="115"/>
    <n v="195"/>
    <n v="0.99"/>
    <n v="1"/>
    <m/>
    <n v="21"/>
    <n v="158"/>
    <m/>
    <m/>
    <x v="0"/>
    <m/>
    <m/>
    <s v="The percentage value are taken from the KAP survey conducted in June 2023"/>
    <n v="1500"/>
    <n v="1665"/>
    <n v="1196"/>
    <n v="1169"/>
    <n v="1481"/>
    <n v="1985"/>
    <n v="0.22"/>
    <n v="0.67"/>
    <m/>
    <n v="56"/>
    <n v="1481"/>
    <n v="0"/>
    <n v="7466"/>
    <s v="The percentage value are taken from the KAP survey conducted in June 2023"/>
    <n v="0.95"/>
    <n v="0.97"/>
    <n v="0.87"/>
    <n v="0.93"/>
    <m/>
    <m/>
    <m/>
    <m/>
    <m/>
    <m/>
    <m/>
    <m/>
    <s v="no test"/>
    <s v="Tested"/>
    <x v="0"/>
    <n v="1"/>
    <n v="7466"/>
    <n v="14.932"/>
    <n v="0"/>
    <n v="0"/>
    <n v="15"/>
    <n v="6.7999999999999616E-2"/>
    <n v="0.69354406643450306"/>
    <n v="5178"/>
    <n v="32.460869565217394"/>
    <n v="0"/>
    <n v="0"/>
    <n v="373"/>
    <n v="135"/>
    <n v="0.30645593356549694"/>
    <n v="3.3613445378151259E-2"/>
    <n v="5530"/>
    <n v="7466"/>
    <n v="1985"/>
    <n v="7466"/>
    <n v="7466"/>
    <n v="1"/>
    <n v="0"/>
    <n v="0.74069113313688717"/>
    <n v="1"/>
    <s v="No"/>
    <n v="0.87"/>
    <n v="7092.7"/>
    <n v="7242.0199999999995"/>
    <n v="6495.42"/>
    <n v="6943.38"/>
    <n v="7242.0199999999995"/>
    <n v="0"/>
    <n v="0"/>
    <n v="2300"/>
    <n v="7466"/>
    <n v="0"/>
    <n v="0"/>
    <n v="7466"/>
    <n v="7466"/>
    <s v="Yes"/>
    <s v="DRC"/>
    <s v="Camp"/>
    <x v="0"/>
    <s v="Muslim"/>
    <n v="20.090183"/>
    <n v="93.010368999999997"/>
    <s v="MMR012CMP018"/>
    <x v="0"/>
    <n v="95"/>
    <n v="1102"/>
    <n v="1197"/>
    <m/>
    <m/>
    <m/>
    <m/>
    <n v="1387"/>
    <n v="6674"/>
    <x v="1"/>
  </r>
  <r>
    <x v="2"/>
    <x v="5"/>
    <x v="5"/>
    <s v="UNOPS"/>
    <x v="0"/>
    <x v="3"/>
    <x v="0"/>
    <x v="13"/>
    <n v="656"/>
    <n v="3503"/>
    <n v="5.3399390243902438"/>
    <d v="2023-04-01T00:00:00"/>
    <d v="2024-03-31T00:00:00"/>
    <n v="439"/>
    <n v="19"/>
    <n v="36"/>
    <m/>
    <m/>
    <m/>
    <m/>
    <n v="1"/>
    <n v="0"/>
    <m/>
    <m/>
    <n v="656"/>
    <m/>
    <m/>
    <n v="34"/>
    <n v="656"/>
    <m/>
    <m/>
    <m/>
    <n v="104"/>
    <n v="205"/>
    <n v="40"/>
    <n v="28"/>
    <n v="0.75"/>
    <n v="0.35"/>
    <n v="0.75"/>
    <n v="8"/>
    <n v="66"/>
    <m/>
    <m/>
    <x v="0"/>
    <n v="70"/>
    <m/>
    <s v="Percentage indicator value was taken from Satisfaction Survey conducted during September 2023"/>
    <n v="574"/>
    <n v="1124"/>
    <m/>
    <m/>
    <n v="656"/>
    <n v="995"/>
    <n v="0.9"/>
    <n v="0.94"/>
    <m/>
    <m/>
    <n v="656"/>
    <m/>
    <n v="3488"/>
    <s v="Percentage indicator value was taken from Satisfaction Survey conducted during September 2023"/>
    <n v="1"/>
    <n v="1"/>
    <n v="1"/>
    <n v="0.5"/>
    <m/>
    <n v="36"/>
    <m/>
    <m/>
    <m/>
    <m/>
    <m/>
    <m/>
    <s v="Tested"/>
    <s v="no test"/>
    <x v="0"/>
    <n v="1"/>
    <n v="3503"/>
    <n v="7.0060000000000002"/>
    <n v="0"/>
    <n v="0"/>
    <n v="7"/>
    <n v="0"/>
    <n v="0.65829289180702255"/>
    <n v="2306"/>
    <n v="33.682692307692307"/>
    <n v="0"/>
    <n v="0"/>
    <n v="175"/>
    <n v="0"/>
    <n v="0.34170710819297745"/>
    <n v="0.49268292682926829"/>
    <n v="1698"/>
    <n v="3503"/>
    <n v="995"/>
    <n v="3503"/>
    <n v="3503"/>
    <n v="1"/>
    <n v="0"/>
    <n v="0.48472737653439907"/>
    <n v="1"/>
    <s v="Yes"/>
    <n v="1"/>
    <n v="3503"/>
    <n v="3503"/>
    <n v="3503"/>
    <n v="1751.5"/>
    <n v="3503"/>
    <n v="0"/>
    <n v="0"/>
    <n v="3503"/>
    <n v="3503"/>
    <n v="0"/>
    <n v="0"/>
    <n v="3488"/>
    <n v="3503"/>
    <s v="Yes"/>
    <n v="0"/>
    <s v="Camp"/>
    <x v="0"/>
    <s v="Muslim"/>
    <n v="20.185917"/>
    <n v="92.831000000000003"/>
    <s v="MMR012CMP092"/>
    <x v="0"/>
    <n v="88"/>
    <n v="397"/>
    <n v="485"/>
    <m/>
    <m/>
    <m/>
    <m/>
    <n v="657"/>
    <n v="3906"/>
    <x v="2"/>
  </r>
  <r>
    <x v="2"/>
    <x v="2"/>
    <x v="6"/>
    <s v="(ECHO, UNOPS, CDC, UNICEF, MHF), LSK"/>
    <x v="0"/>
    <x v="2"/>
    <x v="0"/>
    <x v="4"/>
    <n v="1049"/>
    <n v="5089"/>
    <n v="4.8512869399428027"/>
    <s v="01 April 2023/ 4 August 2022/ 01 May 2023/ 3 October 2022/ 01 March 2023, 10 Aug 2021"/>
    <s v="31 March 2025/ 31 Dec 2023/ 30 April 2024/ 2 October 2023/ 31 August 2023, 31 Dec 2023"/>
    <m/>
    <m/>
    <m/>
    <n v="5"/>
    <n v="5"/>
    <m/>
    <n v="5089"/>
    <n v="3"/>
    <n v="1"/>
    <n v="12"/>
    <n v="0"/>
    <n v="1049"/>
    <m/>
    <m/>
    <m/>
    <m/>
    <m/>
    <m/>
    <s v="SI supplied water boating from April to June during water scarcity period."/>
    <n v="177"/>
    <n v="177"/>
    <n v="12"/>
    <n v="177"/>
    <n v="1"/>
    <n v="1"/>
    <m/>
    <n v="28"/>
    <n v="121"/>
    <m/>
    <m/>
    <x v="0"/>
    <m/>
    <m/>
    <s v="The percentage value are taken from the KAP survey conducted in June 2023"/>
    <n v="996"/>
    <n v="1077"/>
    <n v="932"/>
    <n v="850"/>
    <n v="1049"/>
    <n v="1373"/>
    <n v="0.93"/>
    <n v="0.12"/>
    <m/>
    <n v="62"/>
    <n v="1049"/>
    <n v="0"/>
    <n v="5089"/>
    <s v="The percentage value are taken from the KAP survey conducted in June 2023"/>
    <n v="0.8"/>
    <n v="1"/>
    <n v="1"/>
    <n v="1"/>
    <m/>
    <m/>
    <m/>
    <m/>
    <m/>
    <m/>
    <m/>
    <m/>
    <s v="Tested"/>
    <s v="Tested"/>
    <x v="0"/>
    <n v="1"/>
    <n v="5089"/>
    <n v="10.178000000000001"/>
    <n v="0"/>
    <n v="0"/>
    <n v="10"/>
    <n v="0"/>
    <n v="0.82943603851444292"/>
    <n v="4221"/>
    <n v="28.751412429378529"/>
    <n v="0"/>
    <n v="0"/>
    <n v="254"/>
    <n v="77"/>
    <n v="0.17056396148555708"/>
    <n v="0"/>
    <n v="3855"/>
    <n v="5089"/>
    <n v="1373"/>
    <n v="5089"/>
    <n v="5089"/>
    <n v="1"/>
    <n v="0"/>
    <n v="0.75751621143643155"/>
    <n v="1"/>
    <s v="No"/>
    <n v="1"/>
    <n v="4071.2000000000003"/>
    <n v="5089"/>
    <n v="5089"/>
    <n v="5089"/>
    <n v="5089"/>
    <n v="0"/>
    <n v="0"/>
    <n v="1240"/>
    <n v="5089"/>
    <n v="0"/>
    <n v="0"/>
    <n v="5089"/>
    <n v="5089"/>
    <s v="Yes"/>
    <s v="LWF"/>
    <s v="Camp"/>
    <x v="1"/>
    <s v="Muslim"/>
    <n v="20.073437999999999"/>
    <n v="93.154551999999995"/>
    <s v="MMR012CMP017"/>
    <x v="0"/>
    <n v="159"/>
    <n v="923"/>
    <n v="1082"/>
    <m/>
    <m/>
    <m/>
    <m/>
    <n v="1059"/>
    <n v="5004"/>
    <x v="1"/>
  </r>
  <r>
    <x v="2"/>
    <x v="2"/>
    <x v="6"/>
    <s v="(ECHO, UNOPS, CDC, UNICEF, MHF), LSK"/>
    <x v="0"/>
    <x v="2"/>
    <x v="0"/>
    <x v="5"/>
    <n v="1067"/>
    <n v="5268"/>
    <n v="4.937207122774133"/>
    <s v="01 April 2023/ 4 August 2022/ 01 May 2023/ 3 October 2022/ 01 March 2023, 10 Aug 2021"/>
    <s v="31 March 2025/ 31 Dec 2023/ 30 April 2024/ 2 October 2023/ 31 August 2023, 31 Dec 2023"/>
    <m/>
    <m/>
    <m/>
    <n v="5"/>
    <n v="5"/>
    <m/>
    <n v="5268"/>
    <n v="3"/>
    <n v="1"/>
    <n v="6"/>
    <n v="0.17"/>
    <n v="1067"/>
    <m/>
    <m/>
    <m/>
    <n v="1067"/>
    <m/>
    <m/>
    <s v="SI supplied water boating from April to June during water scarcity period."/>
    <n v="181"/>
    <n v="213"/>
    <n v="20"/>
    <n v="181"/>
    <n v="0.92"/>
    <n v="0.98"/>
    <m/>
    <n v="42"/>
    <n v="90"/>
    <m/>
    <m/>
    <x v="0"/>
    <m/>
    <m/>
    <s v="The percentage value are taken from the KAP survey conducted in June 2023"/>
    <n v="1047"/>
    <n v="1136"/>
    <n v="912"/>
    <n v="782"/>
    <n v="1067"/>
    <n v="1371"/>
    <n v="0.83"/>
    <n v="0.76"/>
    <m/>
    <n v="46"/>
    <n v="1067"/>
    <n v="0"/>
    <n v="5268"/>
    <s v="The percentage value are taken from the KAP survey conducted in June 2023"/>
    <n v="0.84"/>
    <n v="0.93"/>
    <n v="1"/>
    <n v="0.83"/>
    <m/>
    <m/>
    <m/>
    <m/>
    <m/>
    <m/>
    <m/>
    <m/>
    <s v="Tested"/>
    <s v="Tested"/>
    <x v="0"/>
    <n v="1"/>
    <n v="5268"/>
    <n v="10.536"/>
    <n v="0"/>
    <n v="0"/>
    <n v="11"/>
    <n v="0.46400000000000041"/>
    <n v="0.86370539104024302"/>
    <n v="4550"/>
    <n v="29.104972375690608"/>
    <n v="0"/>
    <n v="0"/>
    <n v="263"/>
    <n v="50"/>
    <n v="0.13629460895975698"/>
    <n v="0.15023474178403756"/>
    <n v="3877"/>
    <n v="5268"/>
    <n v="1371"/>
    <n v="5268"/>
    <n v="5268"/>
    <n v="1"/>
    <n v="0"/>
    <n v="0.73595292331055429"/>
    <n v="1"/>
    <s v="No"/>
    <n v="1"/>
    <n v="4425.12"/>
    <n v="4899.2400000000007"/>
    <n v="5268"/>
    <n v="4372.4399999999996"/>
    <n v="5268"/>
    <n v="0"/>
    <n v="0"/>
    <n v="920"/>
    <n v="5268"/>
    <n v="0"/>
    <n v="0"/>
    <n v="5268"/>
    <n v="5268"/>
    <s v="Yes"/>
    <s v="LWF"/>
    <s v="Camp"/>
    <x v="0"/>
    <s v="Muslim"/>
    <n v="20.073437999999999"/>
    <n v="93.154551999999995"/>
    <s v="MMR012CMP017"/>
    <x v="0"/>
    <n v="116"/>
    <n v="693"/>
    <n v="809"/>
    <m/>
    <m/>
    <m/>
    <m/>
    <n v="982"/>
    <n v="4828"/>
    <x v="1"/>
  </r>
  <r>
    <x v="2"/>
    <x v="5"/>
    <x v="5"/>
    <s v="UNOPS"/>
    <x v="0"/>
    <x v="3"/>
    <x v="0"/>
    <x v="14"/>
    <n v="774"/>
    <n v="4924"/>
    <n v="6.3617571059431528"/>
    <d v="2023-04-01T00:00:00"/>
    <d v="2024-03-31T00:00:00"/>
    <n v="784"/>
    <n v="41"/>
    <n v="76"/>
    <m/>
    <m/>
    <m/>
    <m/>
    <n v="29"/>
    <n v="0.55000000000000004"/>
    <m/>
    <m/>
    <n v="774"/>
    <m/>
    <m/>
    <n v="56"/>
    <n v="774"/>
    <m/>
    <m/>
    <m/>
    <n v="97"/>
    <n v="186"/>
    <n v="42"/>
    <n v="24"/>
    <n v="0.92"/>
    <n v="0.57999999999999996"/>
    <n v="0.57999999999999996"/>
    <m/>
    <n v="45"/>
    <m/>
    <m/>
    <x v="0"/>
    <n v="74"/>
    <m/>
    <s v="Percentage indicator value was taken from Satisfaction Survey conducted during September 2023"/>
    <n v="583"/>
    <n v="720"/>
    <m/>
    <m/>
    <n v="774"/>
    <n v="956"/>
    <n v="0.38"/>
    <n v="0.82"/>
    <m/>
    <m/>
    <n v="774"/>
    <m/>
    <n v="4707"/>
    <s v="Percentage indicator value was taken from Satisfaction Survey conducted during September 2023"/>
    <n v="1"/>
    <n v="0.95"/>
    <n v="1"/>
    <n v="0.25"/>
    <m/>
    <n v="14"/>
    <m/>
    <n v="10"/>
    <m/>
    <m/>
    <m/>
    <m/>
    <s v="Tested"/>
    <s v="no test"/>
    <x v="0"/>
    <n v="1"/>
    <n v="4924"/>
    <n v="9.8480000000000008"/>
    <n v="0"/>
    <n v="0"/>
    <n v="10"/>
    <n v="0.15199999999999925"/>
    <n v="0.40312753858651501"/>
    <n v="1985"/>
    <n v="50.762886597938142"/>
    <n v="0"/>
    <n v="0"/>
    <n v="246"/>
    <n v="60"/>
    <n v="0.59687246141348504"/>
    <n v="0.478494623655914"/>
    <n v="1303"/>
    <n v="4924"/>
    <n v="956"/>
    <n v="4924"/>
    <n v="4924"/>
    <n v="1"/>
    <n v="0"/>
    <n v="0.26462225832656378"/>
    <n v="1"/>
    <s v="Yes"/>
    <n v="1"/>
    <n v="4924"/>
    <n v="4677.8"/>
    <n v="4924"/>
    <n v="1231"/>
    <n v="4924"/>
    <n v="0"/>
    <n v="0"/>
    <n v="4924"/>
    <n v="4924"/>
    <n v="0"/>
    <n v="0"/>
    <n v="4707"/>
    <n v="4924"/>
    <s v="Yes"/>
    <n v="0"/>
    <s v="Camp"/>
    <x v="0"/>
    <s v="Muslim"/>
    <n v="20.206778"/>
    <n v="92.774193999999994"/>
    <s v="MMR012CMP098"/>
    <x v="0"/>
    <n v="42"/>
    <n v="432"/>
    <n v="474"/>
    <m/>
    <m/>
    <m/>
    <m/>
    <n v="777"/>
    <n v="4735"/>
    <x v="2"/>
  </r>
  <r>
    <x v="2"/>
    <x v="5"/>
    <x v="5"/>
    <s v="UNOPS"/>
    <x v="0"/>
    <x v="3"/>
    <x v="0"/>
    <x v="15"/>
    <n v="2728"/>
    <n v="13878"/>
    <n v="5.0872434017595305"/>
    <d v="2023-04-01T00:00:00"/>
    <d v="2024-03-31T00:00:00"/>
    <n v="1904"/>
    <n v="178"/>
    <n v="226"/>
    <m/>
    <m/>
    <m/>
    <m/>
    <n v="105"/>
    <n v="0.71"/>
    <m/>
    <m/>
    <n v="2728"/>
    <m/>
    <m/>
    <n v="183"/>
    <n v="2728"/>
    <m/>
    <m/>
    <m/>
    <n v="364"/>
    <n v="688"/>
    <n v="69"/>
    <n v="96"/>
    <n v="0.97"/>
    <n v="0.66"/>
    <n v="0.67"/>
    <n v="4"/>
    <n v="236"/>
    <m/>
    <m/>
    <x v="0"/>
    <n v="259"/>
    <m/>
    <s v="Percentage indicator value was taken from Satisfaction Survey conducted during September 2023"/>
    <n v="692"/>
    <n v="2726"/>
    <m/>
    <m/>
    <n v="2728"/>
    <n v="3935"/>
    <n v="0.92"/>
    <n v="0.89"/>
    <n v="1"/>
    <m/>
    <n v="2728"/>
    <m/>
    <n v="14063"/>
    <s v="Percentage indicator value was taken from Satisfaction Survey conducted during September 2023"/>
    <n v="1"/>
    <n v="1"/>
    <n v="1"/>
    <n v="0.67"/>
    <m/>
    <n v="31"/>
    <m/>
    <m/>
    <m/>
    <m/>
    <m/>
    <m/>
    <s v="Tested"/>
    <s v="no test"/>
    <x v="0"/>
    <n v="1"/>
    <n v="13878"/>
    <n v="27.756"/>
    <n v="0"/>
    <n v="0"/>
    <n v="28"/>
    <n v="0.24399999999999977"/>
    <n v="0.5473411154345007"/>
    <n v="7596"/>
    <n v="38.126373626373628"/>
    <n v="0"/>
    <n v="0"/>
    <n v="694"/>
    <n v="6"/>
    <n v="0.4526588845654993"/>
    <n v="0.47093023255813954"/>
    <n v="3418"/>
    <n v="13878"/>
    <n v="3935"/>
    <n v="13878"/>
    <n v="13878"/>
    <n v="1"/>
    <n v="0"/>
    <n v="0.2462890906470673"/>
    <n v="1"/>
    <s v="Yes"/>
    <n v="1"/>
    <n v="13878"/>
    <n v="13878"/>
    <n v="13878"/>
    <n v="9298.26"/>
    <n v="13878"/>
    <n v="0"/>
    <n v="0"/>
    <n v="13878"/>
    <n v="13878"/>
    <n v="0"/>
    <n v="0"/>
    <n v="13878"/>
    <n v="13878"/>
    <s v="Yes"/>
    <n v="0"/>
    <s v="Camp"/>
    <x v="0"/>
    <s v="Muslim"/>
    <n v="20.18994"/>
    <n v="92.798880999999994"/>
    <s v="MMR012CMP115"/>
    <x v="0"/>
    <n v="168"/>
    <n v="1744"/>
    <n v="1912"/>
    <m/>
    <m/>
    <m/>
    <m/>
    <n v="2640"/>
    <n v="15778"/>
    <x v="2"/>
  </r>
  <r>
    <x v="2"/>
    <x v="3"/>
    <x v="3"/>
    <s v="BHA-USAID"/>
    <x v="0"/>
    <x v="3"/>
    <x v="0"/>
    <x v="16"/>
    <n v="2275"/>
    <n v="12495"/>
    <n v="5.4923076923076923"/>
    <d v="2023-06-01T00:00:00"/>
    <d v="2024-05-31T00:00:00"/>
    <m/>
    <n v="191"/>
    <n v="211"/>
    <m/>
    <m/>
    <m/>
    <m/>
    <n v="10"/>
    <n v="0.8"/>
    <n v="145"/>
    <n v="0.38"/>
    <m/>
    <m/>
    <m/>
    <m/>
    <m/>
    <n v="6"/>
    <m/>
    <m/>
    <n v="500"/>
    <n v="798"/>
    <m/>
    <m/>
    <m/>
    <m/>
    <m/>
    <m/>
    <m/>
    <m/>
    <m/>
    <x v="0"/>
    <m/>
    <s v="30%-70%"/>
    <s v="Around 200 latrines are found to be renovated. SCI is looking for extra funding sources or from current donor."/>
    <n v="472"/>
    <n v="1359"/>
    <n v="529"/>
    <n v="647"/>
    <m/>
    <m/>
    <m/>
    <m/>
    <m/>
    <m/>
    <n v="2275"/>
    <m/>
    <m/>
    <m/>
    <m/>
    <m/>
    <m/>
    <m/>
    <m/>
    <m/>
    <m/>
    <m/>
    <m/>
    <m/>
    <m/>
    <m/>
    <s v="Tested"/>
    <s v="Tested"/>
    <x v="0"/>
    <n v="1"/>
    <n v="12495"/>
    <n v="24.99"/>
    <n v="0"/>
    <n v="0"/>
    <n v="25"/>
    <n v="1.0000000000001563E-2"/>
    <n v="0.80032012805122044"/>
    <n v="10000"/>
    <n v="24.99"/>
    <n v="0"/>
    <n v="0"/>
    <n v="625"/>
    <n v="0"/>
    <n v="0.19967987194877956"/>
    <n v="0.37343358395989973"/>
    <n v="3007"/>
    <n v="0"/>
    <n v="0"/>
    <n v="0"/>
    <n v="3007"/>
    <n v="0.24065626250500199"/>
    <n v="0.75934373749499806"/>
    <n v="0.24065626250500199"/>
    <n v="0"/>
    <s v="No"/>
    <n v="0"/>
    <n v="0"/>
    <n v="0"/>
    <n v="0"/>
    <n v="0"/>
    <n v="0"/>
    <n v="0"/>
    <n v="0"/>
    <n v="0"/>
    <n v="12495"/>
    <n v="0"/>
    <n v="6247.5"/>
    <n v="3007"/>
    <n v="12495"/>
    <s v="Yes"/>
    <n v="0"/>
    <s v="Camp"/>
    <x v="0"/>
    <s v="Muslim"/>
    <n v="20.185092000000001"/>
    <n v="92.802295999999998"/>
    <s v="MMR012CMP116"/>
    <x v="0"/>
    <n v="223"/>
    <n v="1507"/>
    <n v="1730"/>
    <m/>
    <m/>
    <m/>
    <m/>
    <n v="2275"/>
    <n v="12341"/>
    <x v="2"/>
  </r>
  <r>
    <x v="2"/>
    <x v="3"/>
    <x v="3"/>
    <s v="BHA-USAID"/>
    <x v="0"/>
    <x v="3"/>
    <x v="0"/>
    <x v="17"/>
    <n v="400"/>
    <n v="2698"/>
    <n v="6.7450000000000001"/>
    <d v="2023-06-01T00:00:00"/>
    <d v="2024-05-31T00:00:00"/>
    <m/>
    <n v="37"/>
    <n v="42"/>
    <m/>
    <m/>
    <m/>
    <m/>
    <n v="10"/>
    <n v="0.8"/>
    <n v="42"/>
    <n v="0.81"/>
    <m/>
    <m/>
    <m/>
    <m/>
    <m/>
    <m/>
    <m/>
    <m/>
    <n v="100"/>
    <n v="149"/>
    <n v="66"/>
    <n v="116"/>
    <m/>
    <m/>
    <m/>
    <n v="2"/>
    <m/>
    <m/>
    <m/>
    <x v="0"/>
    <m/>
    <s v="30%-70%"/>
    <m/>
    <n v="657"/>
    <n v="960"/>
    <n v="455"/>
    <n v="461"/>
    <m/>
    <m/>
    <m/>
    <m/>
    <m/>
    <m/>
    <n v="400"/>
    <m/>
    <m/>
    <m/>
    <m/>
    <m/>
    <m/>
    <m/>
    <m/>
    <m/>
    <m/>
    <m/>
    <m/>
    <m/>
    <m/>
    <m/>
    <s v="Tested"/>
    <s v="Tested"/>
    <x v="0"/>
    <n v="1"/>
    <n v="2698"/>
    <n v="5.3959999999999999"/>
    <n v="0"/>
    <n v="0"/>
    <n v="5"/>
    <n v="0"/>
    <n v="0.75611564121571539"/>
    <n v="2040"/>
    <n v="26.98"/>
    <n v="0"/>
    <n v="0"/>
    <n v="135"/>
    <n v="0"/>
    <n v="0.24388435878428461"/>
    <n v="0.32885906040268459"/>
    <n v="2533"/>
    <n v="0"/>
    <n v="0"/>
    <n v="0"/>
    <n v="2533"/>
    <n v="0.93884358784284661"/>
    <n v="6.1156412157153395E-2"/>
    <n v="0.93884358784284661"/>
    <n v="0"/>
    <s v="No"/>
    <n v="0"/>
    <n v="0"/>
    <n v="0"/>
    <n v="0"/>
    <n v="0"/>
    <n v="0"/>
    <n v="0"/>
    <n v="0"/>
    <n v="1320"/>
    <n v="2698"/>
    <n v="0"/>
    <n v="1349"/>
    <n v="2533"/>
    <n v="2698"/>
    <n v="0"/>
    <n v="0"/>
    <s v="Camp"/>
    <x v="0"/>
    <s v="Muslim"/>
    <n v="20.207284999999999"/>
    <n v="92.788177000000005"/>
    <s v="MMR012CMP045"/>
    <x v="0"/>
    <n v="0"/>
    <n v="0"/>
    <n v="0"/>
    <m/>
    <m/>
    <m/>
    <m/>
    <n v="0"/>
    <n v="0"/>
    <x v="2"/>
  </r>
  <r>
    <x v="2"/>
    <x v="5"/>
    <x v="5"/>
    <s v="UNOPS"/>
    <x v="0"/>
    <x v="3"/>
    <x v="0"/>
    <x v="18"/>
    <n v="2286"/>
    <n v="13847"/>
    <n v="6.0573053368328962"/>
    <d v="2023-04-01T00:00:00"/>
    <d v="2024-03-31T00:00:00"/>
    <n v="1604"/>
    <n v="147"/>
    <n v="183"/>
    <m/>
    <m/>
    <m/>
    <m/>
    <n v="56"/>
    <n v="0.63"/>
    <m/>
    <m/>
    <n v="2286"/>
    <m/>
    <m/>
    <n v="172"/>
    <n v="2286"/>
    <m/>
    <m/>
    <m/>
    <n v="225"/>
    <n v="520"/>
    <n v="20"/>
    <n v="91"/>
    <n v="0.56000000000000005"/>
    <n v="0.5"/>
    <n v="0.51"/>
    <n v="12"/>
    <n v="206"/>
    <m/>
    <m/>
    <x v="0"/>
    <n v="218"/>
    <m/>
    <s v="Percentage indicator value was taken from Satisfaction Survey conducted during September 2023"/>
    <n v="620"/>
    <n v="1387"/>
    <m/>
    <m/>
    <n v="2286"/>
    <n v="3247"/>
    <n v="0.56000000000000005"/>
    <n v="0.97"/>
    <m/>
    <m/>
    <n v="2286"/>
    <m/>
    <n v="13847"/>
    <s v="Percentage indicator value was taken from Satisfaction Survey conducted during September 2023"/>
    <n v="1"/>
    <n v="1"/>
    <n v="1"/>
    <n v="0.13"/>
    <m/>
    <n v="37"/>
    <m/>
    <n v="10"/>
    <m/>
    <m/>
    <m/>
    <m/>
    <s v="Tested"/>
    <s v="no test"/>
    <x v="0"/>
    <n v="1"/>
    <n v="13847"/>
    <n v="27.693999999999999"/>
    <n v="0"/>
    <n v="0"/>
    <n v="28"/>
    <n v="0.30600000000000094"/>
    <n v="0.35718928287715751"/>
    <n v="4946"/>
    <n v="61.542222222222222"/>
    <n v="0"/>
    <n v="0"/>
    <n v="692"/>
    <n v="172"/>
    <n v="0.64281071712284255"/>
    <n v="0.56730769230769229"/>
    <n v="2007"/>
    <n v="13847"/>
    <n v="3247"/>
    <n v="13847"/>
    <n v="13847"/>
    <n v="1"/>
    <n v="0"/>
    <n v="0.14494114248573697"/>
    <n v="1"/>
    <s v="Yes"/>
    <n v="1"/>
    <n v="13847"/>
    <n v="13847"/>
    <n v="13847"/>
    <n v="1800.1100000000001"/>
    <n v="13847"/>
    <n v="0"/>
    <n v="0"/>
    <n v="13847"/>
    <n v="13847"/>
    <n v="0"/>
    <n v="0"/>
    <n v="13847"/>
    <n v="13847"/>
    <s v="Yes"/>
    <n v="0"/>
    <s v="Camp"/>
    <x v="0"/>
    <s v="Muslim"/>
    <n v="20.202525000000001"/>
    <n v="92.792479999999998"/>
    <s v="MMR012CMP045"/>
    <x v="0"/>
    <n v="114"/>
    <n v="1144"/>
    <n v="1258"/>
    <m/>
    <m/>
    <m/>
    <m/>
    <n v="2678"/>
    <n v="14788"/>
    <x v="2"/>
  </r>
  <r>
    <x v="2"/>
    <x v="3"/>
    <x v="3"/>
    <s v="BHA-USAID"/>
    <x v="0"/>
    <x v="2"/>
    <x v="0"/>
    <x v="6"/>
    <n v="811"/>
    <n v="2861"/>
    <n v="3.5277435265104811"/>
    <d v="2023-06-01T00:00:00"/>
    <d v="2024-05-31T00:00:00"/>
    <m/>
    <m/>
    <m/>
    <n v="8"/>
    <n v="8"/>
    <m/>
    <n v="2861"/>
    <m/>
    <m/>
    <m/>
    <m/>
    <m/>
    <m/>
    <m/>
    <m/>
    <m/>
    <m/>
    <m/>
    <m/>
    <n v="335"/>
    <n v="360"/>
    <m/>
    <m/>
    <m/>
    <m/>
    <m/>
    <n v="1"/>
    <m/>
    <m/>
    <m/>
    <x v="0"/>
    <m/>
    <s v="30%-70%"/>
    <m/>
    <n v="215"/>
    <n v="537"/>
    <n v="82"/>
    <n v="72"/>
    <m/>
    <m/>
    <m/>
    <m/>
    <m/>
    <m/>
    <n v="811"/>
    <m/>
    <m/>
    <m/>
    <m/>
    <m/>
    <m/>
    <m/>
    <m/>
    <m/>
    <m/>
    <m/>
    <m/>
    <m/>
    <m/>
    <m/>
    <s v="no test"/>
    <s v="no test"/>
    <x v="1"/>
    <n v="1"/>
    <n v="2861"/>
    <n v="5.7220000000000004"/>
    <n v="0"/>
    <n v="0"/>
    <n v="6"/>
    <n v="0.27799999999999958"/>
    <n v="1"/>
    <n v="2861"/>
    <n v="8.5402985074626869"/>
    <n v="0"/>
    <n v="0"/>
    <n v="143"/>
    <n v="0"/>
    <n v="0"/>
    <n v="6.9444444444444448E-2"/>
    <n v="906"/>
    <n v="0"/>
    <n v="0"/>
    <n v="0"/>
    <n v="906"/>
    <n v="0.31667249213561693"/>
    <n v="0.68332750786438301"/>
    <n v="0.31667249213561693"/>
    <n v="0"/>
    <s v="No"/>
    <n v="0"/>
    <n v="0"/>
    <n v="0"/>
    <n v="0"/>
    <n v="0"/>
    <n v="0"/>
    <n v="0"/>
    <n v="0"/>
    <n v="0"/>
    <n v="2861"/>
    <n v="0"/>
    <n v="1430.5"/>
    <n v="906"/>
    <n v="2861"/>
    <s v="Yes"/>
    <s v="DRC"/>
    <s v="Camp"/>
    <x v="0"/>
    <s v="Muslim"/>
    <n v="20.064226000000001"/>
    <n v="92.993758999999997"/>
    <s v="MMR012CMP019"/>
    <x v="0"/>
    <n v="159"/>
    <n v="361"/>
    <n v="520"/>
    <m/>
    <m/>
    <m/>
    <m/>
    <n v="682"/>
    <n v="2588"/>
    <x v="1"/>
  </r>
  <r>
    <x v="2"/>
    <x v="1"/>
    <x v="1"/>
    <s v="BHA-USAID"/>
    <x v="0"/>
    <x v="1"/>
    <x v="0"/>
    <x v="1"/>
    <n v="716"/>
    <n v="2920"/>
    <n v="4.0782122905027931"/>
    <d v="2020-05-01T00:00:00"/>
    <d v="2021-04-30T00:00:00"/>
    <m/>
    <m/>
    <m/>
    <n v="6"/>
    <n v="6"/>
    <m/>
    <m/>
    <m/>
    <m/>
    <m/>
    <m/>
    <m/>
    <m/>
    <m/>
    <m/>
    <m/>
    <m/>
    <m/>
    <m/>
    <n v="642"/>
    <n v="642"/>
    <m/>
    <m/>
    <m/>
    <m/>
    <m/>
    <n v="6"/>
    <m/>
    <n v="4"/>
    <n v="1"/>
    <x v="1"/>
    <m/>
    <m/>
    <m/>
    <m/>
    <m/>
    <m/>
    <m/>
    <m/>
    <m/>
    <m/>
    <m/>
    <m/>
    <m/>
    <m/>
    <m/>
    <m/>
    <m/>
    <m/>
    <m/>
    <m/>
    <m/>
    <m/>
    <m/>
    <m/>
    <m/>
    <m/>
    <m/>
    <m/>
    <m/>
    <s v="no test"/>
    <s v="no test"/>
    <x v="1"/>
    <n v="0.51369863013698636"/>
    <n v="1500.0000000000002"/>
    <n v="3.0000000000000004"/>
    <n v="0.48630136986301364"/>
    <n v="1419.9999999999998"/>
    <n v="6"/>
    <n v="2.9999999999999996"/>
    <n v="1"/>
    <n v="2920"/>
    <n v="4.5482866043613708"/>
    <n v="200"/>
    <n v="50"/>
    <n v="146"/>
    <n v="0"/>
    <n v="0"/>
    <n v="0"/>
    <n v="0"/>
    <n v="0"/>
    <n v="0"/>
    <n v="0"/>
    <n v="0"/>
    <n v="0"/>
    <n v="1"/>
    <n v="0"/>
    <n v="0"/>
    <s v="No"/>
    <n v="0"/>
    <n v="0"/>
    <n v="0"/>
    <n v="0"/>
    <n v="0"/>
    <n v="0"/>
    <n v="200"/>
    <n v="50"/>
    <n v="0"/>
    <n v="0"/>
    <n v="0"/>
    <n v="0"/>
    <n v="0"/>
    <n v="0"/>
    <s v="Yes"/>
    <s v="RI"/>
    <s v="Camp"/>
    <x v="0"/>
    <s v="Muslim"/>
    <n v="20.037655000000001"/>
    <n v="93.370037999999994"/>
    <s v="MMR012CMP014"/>
    <x v="0"/>
    <n v="73"/>
    <n v="318"/>
    <n v="391"/>
    <m/>
    <m/>
    <m/>
    <m/>
    <n v="747"/>
    <n v="3495"/>
    <x v="3"/>
  </r>
  <r>
    <x v="2"/>
    <x v="5"/>
    <x v="5"/>
    <s v="UNOPS"/>
    <x v="0"/>
    <x v="3"/>
    <x v="0"/>
    <x v="20"/>
    <n v="1013"/>
    <n v="5950"/>
    <n v="5.8736426456071076"/>
    <d v="2023-04-01T00:00:00"/>
    <d v="2024-03-31T00:00:00"/>
    <n v="683"/>
    <n v="48"/>
    <n v="69"/>
    <m/>
    <m/>
    <m/>
    <m/>
    <n v="24"/>
    <n v="0.54"/>
    <m/>
    <m/>
    <n v="1013"/>
    <m/>
    <m/>
    <n v="38"/>
    <n v="1013"/>
    <m/>
    <m/>
    <m/>
    <n v="42"/>
    <n v="317"/>
    <m/>
    <n v="43"/>
    <n v="0.05"/>
    <n v="0.17"/>
    <n v="0"/>
    <m/>
    <n v="143"/>
    <m/>
    <m/>
    <x v="0"/>
    <n v="119"/>
    <m/>
    <s v="Percentage indicator value was taken from Satisfaction Survey conducted during September 2023"/>
    <n v="884"/>
    <n v="1452"/>
    <m/>
    <m/>
    <n v="1013"/>
    <n v="1784"/>
    <n v="0.71"/>
    <n v="0.85"/>
    <m/>
    <m/>
    <n v="1013"/>
    <m/>
    <n v="5950"/>
    <s v="Percentage indicator value was taken from Satisfaction Survey conducted during September 2023"/>
    <n v="0.84"/>
    <n v="0.72"/>
    <n v="1"/>
    <n v="0.6"/>
    <m/>
    <m/>
    <m/>
    <m/>
    <m/>
    <m/>
    <m/>
    <m/>
    <s v="Tested"/>
    <s v="no test"/>
    <x v="0"/>
    <n v="1"/>
    <n v="5950"/>
    <n v="11.9"/>
    <n v="0"/>
    <n v="0"/>
    <n v="12"/>
    <n v="9.9999999999999645E-2"/>
    <n v="0.16521008403361345"/>
    <n v="983"/>
    <n v="141.66666666666666"/>
    <n v="0"/>
    <n v="0"/>
    <n v="298"/>
    <n v="0"/>
    <n v="0.83478991596638652"/>
    <n v="0.86750788643533128"/>
    <n v="2336"/>
    <n v="5950"/>
    <n v="1784"/>
    <n v="5950"/>
    <n v="5950"/>
    <n v="1"/>
    <n v="0"/>
    <n v="0.39260504201680674"/>
    <n v="1"/>
    <s v="Yes"/>
    <n v="1"/>
    <n v="4998"/>
    <n v="4284"/>
    <n v="5950"/>
    <n v="3570"/>
    <n v="5950"/>
    <n v="0"/>
    <n v="0"/>
    <n v="5950"/>
    <n v="5950"/>
    <n v="0"/>
    <n v="0"/>
    <n v="5950"/>
    <n v="5950"/>
    <s v="Yes"/>
    <n v="0"/>
    <s v="Camp"/>
    <x v="0"/>
    <s v="Muslim"/>
    <n v="20.179939999999998"/>
    <n v="92.831879000000001"/>
    <s v="MMR012CMP048"/>
    <x v="0"/>
    <n v="250"/>
    <n v="699"/>
    <n v="949"/>
    <m/>
    <m/>
    <m/>
    <m/>
    <n v="1019"/>
    <n v="6906"/>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BB63464-9EAD-4E19-9700-9D13387ADD00}" name="PivotTable4" cacheId="9" applyNumberFormats="0" applyBorderFormats="0" applyFontFormats="0" applyPatternFormats="0" applyAlignmentFormats="0" applyWidthHeightFormats="1" dataCaption="Values" updatedVersion="8" minRefreshableVersion="3" useAutoFormatting="1" rowGrandTotals="0" colGrandTotals="0" itemPrintTitles="1" createdVersion="6" indent="0" compact="0" compactData="0" multipleFieldFilters="0">
  <location ref="A3:C12" firstHeaderRow="1" firstDataRow="1" firstDataCol="3"/>
  <pivotFields count="144">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7">
        <item m="1" x="27"/>
        <item m="1" x="40"/>
        <item m="1" x="41"/>
        <item x="0"/>
        <item m="1" x="46"/>
        <item m="1" x="28"/>
        <item m="1" x="35"/>
        <item m="1" x="7"/>
        <item m="1" x="21"/>
        <item m="1" x="10"/>
        <item m="1" x="18"/>
        <item m="1" x="44"/>
        <item m="1" x="33"/>
        <item m="1" x="13"/>
        <item m="1" x="11"/>
        <item m="1" x="34"/>
        <item m="1" x="31"/>
        <item m="1" x="24"/>
        <item m="1" x="17"/>
        <item m="1" x="39"/>
        <item m="1" x="15"/>
        <item m="1" x="14"/>
        <item m="1" x="42"/>
        <item m="1" x="32"/>
        <item m="1" x="23"/>
        <item m="1" x="22"/>
        <item m="1" x="20"/>
        <item x="5"/>
        <item m="1" x="8"/>
        <item m="1" x="19"/>
        <item x="4"/>
        <item m="1" x="43"/>
        <item m="1" x="25"/>
        <item m="1" x="9"/>
        <item m="1" x="16"/>
        <item x="1"/>
        <item x="3"/>
        <item m="1" x="29"/>
        <item m="1" x="45"/>
        <item m="1" x="12"/>
        <item x="2"/>
        <item m="1" x="37"/>
        <item m="1" x="26"/>
        <item m="1" x="30"/>
        <item m="1" x="38"/>
        <item m="1" x="36"/>
        <item m="1" x="6"/>
      </items>
      <extLst>
        <ext xmlns:x14="http://schemas.microsoft.com/office/spreadsheetml/2009/9/main" uri="{2946ED86-A175-432a-8AC1-64E0C546D7DE}">
          <x14:pivotField fillDownLabels="1"/>
        </ext>
      </extLst>
    </pivotField>
    <pivotField axis="axisRow" compact="0" outline="0" showAll="0" defaultSubtotal="0">
      <items count="50">
        <item m="1" x="26"/>
        <item m="1" x="42"/>
        <item m="1" x="43"/>
        <item x="0"/>
        <item m="1" x="48"/>
        <item m="1" x="27"/>
        <item m="1" x="39"/>
        <item m="1" x="10"/>
        <item m="1" x="20"/>
        <item m="1" x="12"/>
        <item m="1" x="18"/>
        <item m="1" x="46"/>
        <item m="1" x="36"/>
        <item m="1" x="15"/>
        <item m="1" x="21"/>
        <item m="1" x="13"/>
        <item m="1" x="28"/>
        <item m="1" x="37"/>
        <item m="1" x="34"/>
        <item m="1" x="24"/>
        <item m="1" x="49"/>
        <item m="1" x="17"/>
        <item m="1" x="38"/>
        <item m="1" x="16"/>
        <item m="1" x="35"/>
        <item m="1" x="23"/>
        <item m="1" x="22"/>
        <item m="1" x="19"/>
        <item x="5"/>
        <item m="1" x="45"/>
        <item m="1" x="44"/>
        <item x="4"/>
        <item m="1" x="32"/>
        <item m="1" x="11"/>
        <item x="1"/>
        <item x="3"/>
        <item m="1" x="47"/>
        <item m="1" x="31"/>
        <item m="1" x="14"/>
        <item x="2"/>
        <item m="1" x="40"/>
        <item m="1" x="25"/>
        <item m="1" x="30"/>
        <item m="1" x="29"/>
        <item m="1" x="33"/>
        <item m="1" x="41"/>
        <item m="1" x="9"/>
        <item x="6"/>
        <item x="8"/>
        <item x="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6">
        <item m="1" x="5"/>
        <item m="1" x="2"/>
        <item m="1" x="3"/>
        <item x="0"/>
        <item m="1" x="4"/>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49"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s>
  <rowFields count="3">
    <field x="4"/>
    <field x="1"/>
    <field x="2"/>
  </rowFields>
  <rowItems count="9">
    <i>
      <x v="3"/>
      <x v="3"/>
      <x v="3"/>
    </i>
    <i r="1">
      <x v="27"/>
      <x v="28"/>
    </i>
    <i r="2">
      <x v="49"/>
    </i>
    <i r="1">
      <x v="30"/>
      <x v="31"/>
    </i>
    <i r="2">
      <x v="48"/>
    </i>
    <i r="1">
      <x v="35"/>
      <x v="34"/>
    </i>
    <i r="1">
      <x v="36"/>
      <x v="35"/>
    </i>
    <i r="1">
      <x v="40"/>
      <x v="39"/>
    </i>
    <i r="2">
      <x v="47"/>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A95C1054-1D0A-494A-8D8F-9DDF0EA2CD89}" name="PivotTable18" cacheId="9"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8" rowHeaderCaption="Township">
  <location ref="J141:N147" firstHeaderRow="1" firstDataRow="2" firstDataCol="1"/>
  <pivotFields count="144">
    <pivotField axis="axisCol" multipleItemSelectionAllowed="1" showAll="0">
      <items count="30">
        <item m="1" x="26"/>
        <item m="1" x="27"/>
        <item m="1" x="13"/>
        <item m="1" x="28"/>
        <item m="1" x="20"/>
        <item m="1" x="22"/>
        <item m="1" x="24"/>
        <item m="1" x="25"/>
        <item m="1" x="8"/>
        <item m="1" x="16"/>
        <item m="1" x="18"/>
        <item m="1" x="21"/>
        <item m="1" x="23"/>
        <item m="1" x="11"/>
        <item m="1" x="14"/>
        <item m="1" x="17"/>
        <item m="1" x="3"/>
        <item m="1" x="19"/>
        <item m="1" x="6"/>
        <item m="1" x="9"/>
        <item m="1" x="12"/>
        <item m="1" x="15"/>
        <item m="1" x="4"/>
        <item m="1" x="5"/>
        <item m="1" x="7"/>
        <item m="1" x="10"/>
        <item x="0"/>
        <item x="1"/>
        <item x="2"/>
        <item t="default"/>
      </items>
    </pivotField>
    <pivotField showAll="0"/>
    <pivotField showAll="0"/>
    <pivotField showAll="0"/>
    <pivotField showAll="0"/>
    <pivotField axis="axisRow" showAll="0">
      <items count="42">
        <item m="1" x="13"/>
        <item m="1" x="16"/>
        <item m="1" x="36"/>
        <item m="1" x="19"/>
        <item m="1" x="30"/>
        <item m="1" x="25"/>
        <item m="1" x="29"/>
        <item m="1" x="22"/>
        <item m="1" x="6"/>
        <item x="0"/>
        <item m="1" x="7"/>
        <item m="1" x="12"/>
        <item m="1" x="33"/>
        <item m="1" x="9"/>
        <item m="1" x="15"/>
        <item m="1" x="26"/>
        <item m="1" x="11"/>
        <item m="1" x="20"/>
        <item m="1" x="31"/>
        <item m="1" x="5"/>
        <item m="1" x="23"/>
        <item m="1" x="35"/>
        <item m="1" x="14"/>
        <item x="1"/>
        <item m="1" x="24"/>
        <item m="1" x="17"/>
        <item m="1" x="21"/>
        <item m="1" x="27"/>
        <item m="1" x="8"/>
        <item m="1" x="10"/>
        <item x="2"/>
        <item m="1" x="28"/>
        <item m="1" x="18"/>
        <item m="1" x="38"/>
        <item m="1" x="32"/>
        <item m="1" x="39"/>
        <item x="3"/>
        <item m="1" x="40"/>
        <item m="1" x="37"/>
        <item m="1" x="34"/>
        <item m="1" x="4"/>
        <item t="default"/>
      </items>
    </pivotField>
    <pivotField showAll="0"/>
    <pivotField showAll="0"/>
    <pivotField numFmtId="164"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numFmtId="1" showAll="0"/>
    <pivotField numFmtId="1" showAll="0"/>
    <pivotField numFmtId="9" showAll="0"/>
    <pivotField numFmtId="1" showAll="0"/>
    <pivotField numFmtId="1" showAll="0"/>
    <pivotField numFmtId="1" showAll="0"/>
    <pivotField numFmtId="9" showAll="0"/>
    <pivotField numFmtId="1" showAll="0"/>
    <pivotField showAll="0"/>
    <pivotField numFmtId="1" showAll="0"/>
    <pivotField numFmtId="1" showAll="0"/>
    <pivotField numFmtId="1" showAll="0"/>
    <pivotField numFmtId="1" showAll="0"/>
    <pivotField numFmtId="9" showAll="0"/>
    <pivotField showAll="0"/>
    <pivotField numFmtId="1" showAll="0"/>
    <pivotField numFmtId="1" showAll="0"/>
    <pivotField numFmtId="1" showAll="0"/>
    <pivotField numFmtId="1" showAll="0"/>
    <pivotField numFmtId="1" showAll="0"/>
    <pivotField numFmtId="9" showAll="0"/>
    <pivotField numFmtId="9" showAll="0"/>
    <pivotField numFmtId="9" showAll="0"/>
    <pivotField numFmtId="9" showAll="0"/>
    <pivotField showAll="0"/>
    <pivotField numFmtId="9" showAll="0"/>
    <pivotField numFmtId="164" showAll="0"/>
    <pivotField numFmtId="164" showAll="0"/>
    <pivotField numFmtId="164" showAll="0"/>
    <pivotField numFmtId="164" showAll="0"/>
    <pivotField numFmtId="49" showAll="0"/>
    <pivotField numFmtId="164" showAll="0"/>
    <pivotField numFmtId="164" showAll="0"/>
    <pivotField numFmtId="164" showAll="0"/>
    <pivotField numFmtId="164" showAll="0"/>
    <pivotField numFmtId="164" showAll="0"/>
    <pivotField numFmtId="164"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5"/>
  </rowFields>
  <rowItems count="5">
    <i>
      <x v="9"/>
    </i>
    <i>
      <x v="23"/>
    </i>
    <i>
      <x v="30"/>
    </i>
    <i>
      <x v="36"/>
    </i>
    <i t="grand">
      <x/>
    </i>
  </rowItems>
  <colFields count="1">
    <field x="0"/>
  </colFields>
  <colItems count="4">
    <i>
      <x v="26"/>
    </i>
    <i>
      <x v="27"/>
    </i>
    <i>
      <x v="28"/>
    </i>
    <i t="grand">
      <x/>
    </i>
  </colItems>
  <dataFields count="1">
    <dataField name="Sum of PPl:1latrine" fld="143" baseField="0" baseItem="0"/>
  </dataFields>
  <formats count="1">
    <format dxfId="124">
      <pivotArea outline="0" collapsedLevelsAreSubtotals="1" fieldPosition="0"/>
    </format>
  </formats>
  <chartFormats count="5">
    <chartFormat chart="5" format="0" series="1">
      <pivotArea type="data" outline="0" fieldPosition="0">
        <references count="2">
          <reference field="4294967294" count="1" selected="0">
            <x v="0"/>
          </reference>
          <reference field="0" count="1" selected="0">
            <x v="26"/>
          </reference>
        </references>
      </pivotArea>
    </chartFormat>
    <chartFormat chart="5" format="1" series="1">
      <pivotArea type="data" outline="0" fieldPosition="0">
        <references count="2">
          <reference field="4294967294" count="1" selected="0">
            <x v="0"/>
          </reference>
          <reference field="0" count="1" selected="0">
            <x v="27"/>
          </reference>
        </references>
      </pivotArea>
    </chartFormat>
    <chartFormat chart="7" format="4" series="1">
      <pivotArea type="data" outline="0" fieldPosition="0">
        <references count="2">
          <reference field="4294967294" count="1" selected="0">
            <x v="0"/>
          </reference>
          <reference field="0" count="1" selected="0">
            <x v="26"/>
          </reference>
        </references>
      </pivotArea>
    </chartFormat>
    <chartFormat chart="7" format="5" series="1">
      <pivotArea type="data" outline="0" fieldPosition="0">
        <references count="2">
          <reference field="4294967294" count="1" selected="0">
            <x v="0"/>
          </reference>
          <reference field="0" count="1" selected="0">
            <x v="27"/>
          </reference>
        </references>
      </pivotArea>
    </chartFormat>
    <chartFormat chart="7" format="6" series="1">
      <pivotArea type="data" outline="0" fieldPosition="0">
        <references count="2">
          <reference field="4294967294" count="1" selected="0">
            <x v="0"/>
          </reference>
          <reference field="0" count="1" selected="0">
            <x v="2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800-000012000000}" name="R_Geo" cacheId="9" dataOnRows="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36">
  <location ref="F254:G256" firstHeaderRow="1" firstDataRow="2" firstDataCol="1" rowPageCount="2" colPageCount="1"/>
  <pivotFields count="144">
    <pivotField axis="axisPage" subtotalTop="0" multipleItemSelectionAllowed="1" showAll="0">
      <items count="30">
        <item m="1" x="27"/>
        <item m="1" x="13"/>
        <item m="1" x="28"/>
        <item m="1" x="20"/>
        <item m="1" x="8"/>
        <item m="1" x="3"/>
        <item m="1" x="26"/>
        <item m="1" x="22"/>
        <item m="1" x="24"/>
        <item m="1" x="25"/>
        <item m="1" x="16"/>
        <item m="1" x="18"/>
        <item m="1" x="23"/>
        <item m="1" x="21"/>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subtotalTop="0" showAll="0"/>
    <pivotField axis="axisRow" showAll="0" defaultSubtotal="0">
      <items count="12">
        <item x="0"/>
        <item m="1" x="2"/>
        <item m="1" x="10"/>
        <item m="1" x="9"/>
        <item m="1" x="1"/>
        <item m="1" x="4"/>
        <item m="1" x="3"/>
        <item m="1" x="5"/>
        <item m="1" x="7"/>
        <item m="1" x="11"/>
        <item m="1" x="6"/>
        <item m="1" x="8"/>
      </items>
    </pivotField>
    <pivotField dataField="1"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5">
        <item x="0"/>
        <item n="Gap" m="1" x="3"/>
        <item h="1" m="1" x="2"/>
        <item h="1"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i>
  </rowItems>
  <colFields count="1">
    <field x="124"/>
  </colFields>
  <colItems count="1">
    <i>
      <x/>
    </i>
  </colItems>
  <pageFields count="2">
    <pageField fld="0" hier="-1"/>
    <pageField fld="4" hier="-1"/>
  </pageFields>
  <dataFields count="1">
    <dataField name="Count of Site Name" fld="7" subtotal="count" baseField="0" baseItem="0"/>
  </dataFields>
  <formats count="19">
    <format dxfId="143">
      <pivotArea type="all" dataOnly="0" outline="0" fieldPosition="0"/>
    </format>
    <format dxfId="142">
      <pivotArea outline="0" collapsedLevelsAreSubtotals="1" fieldPosition="0"/>
    </format>
    <format dxfId="141">
      <pivotArea field="4" type="button" dataOnly="0" labelOnly="1" outline="0" axis="axisPage" fieldPosition="1"/>
    </format>
    <format dxfId="140">
      <pivotArea dataOnly="0" labelOnly="1" fieldPosition="0">
        <references count="1">
          <reference field="4" count="0"/>
        </references>
      </pivotArea>
    </format>
    <format dxfId="139">
      <pivotArea dataOnly="0" labelOnly="1" grandRow="1" outline="0" fieldPosition="0"/>
    </format>
    <format dxfId="138">
      <pivotArea dataOnly="0" labelOnly="1" outline="0" fieldPosition="0">
        <references count="1">
          <reference field="4294967294" count="1">
            <x v="0"/>
          </reference>
        </references>
      </pivotArea>
    </format>
    <format dxfId="137">
      <pivotArea type="all" dataOnly="0" outline="0" fieldPosition="0"/>
    </format>
    <format dxfId="136">
      <pivotArea outline="0" collapsedLevelsAreSubtotals="1" fieldPosition="0"/>
    </format>
    <format dxfId="135">
      <pivotArea type="origin" dataOnly="0" labelOnly="1" outline="0" fieldPosition="0"/>
    </format>
    <format dxfId="134">
      <pivotArea field="124" type="button" dataOnly="0" labelOnly="1" outline="0" axis="axisCol" fieldPosition="0"/>
    </format>
    <format dxfId="133">
      <pivotArea type="topRight" dataOnly="0" labelOnly="1" outline="0" fieldPosition="0"/>
    </format>
    <format dxfId="132">
      <pivotArea dataOnly="0" labelOnly="1" fieldPosition="0">
        <references count="1">
          <reference field="124" count="0"/>
        </references>
      </pivotArea>
    </format>
    <format dxfId="131">
      <pivotArea type="all" dataOnly="0" outline="0" fieldPosition="0"/>
    </format>
    <format dxfId="130">
      <pivotArea outline="0" collapsedLevelsAreSubtotals="1" fieldPosition="0"/>
    </format>
    <format dxfId="129">
      <pivotArea dataOnly="0" labelOnly="1" fieldPosition="0">
        <references count="1">
          <reference field="124" count="0"/>
        </references>
      </pivotArea>
    </format>
    <format dxfId="128">
      <pivotArea field="4" type="button" dataOnly="0" labelOnly="1" outline="0" axis="axisPage" fieldPosition="1"/>
    </format>
    <format dxfId="127">
      <pivotArea dataOnly="0" labelOnly="1" outline="0" fieldPosition="0">
        <references count="2">
          <reference field="0" count="1" selected="0">
            <x v="7"/>
          </reference>
          <reference field="4" count="0"/>
        </references>
      </pivotArea>
    </format>
    <format dxfId="126">
      <pivotArea dataOnly="0" labelOnly="1" outline="0" fieldPosition="0">
        <references count="2">
          <reference field="0" count="1" selected="0">
            <x v="8"/>
          </reference>
          <reference field="4" count="0"/>
        </references>
      </pivotArea>
    </format>
    <format dxfId="125">
      <pivotArea dataOnly="0" labelOnly="1" outline="0" fieldPosition="0">
        <references count="2">
          <reference field="0" count="1" selected="0">
            <x v="9"/>
          </reference>
          <reference field="4" count="0"/>
        </references>
      </pivotArea>
    </format>
  </formats>
  <chartFormats count="9">
    <chartFormat chart="1" format="0" series="1">
      <pivotArea type="data" outline="0" fieldPosition="0">
        <references count="2">
          <reference field="4294967294" count="1" selected="0">
            <x v="0"/>
          </reference>
          <reference field="124" count="1" selected="0">
            <x v="0"/>
          </reference>
        </references>
      </pivotArea>
    </chartFormat>
    <chartFormat chart="1" format="1" series="1">
      <pivotArea type="data" outline="0" fieldPosition="0">
        <references count="2">
          <reference field="4294967294" count="1" selected="0">
            <x v="0"/>
          </reference>
          <reference field="124" count="1" selected="0">
            <x v="1"/>
          </reference>
        </references>
      </pivotArea>
    </chartFormat>
    <chartFormat chart="9" format="8" series="1">
      <pivotArea type="data" outline="0" fieldPosition="0">
        <references count="2">
          <reference field="4294967294" count="1" selected="0">
            <x v="0"/>
          </reference>
          <reference field="124" count="1" selected="0">
            <x v="0"/>
          </reference>
        </references>
      </pivotArea>
    </chartFormat>
    <chartFormat chart="9" format="9" series="1">
      <pivotArea type="data" outline="0" fieldPosition="0">
        <references count="2">
          <reference field="4294967294" count="1" selected="0">
            <x v="0"/>
          </reference>
          <reference field="124" count="1" selected="0">
            <x v="1"/>
          </reference>
        </references>
      </pivotArea>
    </chartFormat>
    <chartFormat chart="16" format="8" series="1">
      <pivotArea type="data" outline="0" fieldPosition="0">
        <references count="2">
          <reference field="4294967294" count="1" selected="0">
            <x v="0"/>
          </reference>
          <reference field="124" count="1" selected="0">
            <x v="0"/>
          </reference>
        </references>
      </pivotArea>
    </chartFormat>
    <chartFormat chart="16" format="9" series="1">
      <pivotArea type="data" outline="0" fieldPosition="0">
        <references count="2">
          <reference field="4294967294" count="1" selected="0">
            <x v="0"/>
          </reference>
          <reference field="124" count="1" selected="0">
            <x v="1"/>
          </reference>
        </references>
      </pivotArea>
    </chartFormat>
    <chartFormat chart="9" format="10" series="1">
      <pivotArea type="data" outline="0" fieldPosition="0">
        <references count="1">
          <reference field="4294967294" count="1" selected="0">
            <x v="0"/>
          </reference>
        </references>
      </pivotArea>
    </chartFormat>
    <chartFormat chart="16" format="10" series="1">
      <pivotArea type="data" outline="0" fieldPosition="0">
        <references count="1">
          <reference field="4294967294" count="1" selected="0">
            <x v="0"/>
          </reference>
        </references>
      </pivotArea>
    </chartFormat>
    <chartFormat chart="16" format="11">
      <pivotArea type="data" outline="0" fieldPosition="0">
        <references count="1">
          <reference field="4294967294" count="1" selected="0">
            <x v="0"/>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AEBFD956-BB05-49B7-B8D3-781EFBF2F3B4}" name="PivotTable11" cacheId="9"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20">
  <location ref="P121:R125" firstHeaderRow="0" firstDataRow="1" firstDataCol="1" rowPageCount="3" colPageCount="1"/>
  <pivotFields count="144">
    <pivotField axis="axisPage" subtotalTop="0" multipleItemSelectionAllowed="1" showAll="0">
      <items count="30">
        <item m="1" x="27"/>
        <item m="1" x="13"/>
        <item m="1" x="28"/>
        <item h="1" m="1" x="20"/>
        <item m="1" x="8"/>
        <item h="1" m="1" x="3"/>
        <item h="1" m="1" x="26"/>
        <item h="1" m="1" x="22"/>
        <item h="1" m="1" x="24"/>
        <item m="1" x="25"/>
        <item m="1" x="16"/>
        <item h="1" m="1" x="18"/>
        <item m="1" x="23"/>
        <item h="1" m="1" x="21"/>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axis="axisRow" subtotalTop="0" showAll="0">
      <items count="42">
        <item m="1" x="13"/>
        <item m="1" x="16"/>
        <item m="1" x="36"/>
        <item m="1" x="19"/>
        <item m="1" x="30"/>
        <item m="1" x="25"/>
        <item m="1" x="29"/>
        <item m="1" x="22"/>
        <item m="1" x="6"/>
        <item x="0"/>
        <item m="1" x="7"/>
        <item m="1" x="12"/>
        <item m="1" x="33"/>
        <item m="1" x="9"/>
        <item m="1" x="15"/>
        <item m="1" x="26"/>
        <item m="1" x="11"/>
        <item m="1" x="20"/>
        <item m="1" x="31"/>
        <item m="1" x="5"/>
        <item m="1" x="23"/>
        <item m="1" x="35"/>
        <item m="1" x="14"/>
        <item x="1"/>
        <item m="1" x="24"/>
        <item m="1" x="17"/>
        <item m="1" x="21"/>
        <item m="1" x="27"/>
        <item m="1" x="8"/>
        <item m="1" x="10"/>
        <item x="2"/>
        <item m="1" x="28"/>
        <item m="1" x="18"/>
        <item m="1" x="38"/>
        <item m="1" x="32"/>
        <item m="1" x="39"/>
        <item x="3"/>
        <item m="1" x="40"/>
        <item m="1" x="37"/>
        <item m="1" x="34"/>
        <item m="1" x="4"/>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v="9"/>
    </i>
    <i>
      <x v="23"/>
    </i>
    <i>
      <x v="30"/>
    </i>
    <i>
      <x v="36"/>
    </i>
  </rowItems>
  <colFields count="1">
    <field x="-2"/>
  </colFields>
  <colItems count="2">
    <i>
      <x/>
    </i>
    <i i="1">
      <x v="1"/>
    </i>
  </colItems>
  <pageFields count="3">
    <pageField fld="0" hier="-1"/>
    <pageField fld="4" hier="-1"/>
    <pageField fld="124" hier="-1"/>
  </pageFields>
  <dataFields count="2">
    <dataField name="Target (20:1)" fld="88" baseField="0" baseItem="0"/>
    <dataField name="Reached" fld="32" baseField="6" baseItem="0"/>
  </dataFields>
  <formats count="12">
    <format dxfId="155">
      <pivotArea field="4" type="button" dataOnly="0" labelOnly="1" outline="0" axis="axisPage" fieldPosition="1"/>
    </format>
    <format dxfId="154">
      <pivotArea type="all" dataOnly="0" outline="0" fieldPosition="0"/>
    </format>
    <format dxfId="153">
      <pivotArea outline="0" collapsedLevelsAreSubtotals="1" fieldPosition="0"/>
    </format>
    <format dxfId="152">
      <pivotArea type="origin" dataOnly="0" labelOnly="1" outline="0" fieldPosition="0"/>
    </format>
    <format dxfId="151">
      <pivotArea type="topRight" dataOnly="0" labelOnly="1" outline="0" fieldPosition="0"/>
    </format>
    <format dxfId="150">
      <pivotArea field="-2" type="button" dataOnly="0" labelOnly="1" outline="0" axis="axisCol" fieldPosition="0"/>
    </format>
    <format dxfId="149">
      <pivotArea type="all" dataOnly="0" outline="0" fieldPosition="0"/>
    </format>
    <format dxfId="148">
      <pivotArea outline="0" collapsedLevelsAreSubtotals="1" fieldPosition="0"/>
    </format>
    <format dxfId="147">
      <pivotArea dataOnly="0" labelOnly="1" outline="0" fieldPosition="0">
        <references count="1">
          <reference field="4294967294" count="1">
            <x v="0"/>
          </reference>
        </references>
      </pivotArea>
    </format>
    <format dxfId="146">
      <pivotArea field="4" type="button" dataOnly="0" labelOnly="1" outline="0" axis="axisPage" fieldPosition="1"/>
    </format>
    <format dxfId="145">
      <pivotArea dataOnly="0" labelOnly="1" outline="0" fieldPosition="0">
        <references count="1">
          <reference field="4" count="1">
            <x v="1"/>
          </reference>
        </references>
      </pivotArea>
    </format>
    <format dxfId="144">
      <pivotArea outline="0" collapsedLevelsAreSubtotals="1" fieldPosition="0"/>
    </format>
  </formats>
  <chartFormats count="4">
    <chartFormat chart="17" format="0" series="1">
      <pivotArea type="data" outline="0" fieldPosition="0">
        <references count="1">
          <reference field="4294967294" count="1" selected="0">
            <x v="0"/>
          </reference>
        </references>
      </pivotArea>
    </chartFormat>
    <chartFormat chart="17" format="1" series="1">
      <pivotArea type="data" outline="0" fieldPosition="0">
        <references count="1">
          <reference field="4294967294" count="1" selected="0">
            <x v="1"/>
          </reference>
        </references>
      </pivotArea>
    </chartFormat>
    <chartFormat chart="19" format="4" series="1">
      <pivotArea type="data" outline="0" fieldPosition="0">
        <references count="1">
          <reference field="4294967294" count="1" selected="0">
            <x v="0"/>
          </reference>
        </references>
      </pivotArea>
    </chartFormat>
    <chartFormat chart="19" format="5" series="1">
      <pivotArea type="data" outline="0" fieldPosition="0">
        <references count="1">
          <reference field="4294967294" count="1" selected="0">
            <x v="1"/>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D3103D14-9490-4147-BF5B-7D60D00133E6}" name="PivotTable13" cacheId="9" applyNumberFormats="0" applyBorderFormats="0" applyFontFormats="0" applyPatternFormats="0" applyAlignmentFormats="0" applyWidthHeightFormats="1" dataCaption="Values" updatedVersion="8" minRefreshableVersion="3" itemPrintTitles="1" createdVersion="6" indent="0" compact="0" compactData="0" multipleFieldFilters="0" rowHeaderCaption="Township">
  <location ref="I10:J18" firstHeaderRow="1" firstDataRow="1" firstDataCol="2" rowPageCount="5" colPageCount="1"/>
  <pivotFields count="144">
    <pivotField axis="axisPage" compact="0" outline="0" subtotalTop="0" showAll="0" defaultSubtotal="0">
      <items count="29">
        <item m="1" x="27"/>
        <item m="1" x="13"/>
        <item m="1" x="20"/>
        <item m="1" x="3"/>
        <item m="1" x="28"/>
        <item m="1" x="8"/>
        <item m="1" x="26"/>
        <item m="1" x="22"/>
        <item m="1" x="24"/>
        <item m="1" x="25"/>
        <item m="1" x="16"/>
        <item n="2019 Q2" m="1" x="18"/>
        <item m="1" x="23"/>
        <item m="1" x="21"/>
        <item m="1" x="11"/>
        <item m="1" x="14"/>
        <item m="1" x="17"/>
        <item m="1" x="19"/>
        <item m="1" x="6"/>
        <item m="1" x="9"/>
        <item m="1" x="12"/>
        <item m="1" x="15"/>
        <item m="1" x="4"/>
        <item m="1" x="5"/>
        <item m="1" x="7"/>
        <item m="1" x="10"/>
        <item x="0"/>
        <item x="1"/>
        <item x="2"/>
      </items>
    </pivotField>
    <pivotField axis="axisRow" compact="0" outline="0" showAll="0" defaultSubtotal="0">
      <items count="47">
        <item m="1" x="27"/>
        <item m="1" x="40"/>
        <item m="1" x="41"/>
        <item x="0"/>
        <item m="1" x="46"/>
        <item m="1" x="28"/>
        <item m="1" x="35"/>
        <item m="1" x="7"/>
        <item m="1" x="21"/>
        <item m="1" x="10"/>
        <item m="1" x="18"/>
        <item m="1" x="44"/>
        <item m="1" x="33"/>
        <item m="1" x="13"/>
        <item m="1" x="11"/>
        <item m="1" x="34"/>
        <item m="1" x="31"/>
        <item m="1" x="24"/>
        <item m="1" x="17"/>
        <item m="1" x="39"/>
        <item m="1" x="15"/>
        <item m="1" x="14"/>
        <item m="1" x="42"/>
        <item m="1" x="32"/>
        <item m="1" x="23"/>
        <item m="1" x="22"/>
        <item m="1" x="20"/>
        <item x="5"/>
        <item m="1" x="8"/>
        <item m="1" x="19"/>
        <item x="4"/>
        <item m="1" x="43"/>
        <item m="1" x="25"/>
        <item m="1" x="9"/>
        <item m="1" x="16"/>
        <item x="1"/>
        <item x="3"/>
        <item m="1" x="29"/>
        <item m="1" x="45"/>
        <item m="1" x="12"/>
        <item x="2"/>
        <item m="1" x="37"/>
        <item m="1" x="26"/>
        <item m="1" x="30"/>
        <item m="1" x="38"/>
        <item m="1" x="36"/>
        <item m="1" x="6"/>
      </items>
    </pivotField>
    <pivotField compact="0" outline="0" showAll="0" defaultSubtotal="0"/>
    <pivotField compact="0" outline="0" subtotalTop="0" showAll="0" defaultSubtotal="0"/>
    <pivotField axis="axisPage" compact="0" outline="0" subtotalTop="0" multipleItemSelectionAllowed="1" showAll="0" defaultSubtotal="0">
      <items count="6">
        <item h="1" m="1" x="2"/>
        <item x="0"/>
        <item h="1" m="1" x="4"/>
        <item m="1" x="1"/>
        <item m="1" x="5"/>
        <item m="1" x="3"/>
      </items>
    </pivotField>
    <pivotField axis="axisRow" compact="0" outline="0" subtotalTop="0" showAll="0" sortType="ascending" defaultSubtotal="0">
      <items count="41">
        <item m="1" x="13"/>
        <item m="1" x="16"/>
        <item m="1" x="36"/>
        <item m="1" x="19"/>
        <item m="1" x="30"/>
        <item m="1" x="25"/>
        <item m="1" x="29"/>
        <item m="1" x="22"/>
        <item m="1" x="6"/>
        <item x="0"/>
        <item m="1" x="7"/>
        <item m="1" x="12"/>
        <item m="1" x="33"/>
        <item m="1" x="9"/>
        <item m="1" x="15"/>
        <item m="1" x="26"/>
        <item m="1" x="11"/>
        <item m="1" x="20"/>
        <item m="1" x="31"/>
        <item m="1" x="5"/>
        <item m="1" x="23"/>
        <item m="1" x="35"/>
        <item m="1" x="14"/>
        <item x="1"/>
        <item m="1" x="24"/>
        <item m="1" x="17"/>
        <item m="1" x="21"/>
        <item m="1" x="27"/>
        <item m="1" x="8"/>
        <item m="1" x="10"/>
        <item x="2"/>
        <item m="1" x="28"/>
        <item m="1" x="18"/>
        <item m="1" x="38"/>
        <item m="1" x="32"/>
        <item m="1" x="39"/>
        <item x="3"/>
        <item m="1" x="40"/>
        <item m="1" x="37"/>
        <item m="1" x="34"/>
        <item m="1" x="4"/>
      </items>
    </pivotField>
    <pivotField axis="axisPage" compact="0" outline="0" multipleItemSelectionAllowed="1" showAll="0" defaultSubtotal="0">
      <items count="12">
        <item x="0"/>
        <item m="1" x="2"/>
        <item m="1" x="10"/>
        <item m="1" x="9"/>
        <item h="1" m="1" x="1"/>
        <item h="1" m="1" x="4"/>
        <item h="1" m="1" x="3"/>
        <item h="1" m="1" x="5"/>
        <item m="1" x="7"/>
        <item h="1" m="1" x="11"/>
        <item h="1" m="1" x="6"/>
        <item h="1" m="1" x="8"/>
      </items>
    </pivotField>
    <pivotField axis="axisPage" compact="0" outline="0" subtotalTop="0" showAll="0" defaultSubtotal="0">
      <items count="974">
        <item m="1" x="801"/>
        <item m="1" x="954"/>
        <item m="1" x="605"/>
        <item m="1" x="349"/>
        <item m="1" x="476"/>
        <item m="1" x="928"/>
        <item m="1" x="837"/>
        <item m="1" x="881"/>
        <item m="1" x="318"/>
        <item m="1" x="146"/>
        <item m="1" x="320"/>
        <item m="1" x="200"/>
        <item m="1" x="462"/>
        <item m="1" x="97"/>
        <item m="1" x="602"/>
        <item m="1" x="152"/>
        <item m="1" x="433"/>
        <item m="1" x="563"/>
        <item m="1" x="578"/>
        <item m="1" x="789"/>
        <item m="1" x="728"/>
        <item m="1" x="333"/>
        <item m="1" x="641"/>
        <item m="1" x="154"/>
        <item m="1" x="877"/>
        <item m="1" x="771"/>
        <item m="1" x="168"/>
        <item m="1" x="630"/>
        <item m="1" x="395"/>
        <item m="1" x="805"/>
        <item x="2"/>
        <item m="1" x="835"/>
        <item m="1" x="778"/>
        <item m="1" x="705"/>
        <item m="1" x="576"/>
        <item m="1" x="266"/>
        <item m="1" x="863"/>
        <item m="1" x="239"/>
        <item m="1" x="716"/>
        <item m="1" x="304"/>
        <item m="1" x="879"/>
        <item m="1" x="272"/>
        <item m="1" x="290"/>
        <item m="1" x="704"/>
        <item m="1" x="271"/>
        <item m="1" x="683"/>
        <item m="1" x="408"/>
        <item m="1" x="906"/>
        <item m="1" x="153"/>
        <item m="1" x="604"/>
        <item m="1" x="288"/>
        <item m="1" x="955"/>
        <item m="1" x="197"/>
        <item m="1" x="767"/>
        <item m="1" x="953"/>
        <item m="1" x="50"/>
        <item m="1" x="659"/>
        <item m="1" x="458"/>
        <item m="1" x="538"/>
        <item m="1" x="539"/>
        <item m="1" x="533"/>
        <item m="1" x="67"/>
        <item m="1" x="116"/>
        <item m="1" x="915"/>
        <item m="1" x="956"/>
        <item m="1" x="642"/>
        <item m="1" x="346"/>
        <item m="1" x="948"/>
        <item m="1" x="550"/>
        <item m="1" x="965"/>
        <item m="1" x="369"/>
        <item m="1" x="927"/>
        <item m="1" x="225"/>
        <item m="1" x="70"/>
        <item m="1" x="60"/>
        <item m="1" x="573"/>
        <item m="1" x="868"/>
        <item m="1" x="258"/>
        <item m="1" x="448"/>
        <item m="1" x="182"/>
        <item m="1" x="273"/>
        <item x="7"/>
        <item m="1" x="754"/>
        <item m="1" x="569"/>
        <item m="1" x="824"/>
        <item x="8"/>
        <item x="9"/>
        <item m="1" x="446"/>
        <item m="1" x="48"/>
        <item m="1" x="709"/>
        <item m="1" x="516"/>
        <item m="1" x="885"/>
        <item m="1" x="710"/>
        <item m="1" x="814"/>
        <item m="1" x="442"/>
        <item m="1" x="493"/>
        <item m="1" x="611"/>
        <item m="1" x="415"/>
        <item m="1" x="399"/>
        <item m="1" x="315"/>
        <item m="1" x="267"/>
        <item m="1" x="598"/>
        <item m="1" x="949"/>
        <item m="1" x="907"/>
        <item m="1" x="639"/>
        <item m="1" x="359"/>
        <item m="1" x="44"/>
        <item m="1" x="506"/>
        <item m="1" x="869"/>
        <item m="1" x="299"/>
        <item m="1" x="208"/>
        <item m="1" x="627"/>
        <item m="1" x="599"/>
        <item m="1" x="664"/>
        <item m="1" x="59"/>
        <item m="1" x="82"/>
        <item m="1" x="764"/>
        <item m="1" x="839"/>
        <item m="1" x="310"/>
        <item m="1" x="223"/>
        <item m="1" x="305"/>
        <item m="1" x="78"/>
        <item m="1" x="517"/>
        <item m="1" x="259"/>
        <item m="1" x="655"/>
        <item m="1" x="698"/>
        <item m="1" x="41"/>
        <item m="1" x="635"/>
        <item x="10"/>
        <item m="1" x="542"/>
        <item m="1" x="86"/>
        <item m="1" x="784"/>
        <item m="1" x="118"/>
        <item m="1" x="243"/>
        <item m="1" x="81"/>
        <item m="1" x="827"/>
        <item m="1" x="846"/>
        <item m="1" x="752"/>
        <item m="1" x="449"/>
        <item m="1" x="334"/>
        <item m="1" x="665"/>
        <item m="1" x="308"/>
        <item m="1" x="815"/>
        <item m="1" x="875"/>
        <item m="1" x="776"/>
        <item m="1" x="513"/>
        <item m="1" x="257"/>
        <item m="1" x="425"/>
        <item m="1" x="718"/>
        <item m="1" x="950"/>
        <item m="1" x="519"/>
        <item m="1" x="882"/>
        <item m="1" x="893"/>
        <item m="1" x="199"/>
        <item m="1" x="343"/>
        <item m="1" x="913"/>
        <item m="1" x="176"/>
        <item m="1" x="595"/>
        <item m="1" x="457"/>
        <item m="1" x="845"/>
        <item m="1" x="491"/>
        <item m="1" x="785"/>
        <item m="1" x="89"/>
        <item m="1" x="668"/>
        <item m="1" x="588"/>
        <item m="1" x="892"/>
        <item m="1" x="821"/>
        <item m="1" x="712"/>
        <item m="1" x="570"/>
        <item m="1" x="418"/>
        <item m="1" x="660"/>
        <item m="1" x="496"/>
        <item m="1" x="680"/>
        <item m="1" x="780"/>
        <item m="1" x="30"/>
        <item m="1" x="131"/>
        <item m="1" x="534"/>
        <item m="1" x="57"/>
        <item m="1" x="616"/>
        <item m="1" x="873"/>
        <item m="1" x="307"/>
        <item m="1" x="386"/>
        <item m="1" x="163"/>
        <item m="1" x="47"/>
        <item m="1" x="488"/>
        <item m="1" x="582"/>
        <item m="1" x="52"/>
        <item m="1" x="380"/>
        <item m="1" x="452"/>
        <item m="1" x="686"/>
        <item m="1" x="335"/>
        <item m="1" x="74"/>
        <item m="1" x="848"/>
        <item m="1" x="838"/>
        <item m="1" x="620"/>
        <item m="1" x="324"/>
        <item m="1" x="167"/>
        <item m="1" x="337"/>
        <item m="1" x="625"/>
        <item m="1" x="888"/>
        <item m="1" x="85"/>
        <item m="1" x="69"/>
        <item m="1" x="871"/>
        <item m="1" x="697"/>
        <item m="1" x="700"/>
        <item m="1" x="196"/>
        <item m="1" x="558"/>
        <item m="1" x="530"/>
        <item m="1" x="277"/>
        <item m="1" x="387"/>
        <item m="1" x="963"/>
        <item m="1" x="202"/>
        <item m="1" x="637"/>
        <item m="1" x="684"/>
        <item m="1" x="298"/>
        <item m="1" x="115"/>
        <item m="1" x="222"/>
        <item m="1" x="647"/>
        <item m="1" x="603"/>
        <item m="1" x="241"/>
        <item m="1" x="148"/>
        <item m="1" x="392"/>
        <item m="1" x="753"/>
        <item m="1" x="233"/>
        <item m="1" x="555"/>
        <item m="1" x="724"/>
        <item m="1" x="922"/>
        <item m="1" x="968"/>
        <item m="1" x="428"/>
        <item m="1" x="822"/>
        <item m="1" x="859"/>
        <item m="1" x="403"/>
        <item m="1" x="373"/>
        <item m="1" x="283"/>
        <item m="1" x="293"/>
        <item m="1" x="566"/>
        <item m="1" x="523"/>
        <item m="1" x="389"/>
        <item m="1" x="514"/>
        <item m="1" x="757"/>
        <item m="1" x="254"/>
        <item m="1" x="687"/>
        <item m="1" x="201"/>
        <item m="1" x="248"/>
        <item m="1" x="612"/>
        <item m="1" x="250"/>
        <item m="1" x="325"/>
        <item m="1" x="499"/>
        <item m="1" x="674"/>
        <item m="1" x="884"/>
        <item m="1" x="390"/>
        <item m="1" x="621"/>
        <item m="1" x="110"/>
        <item m="1" x="791"/>
        <item m="1" x="524"/>
        <item m="1" x="825"/>
        <item m="1" x="188"/>
        <item m="1" x="107"/>
        <item m="1" x="114"/>
        <item m="1" x="532"/>
        <item m="1" x="289"/>
        <item m="1" x="354"/>
        <item m="1" x="451"/>
        <item m="1" x="939"/>
        <item m="1" x="103"/>
        <item m="1" x="473"/>
        <item m="1" x="280"/>
        <item m="1" x="421"/>
        <item m="1" x="946"/>
        <item m="1" x="358"/>
        <item m="1" x="958"/>
        <item x="11"/>
        <item x="12"/>
        <item m="1" x="624"/>
        <item m="1" x="224"/>
        <item m="1" x="319"/>
        <item m="1" x="666"/>
        <item m="1" x="631"/>
        <item m="1" x="363"/>
        <item m="1" x="685"/>
        <item m="1" x="356"/>
        <item m="1" x="133"/>
        <item m="1" x="226"/>
        <item m="1" x="151"/>
        <item m="1" x="638"/>
        <item m="1" x="911"/>
        <item m="1" x="265"/>
        <item m="1" x="422"/>
        <item m="1" x="617"/>
        <item m="1" x="160"/>
        <item m="1" x="278"/>
        <item m="1" x="834"/>
        <item m="1" x="930"/>
        <item m="1" x="467"/>
        <item m="1" x="139"/>
        <item m="1" x="376"/>
        <item m="1" x="924"/>
        <item m="1" x="217"/>
        <item m="1" x="191"/>
        <item m="1" x="656"/>
        <item m="1" x="731"/>
        <item m="1" x="187"/>
        <item m="1" x="715"/>
        <item m="1" x="90"/>
        <item m="1" x="184"/>
        <item m="1" x="804"/>
        <item m="1" x="231"/>
        <item m="1" x="504"/>
        <item m="1" x="864"/>
        <item m="1" x="942"/>
        <item m="1" x="960"/>
        <item m="1" x="162"/>
        <item x="0"/>
        <item m="1" x="269"/>
        <item m="1" x="816"/>
        <item m="1" x="218"/>
        <item m="1" x="670"/>
        <item m="1" x="905"/>
        <item m="1" x="520"/>
        <item m="1" x="219"/>
        <item m="1" x="253"/>
        <item m="1" x="329"/>
        <item m="1" x="748"/>
        <item m="1" x="171"/>
        <item m="1" x="696"/>
        <item m="1" x="108"/>
        <item m="1" x="836"/>
        <item m="1" x="883"/>
        <item x="3"/>
        <item m="1" x="450"/>
        <item m="1" x="841"/>
        <item m="1" x="240"/>
        <item m="1" x="886"/>
        <item m="1" x="95"/>
        <item m="1" x="361"/>
        <item m="1" x="407"/>
        <item m="1" x="480"/>
        <item m="1" x="583"/>
        <item m="1" x="43"/>
        <item m="1" x="941"/>
        <item m="1" x="125"/>
        <item m="1" x="819"/>
        <item m="1" x="508"/>
        <item m="1" x="301"/>
        <item m="1" x="880"/>
        <item m="1" x="246"/>
        <item m="1" x="119"/>
        <item m="1" x="826"/>
        <item m="1" x="76"/>
        <item m="1" x="330"/>
        <item m="1" x="440"/>
        <item m="1" x="141"/>
        <item m="1" x="721"/>
        <item m="1" x="112"/>
        <item m="1" x="559"/>
        <item m="1" x="128"/>
        <item m="1" x="803"/>
        <item m="1" x="101"/>
        <item m="1" x="707"/>
        <item m="1" x="770"/>
        <item m="1" x="91"/>
        <item m="1" x="768"/>
        <item m="1" x="166"/>
        <item m="1" x="216"/>
        <item m="1" x="971"/>
        <item m="1" x="441"/>
        <item m="1" x="88"/>
        <item m="1" x="31"/>
        <item m="1" x="777"/>
        <item m="1" x="382"/>
        <item m="1" x="83"/>
        <item m="1" x="606"/>
        <item m="1" x="340"/>
        <item m="1" x="158"/>
        <item m="1" x="679"/>
        <item m="1" x="371"/>
        <item m="1" x="492"/>
        <item m="1" x="370"/>
        <item m="1" x="628"/>
        <item m="1" x="600"/>
        <item m="1" x="143"/>
        <item m="1" x="622"/>
        <item m="1" x="173"/>
        <item m="1" x="122"/>
        <item m="1" x="632"/>
        <item m="1" x="177"/>
        <item m="1" x="99"/>
        <item m="1" x="159"/>
        <item m="1" x="615"/>
        <item m="1" x="737"/>
        <item m="1" x="786"/>
        <item m="1" x="165"/>
        <item m="1" x="781"/>
        <item m="1" x="211"/>
        <item m="1" x="397"/>
        <item m="1" x="23"/>
        <item m="1" x="213"/>
        <item m="1" x="113"/>
        <item m="1" x="261"/>
        <item m="1" x="385"/>
        <item m="1" x="695"/>
        <item m="1" x="645"/>
        <item m="1" x="157"/>
        <item m="1" x="106"/>
        <item m="1" x="832"/>
        <item m="1" x="806"/>
        <item m="1" x="237"/>
        <item m="1" x="673"/>
        <item m="1" x="652"/>
        <item m="1" x="739"/>
        <item m="1" x="820"/>
        <item m="1" x="238"/>
        <item m="1" x="336"/>
        <item m="1" x="414"/>
        <item m="1" x="900"/>
        <item m="1" x="855"/>
        <item m="1" x="755"/>
        <item m="1" x="529"/>
        <item m="1" x="575"/>
        <item m="1" x="33"/>
        <item m="1" x="204"/>
        <item m="1" x="720"/>
        <item m="1" x="813"/>
        <item m="1" x="42"/>
        <item m="1" x="364"/>
        <item m="1" x="478"/>
        <item m="1" x="96"/>
        <item m="1" x="840"/>
        <item m="1" x="251"/>
        <item m="1" x="344"/>
        <item m="1" x="164"/>
        <item m="1" x="581"/>
        <item m="1" x="174"/>
        <item m="1" x="72"/>
        <item m="1" x="147"/>
        <item x="13"/>
        <item m="1" x="614"/>
        <item m="1" x="264"/>
        <item m="1" x="357"/>
        <item m="1" x="65"/>
        <item m="1" x="303"/>
        <item m="1" x="161"/>
        <item m="1" x="172"/>
        <item m="1" x="327"/>
        <item m="1" x="185"/>
        <item m="1" x="189"/>
        <item m="1" x="365"/>
        <item m="1" x="932"/>
        <item m="1" x="242"/>
        <item m="1" x="567"/>
        <item m="1" x="856"/>
        <item m="1" x="916"/>
        <item m="1" x="626"/>
        <item m="1" x="730"/>
        <item m="1" x="761"/>
        <item m="1" x="92"/>
        <item m="1" x="593"/>
        <item m="1" x="420"/>
        <item m="1" x="194"/>
        <item m="1" x="443"/>
        <item m="1" x="640"/>
        <item m="1" x="586"/>
        <item m="1" x="878"/>
        <item m="1" x="706"/>
        <item m="1" x="681"/>
        <item m="1" x="220"/>
        <item m="1" x="444"/>
        <item m="1" x="528"/>
        <item m="1" x="109"/>
        <item m="1" x="751"/>
        <item m="1" x="404"/>
        <item m="1" x="317"/>
        <item m="1" x="610"/>
        <item m="1" x="170"/>
        <item m="1" x="843"/>
        <item m="1" x="326"/>
        <item m="1" x="959"/>
        <item m="1" x="531"/>
        <item m="1" x="897"/>
        <item m="1" x="347"/>
        <item m="1" x="850"/>
        <item m="1" x="729"/>
        <item m="1" x="854"/>
        <item m="1" x="234"/>
        <item m="1" x="643"/>
        <item m="1" x="379"/>
        <item m="1" x="353"/>
        <item m="1" x="409"/>
        <item m="1" x="434"/>
        <item m="1" x="312"/>
        <item m="1" x="416"/>
        <item m="1" x="175"/>
        <item m="1" x="360"/>
        <item m="1" x="552"/>
        <item m="1" x="465"/>
        <item m="1" x="244"/>
        <item m="1" x="874"/>
        <item m="1" x="833"/>
        <item m="1" x="743"/>
        <item m="1" x="650"/>
        <item m="1" x="920"/>
        <item m="1" x="256"/>
        <item m="1" x="688"/>
        <item m="1" x="746"/>
        <item m="1" x="144"/>
        <item m="1" x="699"/>
        <item m="1" x="890"/>
        <item m="1" x="562"/>
        <item m="1" x="121"/>
        <item m="1" x="394"/>
        <item m="1" x="760"/>
        <item m="1" x="847"/>
        <item m="1" x="235"/>
        <item m="1" x="849"/>
        <item m="1" x="862"/>
        <item m="1" x="40"/>
        <item m="1" x="134"/>
        <item m="1" x="553"/>
        <item m="1" x="872"/>
        <item m="1" x="518"/>
        <item m="1" x="35"/>
        <item m="1" x="471"/>
        <item m="1" x="669"/>
        <item m="1" x="300"/>
        <item m="1" x="565"/>
        <item m="1" x="426"/>
        <item m="1" x="667"/>
        <item m="1" x="732"/>
        <item m="1" x="547"/>
        <item m="1" x="456"/>
        <item m="1" x="381"/>
        <item m="1" x="192"/>
        <item m="1" x="412"/>
        <item m="1" x="470"/>
        <item m="1" x="831"/>
        <item m="1" x="221"/>
        <item m="1" x="509"/>
        <item m="1" x="39"/>
        <item m="1" x="350"/>
        <item m="1" x="895"/>
        <item m="1" x="212"/>
        <item m="1" x="268"/>
        <item m="1" x="759"/>
        <item m="1" x="345"/>
        <item m="1" x="485"/>
        <item x="4"/>
        <item x="5"/>
        <item m="1" x="866"/>
        <item m="1" x="713"/>
        <item m="1" x="810"/>
        <item m="1" x="193"/>
        <item m="1" x="132"/>
        <item m="1" x="773"/>
        <item m="1" x="209"/>
        <item m="1" x="455"/>
        <item m="1" x="925"/>
        <item m="1" x="435"/>
        <item m="1" x="766"/>
        <item m="1" x="186"/>
        <item m="1" x="391"/>
        <item m="1" x="117"/>
        <item m="1" x="281"/>
        <item m="1" x="945"/>
        <item m="1" x="489"/>
        <item m="1" x="362"/>
        <item m="1" x="111"/>
        <item x="14"/>
        <item m="1" x="393"/>
        <item x="15"/>
        <item x="16"/>
        <item m="1" x="311"/>
        <item m="1" x="891"/>
        <item m="1" x="503"/>
        <item m="1" x="800"/>
        <item m="1" x="876"/>
        <item m="1" x="227"/>
        <item m="1" x="654"/>
        <item m="1" x="294"/>
        <item m="1" x="944"/>
        <item m="1" x="923"/>
        <item m="1" x="551"/>
        <item m="1" x="460"/>
        <item m="1" x="702"/>
        <item m="1" x="375"/>
        <item m="1" x="515"/>
        <item m="1" x="653"/>
        <item m="1" x="657"/>
        <item m="1" x="236"/>
        <item m="1" x="430"/>
        <item m="1" x="29"/>
        <item m="1" x="812"/>
        <item m="1" x="51"/>
        <item m="1" x="351"/>
        <item m="1" x="21"/>
        <item m="1" x="902"/>
        <item m="1" x="926"/>
        <item m="1" x="693"/>
        <item m="1" x="782"/>
        <item m="1" x="584"/>
        <item m="1" x="348"/>
        <item m="1" x="947"/>
        <item m="1" x="372"/>
        <item m="1" x="377"/>
        <item m="1" x="896"/>
        <item m="1" x="756"/>
        <item m="1" x="545"/>
        <item m="1" x="438"/>
        <item m="1" x="410"/>
        <item x="17"/>
        <item m="1" x="245"/>
        <item m="1" x="574"/>
        <item m="1" x="636"/>
        <item m="1" x="282"/>
        <item m="1" x="572"/>
        <item m="1" x="466"/>
        <item m="1" x="541"/>
        <item m="1" x="214"/>
        <item m="1" x="75"/>
        <item m="1" x="323"/>
        <item m="1" x="726"/>
        <item m="1" x="169"/>
        <item m="1" x="677"/>
        <item m="1" x="790"/>
        <item m="1" x="454"/>
        <item m="1" x="901"/>
        <item m="1" x="459"/>
        <item m="1" x="823"/>
        <item m="1" x="80"/>
        <item m="1" x="342"/>
        <item m="1" x="497"/>
        <item m="1" x="910"/>
        <item m="1" x="374"/>
        <item m="1" x="725"/>
        <item m="1" x="607"/>
        <item m="1" x="540"/>
        <item m="1" x="53"/>
        <item m="1" x="205"/>
        <item m="1" x="796"/>
        <item m="1" x="818"/>
        <item m="1" x="535"/>
        <item m="1" x="126"/>
        <item m="1" x="577"/>
        <item m="1" x="899"/>
        <item m="1" x="195"/>
        <item m="1" x="291"/>
        <item m="1" x="25"/>
        <item m="1" x="181"/>
        <item m="1" x="155"/>
        <item m="1" x="571"/>
        <item m="1" x="649"/>
        <item m="1" x="671"/>
        <item m="1" x="276"/>
        <item m="1" x="383"/>
        <item m="1" x="608"/>
        <item m="1" x="445"/>
        <item m="1" x="860"/>
        <item m="1" x="500"/>
        <item m="1" x="37"/>
        <item m="1" x="203"/>
        <item m="1" x="32"/>
        <item m="1" x="439"/>
        <item m="1" x="102"/>
        <item m="1" x="484"/>
        <item m="1" x="903"/>
        <item m="1" x="894"/>
        <item m="1" x="341"/>
        <item m="1" x="316"/>
        <item m="1" x="591"/>
        <item m="1" x="917"/>
        <item m="1" x="314"/>
        <item m="1" x="402"/>
        <item m="1" x="477"/>
        <item m="1" x="672"/>
        <item m="1" x="723"/>
        <item m="1" x="758"/>
        <item m="1" x="543"/>
        <item m="1" x="711"/>
        <item m="1" x="842"/>
        <item m="1" x="749"/>
        <item m="1" x="398"/>
        <item m="1" x="601"/>
        <item x="18"/>
        <item m="1" x="568"/>
        <item m="1" x="765"/>
        <item m="1" x="690"/>
        <item m="1" x="951"/>
        <item m="1" x="772"/>
        <item m="1" x="481"/>
        <item m="1" x="26"/>
        <item m="1" x="124"/>
        <item m="1" x="396"/>
        <item m="1" x="799"/>
        <item m="1" x="487"/>
        <item m="1" x="964"/>
        <item m="1" x="961"/>
        <item m="1" x="544"/>
        <item m="1" x="400"/>
        <item m="1" x="938"/>
        <item m="1" x="676"/>
        <item m="1" x="970"/>
        <item m="1" x="130"/>
        <item m="1" x="411"/>
        <item m="1" x="719"/>
        <item m="1" x="691"/>
        <item m="1" x="198"/>
        <item m="1" x="943"/>
        <item m="1" x="28"/>
        <item m="1" x="495"/>
        <item m="1" x="548"/>
        <item m="1" x="367"/>
        <item m="1" x="692"/>
        <item m="1" x="618"/>
        <item m="1" x="427"/>
        <item m="1" x="56"/>
        <item m="1" x="511"/>
        <item m="1" x="549"/>
        <item m="1" x="138"/>
        <item m="1" x="260"/>
        <item m="1" x="321"/>
        <item m="1" x="437"/>
        <item m="1" x="735"/>
        <item m="1" x="857"/>
        <item m="1" x="309"/>
        <item m="1" x="55"/>
        <item m="1" x="762"/>
        <item m="1" x="808"/>
        <item m="1" x="722"/>
        <item m="1" x="937"/>
        <item m="1" x="861"/>
        <item m="1" x="61"/>
        <item m="1" x="58"/>
        <item m="1" x="522"/>
        <item m="1" x="46"/>
        <item m="1" x="536"/>
        <item m="1" x="817"/>
        <item m="1" x="717"/>
        <item m="1" x="331"/>
        <item m="1" x="292"/>
        <item x="6"/>
        <item m="1" x="661"/>
        <item m="1" x="417"/>
        <item m="1" x="734"/>
        <item m="1" x="38"/>
        <item m="1" x="738"/>
        <item m="1" x="537"/>
        <item m="1" x="797"/>
        <item m="1" x="104"/>
        <item m="1" x="423"/>
        <item m="1" x="736"/>
        <item m="1" x="127"/>
        <item m="1" x="794"/>
        <item m="1" x="701"/>
        <item m="1" x="215"/>
        <item m="1" x="966"/>
        <item m="1" x="206"/>
        <item m="1" x="100"/>
        <item m="1" x="889"/>
        <item m="1" x="798"/>
        <item m="1" x="811"/>
        <item m="1" x="648"/>
        <item m="1" x="629"/>
        <item m="1" x="744"/>
        <item m="1" x="809"/>
        <item m="1" x="136"/>
        <item m="1" x="27"/>
        <item m="1" x="338"/>
        <item m="1" x="940"/>
        <item m="1" x="498"/>
        <item m="1" x="557"/>
        <item m="1" x="355"/>
        <item m="1" x="179"/>
        <item m="1" x="741"/>
        <item m="1" x="178"/>
        <item m="1" x="788"/>
        <item m="1" x="619"/>
        <item m="1" x="546"/>
        <item m="1" x="613"/>
        <item m="1" x="633"/>
        <item m="1" x="424"/>
        <item m="1" x="54"/>
        <item m="1" x="469"/>
        <item m="1" x="936"/>
        <item m="1" x="580"/>
        <item m="1" x="123"/>
        <item m="1" x="675"/>
        <item x="1"/>
        <item m="1" x="105"/>
        <item m="1" x="933"/>
        <item m="1" x="934"/>
        <item m="1" x="747"/>
        <item m="1" x="935"/>
        <item m="1" x="229"/>
        <item m="1" x="585"/>
        <item m="1" x="694"/>
        <item m="1" x="830"/>
        <item m="1" x="36"/>
        <item m="1" x="145"/>
        <item m="1" x="322"/>
        <item m="1" x="207"/>
        <item m="1" x="34"/>
        <item m="1" x="590"/>
        <item m="1" x="474"/>
        <item m="1" x="912"/>
        <item m="1" x="962"/>
        <item m="1" x="919"/>
        <item m="1" x="867"/>
        <item m="1" x="129"/>
        <item m="1" x="579"/>
        <item m="1" x="413"/>
        <item m="1" x="328"/>
        <item m="1" x="232"/>
        <item m="1" x="296"/>
        <item m="1" x="66"/>
        <item x="19"/>
        <item m="1" x="401"/>
        <item m="1" x="419"/>
        <item m="1" x="388"/>
        <item m="1" x="646"/>
        <item m="1" x="972"/>
        <item m="1" x="898"/>
        <item m="1" x="405"/>
        <item m="1" x="279"/>
        <item m="1" x="475"/>
        <item m="1" x="802"/>
        <item m="1" x="98"/>
        <item m="1" x="904"/>
        <item m="1" x="287"/>
        <item m="1" x="521"/>
        <item m="1" x="556"/>
        <item m="1" x="908"/>
        <item m="1" x="453"/>
        <item m="1" x="297"/>
        <item m="1" x="502"/>
        <item m="1" x="931"/>
        <item m="1" x="909"/>
        <item m="1" x="589"/>
        <item m="1" x="510"/>
        <item m="1" x="366"/>
        <item m="1" x="274"/>
        <item m="1" x="275"/>
        <item m="1" x="230"/>
        <item m="1" x="64"/>
        <item m="1" x="228"/>
        <item x="20"/>
        <item m="1" x="24"/>
        <item m="1" x="733"/>
        <item m="1" x="332"/>
        <item m="1" x="247"/>
        <item m="1" x="479"/>
        <item m="1" x="249"/>
        <item m="1" x="406"/>
        <item m="1" x="79"/>
        <item m="1" x="501"/>
        <item m="1" x="525"/>
        <item m="1" x="561"/>
        <item m="1" x="594"/>
        <item m="1" x="795"/>
        <item m="1" x="190"/>
        <item m="1" x="507"/>
        <item m="1" x="689"/>
        <item m="1" x="651"/>
        <item m="1" x="865"/>
        <item m="1" x="180"/>
        <item m="1" x="352"/>
        <item m="1" x="957"/>
        <item m="1" x="368"/>
        <item m="1" x="597"/>
        <item m="1" x="644"/>
        <item m="1" x="286"/>
        <item m="1" x="745"/>
        <item m="1" x="663"/>
        <item m="1" x="793"/>
        <item m="1" x="431"/>
        <item m="1" x="252"/>
        <item m="1" x="623"/>
        <item m="1" x="461"/>
        <item m="1" x="135"/>
        <item m="1" x="564"/>
        <item m="1" x="494"/>
        <item m="1" x="742"/>
        <item m="1" x="137"/>
        <item m="1" x="727"/>
        <item m="1" x="490"/>
        <item m="1" x="183"/>
        <item m="1" x="714"/>
        <item m="1" x="210"/>
        <item m="1" x="472"/>
        <item m="1" x="740"/>
        <item m="1" x="156"/>
        <item m="1" x="62"/>
        <item m="1" x="284"/>
        <item m="1" x="302"/>
        <item m="1" x="505"/>
        <item m="1" x="512"/>
        <item m="1" x="120"/>
        <item m="1" x="682"/>
        <item m="1" x="779"/>
        <item m="1" x="887"/>
        <item m="1" x="255"/>
        <item m="1" x="87"/>
        <item m="1" x="921"/>
        <item m="1" x="295"/>
        <item m="1" x="918"/>
        <item m="1" x="853"/>
        <item m="1" x="783"/>
        <item m="1" x="285"/>
        <item m="1" x="708"/>
        <item m="1" x="149"/>
        <item m="1" x="769"/>
        <item m="1" x="140"/>
        <item m="1" x="828"/>
        <item m="1" x="45"/>
        <item m="1" x="658"/>
        <item m="1" x="482"/>
        <item m="1" x="554"/>
        <item m="1" x="339"/>
        <item m="1" x="436"/>
        <item m="1" x="787"/>
        <item m="1" x="429"/>
        <item m="1" x="662"/>
        <item m="1" x="609"/>
        <item m="1" x="852"/>
        <item m="1" x="678"/>
        <item m="1" x="587"/>
        <item m="1" x="432"/>
        <item m="1" x="71"/>
        <item m="1" x="969"/>
        <item m="1" x="952"/>
        <item m="1" x="142"/>
        <item m="1" x="973"/>
        <item m="1" x="763"/>
        <item m="1" x="483"/>
        <item m="1" x="68"/>
        <item m="1" x="49"/>
        <item m="1" x="750"/>
        <item m="1" x="774"/>
        <item m="1" x="775"/>
        <item m="1" x="858"/>
        <item m="1" x="807"/>
        <item m="1" x="150"/>
        <item m="1" x="468"/>
        <item m="1" x="262"/>
        <item m="1" x="263"/>
        <item m="1" x="929"/>
        <item m="1" x="870"/>
        <item m="1" x="378"/>
        <item m="1" x="84"/>
        <item m="1" x="486"/>
        <item m="1" x="851"/>
        <item m="1" x="463"/>
        <item m="1" x="914"/>
        <item m="1" x="464"/>
        <item m="1" x="844"/>
        <item m="1" x="384"/>
        <item m="1" x="313"/>
        <item m="1" x="703"/>
        <item m="1" x="63"/>
        <item m="1" x="77"/>
        <item m="1" x="634"/>
        <item m="1" x="596"/>
        <item m="1" x="93"/>
        <item m="1" x="792"/>
        <item m="1" x="73"/>
        <item m="1" x="306"/>
        <item m="1" x="526"/>
        <item m="1" x="447"/>
        <item m="1" x="94"/>
        <item m="1" x="829"/>
        <item m="1" x="592"/>
        <item m="1" x="527"/>
        <item m="1" x="560"/>
        <item m="1" x="967"/>
        <item m="1" x="270"/>
        <item m="1" x="22"/>
      </items>
    </pivotField>
    <pivotField compact="0" outline="0" subtotalTop="0" showAll="0" defaultSubtotal="0"/>
    <pivotField compact="0" outline="0" subtotalTop="0" showAll="0" defaultSubtotal="0"/>
    <pivotField compact="0" numFmtId="164"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numFmtId="9"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numFmtId="9"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compact="0" numFmtId="49" outline="0" showAll="0" defaultSubtotal="0"/>
    <pivotField compact="0" numFmtId="49" outline="0" showAll="0" defaultSubtotal="0"/>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multipleItemSelectionAllowed="1" showAll="0" defaultSubtotal="0">
      <items count="4">
        <item x="0"/>
        <item h="1" m="1" x="3"/>
        <item m="1" x="2"/>
        <item m="1" x="1"/>
      </items>
    </pivotField>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subtotalTop="0" dragToRow="0" dragToCol="0" dragToPage="0" showAll="0" defaultSubtotal="0"/>
  </pivotFields>
  <rowFields count="2">
    <field x="5"/>
    <field x="1"/>
  </rowFields>
  <rowItems count="8">
    <i>
      <x v="9"/>
      <x v="3"/>
    </i>
    <i>
      <x v="23"/>
      <x v="35"/>
    </i>
    <i>
      <x v="30"/>
      <x v="36"/>
    </i>
    <i r="1">
      <x v="40"/>
    </i>
    <i>
      <x v="36"/>
      <x v="27"/>
    </i>
    <i r="1">
      <x v="30"/>
    </i>
    <i r="1">
      <x v="36"/>
    </i>
    <i t="grand">
      <x/>
    </i>
  </rowItems>
  <colItems count="1">
    <i/>
  </colItems>
  <pageFields count="5">
    <pageField fld="0" item="28" hier="-1"/>
    <pageField fld="124" hier="-1"/>
    <pageField fld="4" hier="-1"/>
    <pageField fld="6" hier="-1"/>
    <pageField fld="7" hier="-1"/>
  </pageFields>
  <formats count="31">
    <format dxfId="186">
      <pivotArea type="all" dataOnly="0" outline="0" fieldPosition="0"/>
    </format>
    <format dxfId="185">
      <pivotArea outline="0" collapsedLevelsAreSubtotals="1" fieldPosition="0"/>
    </format>
    <format dxfId="184">
      <pivotArea field="5" type="button" dataOnly="0" labelOnly="1" outline="0" axis="axisRow" fieldPosition="0"/>
    </format>
    <format dxfId="183">
      <pivotArea dataOnly="0" labelOnly="1" outline="0" axis="axisValues" fieldPosition="0"/>
    </format>
    <format dxfId="182">
      <pivotArea dataOnly="0" labelOnly="1" fieldPosition="0">
        <references count="1">
          <reference field="5" count="0"/>
        </references>
      </pivotArea>
    </format>
    <format dxfId="181">
      <pivotArea dataOnly="0" labelOnly="1" grandRow="1" outline="0" fieldPosition="0"/>
    </format>
    <format dxfId="180">
      <pivotArea dataOnly="0" labelOnly="1" outline="0" axis="axisValues" fieldPosition="0"/>
    </format>
    <format dxfId="179">
      <pivotArea type="all" dataOnly="0" outline="0" fieldPosition="0"/>
    </format>
    <format dxfId="178">
      <pivotArea field="5" type="button" dataOnly="0" labelOnly="1" outline="0" axis="axisRow" fieldPosition="0"/>
    </format>
    <format dxfId="177">
      <pivotArea dataOnly="0" labelOnly="1" outline="0" axis="axisValues" fieldPosition="0"/>
    </format>
    <format dxfId="176">
      <pivotArea dataOnly="0" labelOnly="1" fieldPosition="0">
        <references count="1">
          <reference field="5" count="0"/>
        </references>
      </pivotArea>
    </format>
    <format dxfId="175">
      <pivotArea dataOnly="0" labelOnly="1" outline="0" axis="axisValues" fieldPosition="0"/>
    </format>
    <format dxfId="174">
      <pivotArea field="5" type="button" dataOnly="0" labelOnly="1" outline="0" axis="axisRow" fieldPosition="0"/>
    </format>
    <format dxfId="173">
      <pivotArea type="all" dataOnly="0" outline="0" fieldPosition="0"/>
    </format>
    <format dxfId="172">
      <pivotArea field="5" type="button" dataOnly="0" labelOnly="1" outline="0" axis="axisRow" fieldPosition="0"/>
    </format>
    <format dxfId="171">
      <pivotArea type="all" dataOnly="0" outline="0" fieldPosition="0"/>
    </format>
    <format dxfId="170">
      <pivotArea outline="0" collapsedLevelsAreSubtotals="1" fieldPosition="0"/>
    </format>
    <format dxfId="169">
      <pivotArea field="5" type="button" dataOnly="0" labelOnly="1" outline="0" axis="axisRow" fieldPosition="0"/>
    </format>
    <format dxfId="168">
      <pivotArea dataOnly="0" labelOnly="1" fieldPosition="0">
        <references count="1">
          <reference field="5" count="2">
            <x v="30"/>
            <x v="36"/>
          </reference>
        </references>
      </pivotArea>
    </format>
    <format dxfId="167">
      <pivotArea field="5" type="button" dataOnly="0" labelOnly="1" outline="0" axis="axisRow" fieldPosition="0"/>
    </format>
    <format dxfId="166">
      <pivotArea type="all" dataOnly="0" outline="0" fieldPosition="0"/>
    </format>
    <format dxfId="165">
      <pivotArea outline="0" collapsedLevelsAreSubtotals="1" fieldPosition="0"/>
    </format>
    <format dxfId="164">
      <pivotArea field="5" type="button" dataOnly="0" labelOnly="1" outline="0" axis="axisRow" fieldPosition="0"/>
    </format>
    <format dxfId="163">
      <pivotArea dataOnly="0" labelOnly="1" fieldPosition="0">
        <references count="1">
          <reference field="5" count="5">
            <x v="9"/>
            <x v="10"/>
            <x v="23"/>
            <x v="30"/>
            <x v="36"/>
          </reference>
        </references>
      </pivotArea>
    </format>
    <format dxfId="162">
      <pivotArea dataOnly="0" labelOnly="1" grandRow="1" outline="0" fieldPosition="0"/>
    </format>
    <format dxfId="161">
      <pivotArea field="4" type="button" dataOnly="0" labelOnly="1" outline="0" axis="axisPage" fieldPosition="2"/>
    </format>
    <format dxfId="160">
      <pivotArea dataOnly="0" labelOnly="1" outline="0" fieldPosition="0">
        <references count="2">
          <reference field="0" count="1" selected="0">
            <x v="7"/>
          </reference>
          <reference field="4" count="1">
            <x v="1"/>
          </reference>
        </references>
      </pivotArea>
    </format>
    <format dxfId="159">
      <pivotArea dataOnly="0" labelOnly="1" outline="0" fieldPosition="0">
        <references count="2">
          <reference field="0" count="1" selected="0">
            <x v="8"/>
          </reference>
          <reference field="4" count="1">
            <x v="1"/>
          </reference>
        </references>
      </pivotArea>
    </format>
    <format dxfId="158">
      <pivotArea dataOnly="0" labelOnly="1" outline="0" fieldPosition="0">
        <references count="2">
          <reference field="0" count="1" selected="0">
            <x v="9"/>
          </reference>
          <reference field="4" count="1">
            <x v="1"/>
          </reference>
        </references>
      </pivotArea>
    </format>
    <format dxfId="157">
      <pivotArea dataOnly="0" labelOnly="1" outline="0" fieldPosition="0">
        <references count="2">
          <reference field="0" count="1" selected="0">
            <x v="10"/>
          </reference>
          <reference field="4" count="0"/>
        </references>
      </pivotArea>
    </format>
    <format dxfId="156">
      <pivotArea dataOnly="0" labelOnly="1" outline="0" fieldPosition="0">
        <references count="2">
          <reference field="0" count="1" selected="0">
            <x v="11"/>
          </reference>
          <reference field="4" count="0"/>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800-00000E000000}" name="PivotTable14" cacheId="9"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15" rowHeaderCaption="State">
  <location ref="B313:E314" firstHeaderRow="0" firstDataRow="1" firstDataCol="1" rowPageCount="2" colPageCount="1"/>
  <pivotFields count="144">
    <pivotField axis="axisPage" subtotalTop="0" multipleItemSelectionAllowed="1" showAll="0">
      <items count="30">
        <item m="1" x="27"/>
        <item m="1" x="13"/>
        <item m="1" x="28"/>
        <item m="1" x="20"/>
        <item m="1" x="8"/>
        <item m="1" x="3"/>
        <item m="1" x="26"/>
        <item m="1" x="22"/>
        <item m="1" x="24"/>
        <item m="1" x="25"/>
        <item m="1" x="16"/>
        <item m="1" x="18"/>
        <item m="1" x="23"/>
        <item m="1" x="21"/>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Row" subtotalTop="0" multipleItemSelectionAllowed="1" showAll="0">
      <items count="7">
        <item m="1" x="2"/>
        <item x="0"/>
        <item m="1" x="4"/>
        <item h="1" m="1" x="1"/>
        <item m="1" x="5"/>
        <item m="1" x="3"/>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x v="1"/>
    </i>
  </rowItems>
  <colFields count="1">
    <field x="-2"/>
  </colFields>
  <colItems count="3">
    <i>
      <x/>
    </i>
    <i i="1">
      <x v="1"/>
    </i>
    <i i="2">
      <x v="2"/>
    </i>
  </colItems>
  <pageFields count="2">
    <pageField fld="0" hier="-1"/>
    <pageField fld="124" hier="-1"/>
  </pageFields>
  <dataFields count="3">
    <dataField name="# of latrines in TLS/CFS" fld="41" baseField="0" baseItem="0"/>
    <dataField name="# of latrines in THF" fld="42" baseField="4" baseItem="4"/>
    <dataField name="# of functional handwashing stations in TLS/CFS" fld="55" baseField="0" baseItem="0"/>
  </dataFields>
  <formats count="18">
    <format dxfId="204">
      <pivotArea type="all" dataOnly="0" outline="0" fieldPosition="0"/>
    </format>
    <format dxfId="203">
      <pivotArea outline="0" collapsedLevelsAreSubtotals="1" fieldPosition="0"/>
    </format>
    <format dxfId="202">
      <pivotArea field="4" type="button" dataOnly="0" labelOnly="1" outline="0" axis="axisRow" fieldPosition="0"/>
    </format>
    <format dxfId="201">
      <pivotArea dataOnly="0" labelOnly="1" grandRow="1" outline="0" fieldPosition="0"/>
    </format>
    <format dxfId="200">
      <pivotArea type="all" dataOnly="0" outline="0" fieldPosition="0"/>
    </format>
    <format dxfId="199">
      <pivotArea outline="0" collapsedLevelsAreSubtotals="1" fieldPosition="0"/>
    </format>
    <format dxfId="198">
      <pivotArea type="origin" dataOnly="0" labelOnly="1" outline="0" fieldPosition="0"/>
    </format>
    <format dxfId="197">
      <pivotArea field="124" type="button" dataOnly="0" labelOnly="1" outline="0" axis="axisPage" fieldPosition="1"/>
    </format>
    <format dxfId="196">
      <pivotArea type="topRight" dataOnly="0" labelOnly="1" outline="0" fieldPosition="0"/>
    </format>
    <format dxfId="195">
      <pivotArea dataOnly="0" labelOnly="1" fieldPosition="0">
        <references count="1">
          <reference field="124" count="0"/>
        </references>
      </pivotArea>
    </format>
    <format dxfId="194">
      <pivotArea type="all" dataOnly="0" outline="0" fieldPosition="0"/>
    </format>
    <format dxfId="193">
      <pivotArea outline="0" collapsedLevelsAreSubtotals="1" fieldPosition="0"/>
    </format>
    <format dxfId="192">
      <pivotArea field="4" type="button" dataOnly="0" labelOnly="1" outline="0" axis="axisRow" fieldPosition="0"/>
    </format>
    <format dxfId="191">
      <pivotArea dataOnly="0" labelOnly="1" fieldPosition="0">
        <references count="1">
          <reference field="4" count="0"/>
        </references>
      </pivotArea>
    </format>
    <format dxfId="190">
      <pivotArea outline="0" collapsedLevelsAreSubtotals="1" fieldPosition="0"/>
    </format>
    <format dxfId="189">
      <pivotArea field="4" type="button" dataOnly="0" labelOnly="1" outline="0" axis="axisRow" fieldPosition="0"/>
    </format>
    <format dxfId="188">
      <pivotArea field="4" type="button" dataOnly="0" labelOnly="1" outline="0" axis="axisRow" fieldPosition="0"/>
    </format>
    <format dxfId="187">
      <pivotArea field="4" type="button" dataOnly="0" labelOnly="1" outline="0" axis="axisRow" fieldPosition="0"/>
    </format>
  </formats>
  <chartFormats count="6">
    <chartFormat chart="8" format="1"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0"/>
          </reference>
        </references>
      </pivotArea>
    </chartFormat>
    <chartFormat chart="9" format="2" series="1">
      <pivotArea type="data" outline="0" fieldPosition="0">
        <references count="1">
          <reference field="4294967294" count="1" selected="0">
            <x v="1"/>
          </reference>
        </references>
      </pivotArea>
    </chartFormat>
    <chartFormat chart="8" format="2" series="1">
      <pivotArea type="data" outline="0" fieldPosition="0">
        <references count="1">
          <reference field="4294967294" count="1" selected="0">
            <x v="1"/>
          </reference>
        </references>
      </pivotArea>
    </chartFormat>
    <chartFormat chart="9" format="5" series="1">
      <pivotArea type="data" outline="0" fieldPosition="0">
        <references count="1">
          <reference field="4294967294" count="1" selected="0">
            <x v="2"/>
          </reference>
        </references>
      </pivotArea>
    </chartFormat>
    <chartFormat chart="8" format="5" series="1">
      <pivotArea type="data" outline="0" fieldPosition="0">
        <references count="1">
          <reference field="4294967294" count="1" selected="0">
            <x v="2"/>
          </reference>
        </references>
      </pivotArea>
    </chartFormat>
  </chartFormats>
  <pivotTableStyleInfo name="PivotStyleLight18"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AE394791-806A-4671-9D12-EDFF0A369824}" name="PivotTable12" cacheId="9" dataOnRows="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20" rowHeaderCaption="State">
  <location ref="K349:N354" firstHeaderRow="1" firstDataRow="2" firstDataCol="1" rowPageCount="1" colPageCount="1"/>
  <pivotFields count="144">
    <pivotField axis="axisCol" subtotalTop="0" showAll="0" sortType="ascending">
      <items count="30">
        <item m="1" x="26"/>
        <item m="1" x="27"/>
        <item m="1" x="13"/>
        <item m="1" x="28"/>
        <item m="1" x="20"/>
        <item m="1" x="22"/>
        <item m="1" x="24"/>
        <item m="1" x="25"/>
        <item m="1" x="8"/>
        <item m="1" x="16"/>
        <item m="1" x="18"/>
        <item m="1" x="21"/>
        <item m="1" x="23"/>
        <item m="1" x="11"/>
        <item m="1" x="14"/>
        <item m="1" x="17"/>
        <item m="1" x="19"/>
        <item m="1" x="6"/>
        <item m="1" x="9"/>
        <item m="1" x="12"/>
        <item m="1" x="15"/>
        <item m="1" x="4"/>
        <item m="1" x="5"/>
        <item m="1" x="7"/>
        <item m="1" x="10"/>
        <item x="0"/>
        <item x="1"/>
        <item x="2"/>
        <item m="1" x="3"/>
        <item t="default"/>
      </items>
    </pivotField>
    <pivotField showAll="0" defaultSubtotal="0"/>
    <pivotField showAll="0" defaultSubtotal="0"/>
    <pivotField subtotalTop="0" showAll="0"/>
    <pivotField subtotalTop="0" multipleItemSelectionAllowed="1" showAll="0">
      <items count="7">
        <item m="1" x="2"/>
        <item x="0"/>
        <item m="1" x="4"/>
        <item h="1" m="1" x="1"/>
        <item m="1" x="5"/>
        <item m="1" x="3"/>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Fields count="1">
    <field x="0"/>
  </colFields>
  <colItems count="3">
    <i>
      <x v="25"/>
    </i>
    <i>
      <x v="26"/>
    </i>
    <i>
      <x v="27"/>
    </i>
  </colItems>
  <pageFields count="1">
    <pageField fld="124" hier="-1"/>
  </pageFields>
  <dataFields count="4">
    <dataField name=" % of affected people surveyed who report feeling satistfied with the latrine design and sanitation service" fld="61" subtotal="average" baseField="0" baseItem="21"/>
    <dataField name="% of affected people surveyed who report feeling satistfied with the water point design and water service" fld="62" subtotal="average" baseField="0" baseItem="1"/>
    <dataField name="% of complaints received that result in timely corrective action and feedback to the community" fld="64" subtotal="average" baseField="10" baseItem="0"/>
    <dataField name="% of affected people surveyed who report feeling informed about the different WASH services available to them" fld="63" subtotal="average" baseField="0" baseItem="3"/>
  </dataFields>
  <formats count="17">
    <format dxfId="221">
      <pivotArea type="all" dataOnly="0" outline="0" fieldPosition="0"/>
    </format>
    <format dxfId="220">
      <pivotArea outline="0" collapsedLevelsAreSubtotals="1" fieldPosition="0"/>
    </format>
    <format dxfId="219">
      <pivotArea field="4" type="button" dataOnly="0" labelOnly="1" outline="0"/>
    </format>
    <format dxfId="218">
      <pivotArea dataOnly="0" labelOnly="1" grandRow="1" outline="0" fieldPosition="0"/>
    </format>
    <format dxfId="217">
      <pivotArea type="all" dataOnly="0" outline="0" fieldPosition="0"/>
    </format>
    <format dxfId="216">
      <pivotArea outline="0" collapsedLevelsAreSubtotals="1" fieldPosition="0"/>
    </format>
    <format dxfId="215">
      <pivotArea type="origin" dataOnly="0" labelOnly="1" outline="0" fieldPosition="0"/>
    </format>
    <format dxfId="214">
      <pivotArea field="124" type="button" dataOnly="0" labelOnly="1" outline="0" axis="axisPage" fieldPosition="0"/>
    </format>
    <format dxfId="213">
      <pivotArea type="topRight" dataOnly="0" labelOnly="1" outline="0" fieldPosition="0"/>
    </format>
    <format dxfId="212">
      <pivotArea dataOnly="0" labelOnly="1" fieldPosition="0">
        <references count="1">
          <reference field="124" count="0"/>
        </references>
      </pivotArea>
    </format>
    <format dxfId="211">
      <pivotArea type="all" dataOnly="0" outline="0" fieldPosition="0"/>
    </format>
    <format dxfId="210">
      <pivotArea outline="0" collapsedLevelsAreSubtotals="1" fieldPosition="0"/>
    </format>
    <format dxfId="209">
      <pivotArea field="4" type="button" dataOnly="0" labelOnly="1" outline="0"/>
    </format>
    <format dxfId="208">
      <pivotArea field="4" type="button" dataOnly="0" labelOnly="1" outline="0"/>
    </format>
    <format dxfId="207">
      <pivotArea field="4" type="button" dataOnly="0" labelOnly="1" outline="0"/>
    </format>
    <format dxfId="206">
      <pivotArea field="4" type="button" dataOnly="0" labelOnly="1" outline="0"/>
    </format>
    <format dxfId="205">
      <pivotArea outline="0" collapsedLevelsAreSubtotals="1" fieldPosition="0"/>
    </format>
  </formats>
  <chartFormats count="12">
    <chartFormat chart="16" format="0" series="1">
      <pivotArea type="data" outline="0" fieldPosition="0">
        <references count="2">
          <reference field="4294967294" count="1" selected="0">
            <x v="0"/>
          </reference>
          <reference field="0" count="1" selected="0">
            <x v="17"/>
          </reference>
        </references>
      </pivotArea>
    </chartFormat>
    <chartFormat chart="16" format="1" series="1">
      <pivotArea type="data" outline="0" fieldPosition="0">
        <references count="2">
          <reference field="4294967294" count="1" selected="0">
            <x v="0"/>
          </reference>
          <reference field="0" count="1" selected="0">
            <x v="18"/>
          </reference>
        </references>
      </pivotArea>
    </chartFormat>
    <chartFormat chart="18" format="4" series="1">
      <pivotArea type="data" outline="0" fieldPosition="0">
        <references count="2">
          <reference field="4294967294" count="1" selected="0">
            <x v="0"/>
          </reference>
          <reference field="0" count="1" selected="0">
            <x v="17"/>
          </reference>
        </references>
      </pivotArea>
    </chartFormat>
    <chartFormat chart="18" format="5" series="1">
      <pivotArea type="data" outline="0" fieldPosition="0">
        <references count="2">
          <reference field="4294967294" count="1" selected="0">
            <x v="0"/>
          </reference>
          <reference field="0" count="1" selected="0">
            <x v="18"/>
          </reference>
        </references>
      </pivotArea>
    </chartFormat>
    <chartFormat chart="18" format="6" series="1">
      <pivotArea type="data" outline="0" fieldPosition="0">
        <references count="1">
          <reference field="4294967294" count="1" selected="0">
            <x v="0"/>
          </reference>
        </references>
      </pivotArea>
    </chartFormat>
    <chartFormat chart="18" format="7" series="1">
      <pivotArea type="data" outline="0" fieldPosition="0">
        <references count="2">
          <reference field="4294967294" count="1" selected="0">
            <x v="0"/>
          </reference>
          <reference field="0" count="1" selected="0">
            <x v="19"/>
          </reference>
        </references>
      </pivotArea>
    </chartFormat>
    <chartFormat chart="18" format="8" series="1">
      <pivotArea type="data" outline="0" fieldPosition="0">
        <references count="2">
          <reference field="4294967294" count="1" selected="0">
            <x v="0"/>
          </reference>
          <reference field="0" count="1" selected="0">
            <x v="20"/>
          </reference>
        </references>
      </pivotArea>
    </chartFormat>
    <chartFormat chart="18" format="9" series="1">
      <pivotArea type="data" outline="0" fieldPosition="0">
        <references count="2">
          <reference field="4294967294" count="1" selected="0">
            <x v="0"/>
          </reference>
          <reference field="0" count="1" selected="0">
            <x v="22"/>
          </reference>
        </references>
      </pivotArea>
    </chartFormat>
    <chartFormat chart="18" format="10" series="1">
      <pivotArea type="data" outline="0" fieldPosition="0">
        <references count="2">
          <reference field="4294967294" count="1" selected="0">
            <x v="0"/>
          </reference>
          <reference field="0" count="1" selected="0">
            <x v="23"/>
          </reference>
        </references>
      </pivotArea>
    </chartFormat>
    <chartFormat chart="18" format="11" series="1">
      <pivotArea type="data" outline="0" fieldPosition="0">
        <references count="2">
          <reference field="4294967294" count="1" selected="0">
            <x v="0"/>
          </reference>
          <reference field="0" count="1" selected="0">
            <x v="24"/>
          </reference>
        </references>
      </pivotArea>
    </chartFormat>
    <chartFormat chart="18" format="13" series="1">
      <pivotArea type="data" outline="0" fieldPosition="0">
        <references count="2">
          <reference field="4294967294" count="1" selected="0">
            <x v="0"/>
          </reference>
          <reference field="0" count="1" selected="0">
            <x v="26"/>
          </reference>
        </references>
      </pivotArea>
    </chartFormat>
    <chartFormat chart="18" format="14" series="1">
      <pivotArea type="data" outline="0" fieldPosition="0">
        <references count="2">
          <reference field="4294967294" count="1" selected="0">
            <x v="0"/>
          </reference>
          <reference field="0" count="1" selected="0">
            <x v="27"/>
          </reference>
        </references>
      </pivotArea>
    </chartFormat>
  </chartFormats>
  <pivotTableStyleInfo name="PivotStyleMedium2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Hygiene_1" cacheId="9" applyNumberFormats="0" applyBorderFormats="0" applyFontFormats="0" applyPatternFormats="0" applyAlignmentFormats="0" applyWidthHeightFormats="1" dataCaption="Values" updatedVersion="8" minRefreshableVersion="3" itemPrintTitles="1" createdVersion="6" indent="0" outline="1" outlineData="1" multipleFieldFilters="0">
  <location ref="A193:G195" firstHeaderRow="0" firstDataRow="1" firstDataCol="1" rowPageCount="3" colPageCount="1"/>
  <pivotFields count="144">
    <pivotField axis="axisPage" subtotalTop="0" multipleItemSelectionAllowed="1" showAll="0">
      <items count="30">
        <item h="1" m="1" x="27"/>
        <item m="1" x="13"/>
        <item m="1" x="28"/>
        <item h="1" m="1" x="20"/>
        <item m="1" x="8"/>
        <item h="1" m="1" x="3"/>
        <item h="1" m="1" x="26"/>
        <item h="1" m="1" x="22"/>
        <item h="1" m="1" x="24"/>
        <item m="1" x="25"/>
        <item m="1" x="16"/>
        <item h="1" m="1" x="18"/>
        <item m="1" x="23"/>
        <item h="1" m="1" x="21"/>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Row" subtotalTop="0" showAll="0">
      <items count="7">
        <item m="1" x="2"/>
        <item x="0"/>
        <item m="1" x="4"/>
        <item m="1" x="1"/>
        <item m="1" x="5"/>
        <item m="1" x="3"/>
        <item t="default"/>
      </items>
    </pivotField>
    <pivotField subtotalTop="0" showAll="0"/>
    <pivotField axis="axisPage" multipleItemSelectionAllowed="1" showAll="0" defaultSubtotal="0">
      <items count="12">
        <item x="0"/>
        <item m="1" x="2"/>
        <item m="1" x="10"/>
        <item h="1" m="1" x="11"/>
        <item m="1" x="9"/>
        <item m="1" x="1"/>
        <item h="1" m="1" x="4"/>
        <item m="1" x="3"/>
        <item h="1" m="1" x="5"/>
        <item m="1" x="7"/>
        <item h="1" m="1" x="6"/>
        <item h="1" m="1" x="8"/>
      </items>
    </pivotField>
    <pivotField subtotalTop="0" showAll="0"/>
    <pivotField dataField="1" subtotalTop="0" showAll="0"/>
    <pivotField dataField="1"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dataField="1" numFmtId="1" showAll="0" defaultSubtotal="0"/>
    <pivotField dataField="1"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v="1"/>
    </i>
    <i t="grand">
      <x/>
    </i>
  </rowItems>
  <colFields count="1">
    <field x="-2"/>
  </colFields>
  <colItems count="6">
    <i>
      <x/>
    </i>
    <i i="1">
      <x v="1"/>
    </i>
    <i i="2">
      <x v="2"/>
    </i>
    <i i="3">
      <x v="3"/>
    </i>
    <i i="4">
      <x v="4"/>
    </i>
    <i i="5">
      <x v="5"/>
    </i>
  </colItems>
  <pageFields count="3">
    <pageField fld="0" hier="-1"/>
    <pageField fld="124" item="0" hier="-1"/>
    <pageField fld="6" hier="-1"/>
  </pageFields>
  <dataFields count="6">
    <dataField name="Sum of Total PoP " fld="9" baseField="0" baseItem="0"/>
    <dataField name="Sum of # people reached by regular dedicated hygiene promotion_5" fld="92" baseField="0" baseItem="0"/>
    <dataField name="Sum of #_of_affected_women_and_girls_receiving_a_sufficient_quantity_of_sanitary_pads" fld="52" baseField="0" baseItem="0"/>
    <dataField name="Sum of Total HH" fld="8" baseField="0" baseItem="0"/>
    <dataField name="Sum of # People with access to soap" fld="93" baseField="0" baseItem="0"/>
    <dataField name="Sum of #_of_household_received_Hygiene_kits" fld="57" baseField="0" baseItem="0"/>
  </dataFields>
  <formats count="13">
    <format dxfId="234">
      <pivotArea type="all" dataOnly="0" outline="0" fieldPosition="0"/>
    </format>
    <format dxfId="233">
      <pivotArea type="all" dataOnly="0" outline="0" fieldPosition="0"/>
    </format>
    <format dxfId="232">
      <pivotArea outline="0" collapsedLevelsAreSubtotals="1" fieldPosition="0"/>
    </format>
    <format dxfId="231">
      <pivotArea field="4" type="button" dataOnly="0" labelOnly="1" outline="0" axis="axisRow" fieldPosition="0"/>
    </format>
    <format dxfId="230">
      <pivotArea dataOnly="0" labelOnly="1" fieldPosition="0">
        <references count="1">
          <reference field="4" count="0"/>
        </references>
      </pivotArea>
    </format>
    <format dxfId="229">
      <pivotArea dataOnly="0" labelOnly="1" grandRow="1" outline="0" fieldPosition="0"/>
    </format>
    <format dxfId="228">
      <pivotArea type="all" dataOnly="0" outline="0" fieldPosition="0"/>
    </format>
    <format dxfId="227">
      <pivotArea outline="0" collapsedLevelsAreSubtotals="1" fieldPosition="0"/>
    </format>
    <format dxfId="226">
      <pivotArea field="4" type="button" dataOnly="0" labelOnly="1" outline="0" axis="axisRow" fieldPosition="0"/>
    </format>
    <format dxfId="225">
      <pivotArea dataOnly="0" labelOnly="1" fieldPosition="0">
        <references count="1">
          <reference field="4" count="0"/>
        </references>
      </pivotArea>
    </format>
    <format dxfId="224">
      <pivotArea dataOnly="0" labelOnly="1" grandRow="1" outline="0" fieldPosition="0"/>
    </format>
    <format dxfId="223">
      <pivotArea dataOnly="0" labelOnly="1" outline="0" fieldPosition="0">
        <references count="1">
          <reference field="4294967294" count="1">
            <x v="1"/>
          </reference>
        </references>
      </pivotArea>
    </format>
    <format dxfId="222">
      <pivotArea outline="0" collapsedLevelsAreSubtotals="1"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B27934B2-3BAC-4209-B257-4020525EEC2E}" name="PivotTable9" cacheId="9"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rowHeaderCaption="State">
  <location ref="F132:G133" firstHeaderRow="0" firstDataRow="1" firstDataCol="0" rowPageCount="2" colPageCount="1"/>
  <pivotFields count="144">
    <pivotField axis="axisPage" subtotalTop="0" multipleItemSelectionAllowed="1" showAll="0">
      <items count="30">
        <item m="1" x="27"/>
        <item m="1" x="13"/>
        <item m="1" x="28"/>
        <item h="1" m="1" x="20"/>
        <item m="1" x="8"/>
        <item h="1" m="1" x="3"/>
        <item h="1" m="1" x="26"/>
        <item h="1" m="1" x="22"/>
        <item h="1" m="1" x="24"/>
        <item m="1" x="25"/>
        <item m="1" x="16"/>
        <item h="1" m="1" x="18"/>
        <item m="1" x="23"/>
        <item h="1" m="1" x="21"/>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subtotalTop="0" showAll="0">
      <items count="7">
        <item m="1" x="2"/>
        <item x="0"/>
        <item m="1" x="4"/>
        <item h="1" m="1" x="1"/>
        <item m="1" x="5"/>
        <item m="1" x="3"/>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sortType="de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dataField="1"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2">
    <i>
      <x/>
    </i>
    <i i="1">
      <x v="1"/>
    </i>
  </colItems>
  <pageFields count="2">
    <pageField fld="0" hier="-1"/>
    <pageField fld="124" item="0" hier="-1"/>
  </pageFields>
  <dataFields count="2">
    <dataField name="Sum of # of Total_People with disabilities" fld="127" baseField="0" baseItem="0"/>
    <dataField name="Sum of #_of_PWD_with_adapted_sanitation_option" fld="40" baseField="0" baseItem="0"/>
  </dataFields>
  <formats count="9">
    <format dxfId="243">
      <pivotArea type="all" dataOnly="0" outline="0" fieldPosition="0"/>
    </format>
    <format dxfId="242">
      <pivotArea outline="0" collapsedLevelsAreSubtotals="1" fieldPosition="0"/>
    </format>
    <format dxfId="241">
      <pivotArea type="origin" dataOnly="0" labelOnly="1" outline="0" fieldPosition="0"/>
    </format>
    <format dxfId="240">
      <pivotArea type="topRight" dataOnly="0" labelOnly="1" outline="0" fieldPosition="0"/>
    </format>
    <format dxfId="239">
      <pivotArea field="4" type="button" dataOnly="0" labelOnly="1" outline="0"/>
    </format>
    <format dxfId="238">
      <pivotArea dataOnly="0" labelOnly="1" grandRow="1" outline="0" fieldPosition="0"/>
    </format>
    <format dxfId="237">
      <pivotArea dataOnly="0" labelOnly="1" grandCol="1" outline="0" fieldPosition="0"/>
    </format>
    <format dxfId="236">
      <pivotArea type="all" dataOnly="0" outline="0" fieldPosition="0"/>
    </format>
    <format dxfId="235">
      <pivotArea outline="0" collapsedLevelsAreSubtotals="1" fieldPosition="0"/>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BCCB0576-623F-4828-A9E8-8C2BDBFAB978}" name="PivotTable8" cacheId="9"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16">
  <location ref="P102:S106" firstHeaderRow="0" firstDataRow="1" firstDataCol="1" rowPageCount="3" colPageCount="1"/>
  <pivotFields count="144">
    <pivotField axis="axisPage" subtotalTop="0" multipleItemSelectionAllowed="1" showAll="0">
      <items count="30">
        <item m="1" x="27"/>
        <item m="1" x="13"/>
        <item m="1" x="28"/>
        <item h="1" m="1" x="20"/>
        <item m="1" x="8"/>
        <item h="1" m="1" x="3"/>
        <item h="1" m="1" x="26"/>
        <item h="1" m="1" x="22"/>
        <item h="1" m="1" x="24"/>
        <item m="1" x="25"/>
        <item m="1" x="16"/>
        <item h="1" m="1" x="18"/>
        <item m="1" x="23"/>
        <item h="1" m="1" x="21"/>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axis="axisRow" subtotalTop="0" showAll="0">
      <items count="42">
        <item m="1" x="13"/>
        <item m="1" x="16"/>
        <item m="1" x="36"/>
        <item m="1" x="19"/>
        <item m="1" x="30"/>
        <item m="1" x="25"/>
        <item m="1" x="29"/>
        <item m="1" x="22"/>
        <item m="1" x="6"/>
        <item x="0"/>
        <item m="1" x="7"/>
        <item m="1" x="12"/>
        <item m="1" x="33"/>
        <item m="1" x="9"/>
        <item m="1" x="15"/>
        <item m="1" x="26"/>
        <item m="1" x="11"/>
        <item m="1" x="20"/>
        <item m="1" x="31"/>
        <item m="1" x="5"/>
        <item m="1" x="23"/>
        <item m="1" x="35"/>
        <item m="1" x="14"/>
        <item x="1"/>
        <item m="1" x="24"/>
        <item m="1" x="17"/>
        <item m="1" x="21"/>
        <item m="1" x="27"/>
        <item m="1" x="8"/>
        <item m="1" x="10"/>
        <item x="2"/>
        <item m="1" x="28"/>
        <item m="1" x="18"/>
        <item m="1" x="38"/>
        <item m="1" x="32"/>
        <item m="1" x="39"/>
        <item x="3"/>
        <item m="1" x="40"/>
        <item m="1" x="37"/>
        <item m="1" x="34"/>
        <item m="1" x="4"/>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5"/>
  </rowFields>
  <rowItems count="4">
    <i>
      <x v="9"/>
    </i>
    <i>
      <x v="23"/>
    </i>
    <i>
      <x v="30"/>
    </i>
    <i>
      <x v="36"/>
    </i>
  </rowItems>
  <colFields count="1">
    <field x="-2"/>
  </colFields>
  <colItems count="3">
    <i>
      <x/>
    </i>
    <i i="1">
      <x v="1"/>
    </i>
    <i i="2">
      <x v="2"/>
    </i>
  </colItems>
  <pageFields count="3">
    <pageField fld="0" hier="-1"/>
    <pageField fld="4" hier="-1"/>
    <pageField fld="124" hier="-1"/>
  </pageFields>
  <dataFields count="3">
    <dataField name="# latrines (target)" fld="88" baseField="0" baseItem="0"/>
    <dataField name="Sum of #_Functional_adult_latrines" fld="32" baseField="6" baseItem="0"/>
    <dataField name="Sum of Latrines_Gap" fld="142" baseField="0" baseItem="0"/>
  </dataFields>
  <formats count="12">
    <format dxfId="255">
      <pivotArea field="4" type="button" dataOnly="0" labelOnly="1" outline="0" axis="axisPage" fieldPosition="1"/>
    </format>
    <format dxfId="254">
      <pivotArea type="all" dataOnly="0" outline="0" fieldPosition="0"/>
    </format>
    <format dxfId="253">
      <pivotArea outline="0" collapsedLevelsAreSubtotals="1" fieldPosition="0"/>
    </format>
    <format dxfId="252">
      <pivotArea type="origin" dataOnly="0" labelOnly="1" outline="0" fieldPosition="0"/>
    </format>
    <format dxfId="251">
      <pivotArea type="topRight" dataOnly="0" labelOnly="1" outline="0" fieldPosition="0"/>
    </format>
    <format dxfId="250">
      <pivotArea field="-2" type="button" dataOnly="0" labelOnly="1" outline="0" axis="axisCol" fieldPosition="0"/>
    </format>
    <format dxfId="249">
      <pivotArea type="all" dataOnly="0" outline="0" fieldPosition="0"/>
    </format>
    <format dxfId="248">
      <pivotArea outline="0" collapsedLevelsAreSubtotals="1" fieldPosition="0"/>
    </format>
    <format dxfId="247">
      <pivotArea dataOnly="0" labelOnly="1" outline="0" fieldPosition="0">
        <references count="1">
          <reference field="4294967294" count="1">
            <x v="0"/>
          </reference>
        </references>
      </pivotArea>
    </format>
    <format dxfId="246">
      <pivotArea field="4" type="button" dataOnly="0" labelOnly="1" outline="0" axis="axisPage" fieldPosition="1"/>
    </format>
    <format dxfId="245">
      <pivotArea dataOnly="0" labelOnly="1" outline="0" fieldPosition="0">
        <references count="1">
          <reference field="4" count="1">
            <x v="1"/>
          </reference>
        </references>
      </pivotArea>
    </format>
    <format dxfId="244">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F004454F-8C92-49A2-A1B3-FF0E80A5D55A}" name="PivotTable3" cacheId="9"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8" rowHeaderCaption="State">
  <location ref="B333" firstHeaderRow="0" firstDataRow="0" firstDataCol="0" rowPageCount="2" colPageCount="1"/>
  <pivotFields count="144">
    <pivotField axis="axisPage" subtotalTop="0" multipleItemSelectionAllowed="1" showAll="0">
      <items count="30">
        <item m="1" x="27"/>
        <item m="1" x="13"/>
        <item m="1" x="28"/>
        <item m="1" x="20"/>
        <item m="1" x="8"/>
        <item m="1" x="3"/>
        <item m="1" x="26"/>
        <item m="1" x="22"/>
        <item m="1" x="24"/>
        <item m="1" x="25"/>
        <item m="1" x="16"/>
        <item m="1" x="18"/>
        <item m="1" x="23"/>
        <item m="1" x="21"/>
        <item h="1" m="1" x="11"/>
        <item h="1" m="1" x="14"/>
        <item h="1" m="1" x="17"/>
        <item m="1" x="19"/>
        <item h="1" m="1" x="6"/>
        <item m="1" x="9"/>
        <item h="1" m="1" x="12"/>
        <item h="1" m="1" x="15"/>
        <item h="1" m="1" x="4"/>
        <item h="1" m="1" x="5"/>
        <item h="1" m="1" x="7"/>
        <item h="1" m="1" x="10"/>
        <item h="1" x="0"/>
        <item h="1" x="1"/>
        <item h="1" x="2"/>
        <item t="default"/>
      </items>
    </pivotField>
    <pivotField showAll="0" defaultSubtotal="0"/>
    <pivotField showAll="0" defaultSubtotal="0"/>
    <pivotField subtotalTop="0" showAll="0"/>
    <pivotField subtotalTop="0" multipleItemSelectionAllowed="1" showAll="0">
      <items count="7">
        <item m="1" x="2"/>
        <item x="0"/>
        <item m="1" x="4"/>
        <item h="1" m="1" x="1"/>
        <item m="1" x="5"/>
        <item m="1" x="3"/>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pageFields count="2">
    <pageField fld="0" hier="-1"/>
    <pageField fld="124" hier="-1"/>
  </pageFields>
  <formats count="17">
    <format dxfId="272">
      <pivotArea type="all" dataOnly="0" outline="0" fieldPosition="0"/>
    </format>
    <format dxfId="271">
      <pivotArea outline="0" collapsedLevelsAreSubtotals="1" fieldPosition="0"/>
    </format>
    <format dxfId="270">
      <pivotArea field="4" type="button" dataOnly="0" labelOnly="1" outline="0"/>
    </format>
    <format dxfId="269">
      <pivotArea dataOnly="0" labelOnly="1" grandRow="1" outline="0" fieldPosition="0"/>
    </format>
    <format dxfId="268">
      <pivotArea type="all" dataOnly="0" outline="0" fieldPosition="0"/>
    </format>
    <format dxfId="267">
      <pivotArea outline="0" collapsedLevelsAreSubtotals="1" fieldPosition="0"/>
    </format>
    <format dxfId="266">
      <pivotArea type="origin" dataOnly="0" labelOnly="1" outline="0" fieldPosition="0"/>
    </format>
    <format dxfId="265">
      <pivotArea field="124" type="button" dataOnly="0" labelOnly="1" outline="0" axis="axisPage" fieldPosition="1"/>
    </format>
    <format dxfId="264">
      <pivotArea type="topRight" dataOnly="0" labelOnly="1" outline="0" fieldPosition="0"/>
    </format>
    <format dxfId="263">
      <pivotArea dataOnly="0" labelOnly="1" fieldPosition="0">
        <references count="1">
          <reference field="124" count="0"/>
        </references>
      </pivotArea>
    </format>
    <format dxfId="262">
      <pivotArea type="all" dataOnly="0" outline="0" fieldPosition="0"/>
    </format>
    <format dxfId="261">
      <pivotArea outline="0" collapsedLevelsAreSubtotals="1" fieldPosition="0"/>
    </format>
    <format dxfId="260">
      <pivotArea field="4" type="button" dataOnly="0" labelOnly="1" outline="0"/>
    </format>
    <format dxfId="259">
      <pivotArea field="4" type="button" dataOnly="0" labelOnly="1" outline="0"/>
    </format>
    <format dxfId="258">
      <pivotArea field="4" type="button" dataOnly="0" labelOnly="1" outline="0"/>
    </format>
    <format dxfId="257">
      <pivotArea field="4" type="button" dataOnly="0" labelOnly="1" outline="0"/>
    </format>
    <format dxfId="256">
      <pivotArea outline="0" collapsedLevelsAreSubtotals="1" fieldPosition="0"/>
    </format>
  </formats>
  <pivotTableStyleInfo name="PivotStyleMedium2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HRP_1" cacheId="9" applyNumberFormats="0" applyBorderFormats="0" applyFontFormats="0" applyPatternFormats="0" applyAlignmentFormats="0" applyWidthHeightFormats="1" dataCaption="Values" updatedVersion="8" minRefreshableVersion="3" colGrandTotals="0" itemPrintTitles="1" createdVersion="6" indent="0" showHeaders="0" outline="1" outlineData="1" multipleFieldFilters="0">
  <location ref="B6:J11" firstHeaderRow="0" firstDataRow="1" firstDataCol="1" rowPageCount="1" colPageCount="1"/>
  <pivotFields count="144">
    <pivotField axis="axisRow" subtotalTop="0" showAll="0" defaultSubtotal="0">
      <items count="29">
        <item m="1" x="27"/>
        <item m="1" x="20"/>
        <item m="1" x="3"/>
        <item m="1" x="13"/>
        <item m="1" x="28"/>
        <item m="1" x="8"/>
        <item m="1" x="26"/>
        <item m="1" x="22"/>
        <item m="1" x="24"/>
        <item m="1" x="25"/>
        <item m="1" x="16"/>
        <item m="1" x="18"/>
        <item m="1" x="23"/>
        <item m="1" x="21"/>
        <item m="1" x="11"/>
        <item m="1" x="14"/>
        <item m="1" x="17"/>
        <item m="1" x="19"/>
        <item m="1" x="6"/>
        <item m="1" x="9"/>
        <item m="1" x="12"/>
        <item m="1" x="15"/>
        <item m="1" x="4"/>
        <item m="1" x="5"/>
        <item m="1" x="7"/>
        <item m="1" x="10"/>
        <item x="0"/>
        <item x="1"/>
        <item x="2"/>
      </items>
    </pivotField>
    <pivotField showAll="0" defaultSubtotal="0"/>
    <pivotField showAll="0" defaultSubtotal="0"/>
    <pivotField subtotalTop="0" showAll="0" defaultSubtotal="0"/>
    <pivotField axis="axisRow" subtotalTop="0" showAll="0" defaultSubtotal="0">
      <items count="6">
        <item m="1" x="2"/>
        <item x="0"/>
        <item m="1" x="4"/>
        <item m="1" x="1"/>
        <item m="1" x="5"/>
        <item m="1" x="3"/>
      </items>
    </pivotField>
    <pivotField subtotalTop="0" showAll="0" defaultSubtotal="0"/>
    <pivotField multipleItemSelectionAllowed="1" showAll="0" defaultSubtotal="0"/>
    <pivotField subtotalTop="0" showAll="0" defaultSubtotal="0"/>
    <pivotField subtotalTop="0" showAll="0" defaultSubtotal="0"/>
    <pivotField dataField="1" subtotalTop="0" showAll="0" defaultSubtotal="0"/>
    <pivotField numFmtId="164"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howAll="0" defaultSubtotal="0"/>
    <pivotField dataField="1" showAll="0" defaultSubtotal="0"/>
    <pivotField subtotalTop="0" showAll="0" defaultSubtotal="0"/>
    <pivotField subtotalTop="0" showAll="0" defaultSubtotal="0"/>
    <pivotField showAll="0" defaultSubtotal="0"/>
    <pivotField numFmtId="1" subtotalTop="0" showAll="0" defaultSubtotal="0"/>
    <pivotField subtotalTop="0" showAll="0" defaultSubtotal="0"/>
    <pivotField numFmtId="9" showAll="0" defaultSubtotal="0"/>
    <pivotField dataField="1" numFmtId="1" showAll="0" defaultSubtotal="0"/>
    <pivotField showAll="0" defaultSubtotal="0"/>
    <pivotField numFmtId="1" showAll="0" defaultSubtotal="0"/>
    <pivotField numFmtId="1" subtotalTop="0" showAll="0" defaultSubtotal="0"/>
    <pivotField subtotalTop="0" showAll="0" defaultSubtotal="0"/>
    <pivotField subtotalTop="0" showAll="0" defaultSubtotal="0"/>
    <pivotField subtotalTop="0" showAll="0" defaultSubtotal="0"/>
    <pivotField numFmtId="9" showAll="0" defaultSubtotal="0"/>
    <pivotField dataField="1" numFmtId="1" showAll="0" defaultSubtotal="0"/>
    <pivotField numFmtId="1" showAll="0" defaultSubtotal="0"/>
    <pivotField numFmtId="1" showAll="0" defaultSubtotal="0"/>
    <pivotField dataField="1" numFmtId="1" showAll="0" defaultSubtotal="0"/>
    <pivotField dataField="1" numFmtId="1"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ubtotalTop="0"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dataField="1" numFmtId="49" showAll="0" defaultSubtotal="0"/>
    <pivotField dataField="1" numFmtId="49"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axis="axisPage" subtotalTop="0" showAll="0" defaultSubtotal="0">
      <items count="4">
        <item x="0"/>
        <item m="1" x="3"/>
        <item m="1" x="1"/>
        <item m="1" x="2"/>
      </items>
    </pivotField>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subtotalTop="0" dragToRow="0" dragToCol="0" dragToPage="0" showAll="0" defaultSubtotal="0"/>
    <pivotField subtotalTop="0" dragToRow="0" dragToCol="0" dragToPage="0" showAll="0" defaultSubtotal="0"/>
  </pivotFields>
  <rowFields count="2">
    <field x="4"/>
    <field x="0"/>
  </rowFields>
  <rowItems count="5">
    <i>
      <x v="1"/>
    </i>
    <i r="1">
      <x v="26"/>
    </i>
    <i r="1">
      <x v="27"/>
    </i>
    <i r="1">
      <x v="28"/>
    </i>
    <i t="grand">
      <x/>
    </i>
  </rowItems>
  <colFields count="1">
    <field x="-2"/>
  </colFields>
  <colItems count="8">
    <i>
      <x/>
    </i>
    <i i="1">
      <x v="1"/>
    </i>
    <i i="2">
      <x v="2"/>
    </i>
    <i i="3">
      <x v="3"/>
    </i>
    <i i="4">
      <x v="4"/>
    </i>
    <i i="5">
      <x v="5"/>
    </i>
    <i i="6">
      <x v="6"/>
    </i>
    <i i="7">
      <x v="7"/>
    </i>
  </colItems>
  <pageFields count="1">
    <pageField fld="124" item="0" hier="-1"/>
  </pageFields>
  <dataFields count="8">
    <dataField name="Total Population reached" fld="9" baseField="2" baseItem="0" numFmtId="3"/>
    <dataField name=" HRP1" fld="77" baseField="4" baseItem="0"/>
    <dataField name=" HRP2" fld="84" baseField="0" baseItem="0"/>
    <dataField name=" HRP3" fld="96" baseField="0" baseItem="0"/>
    <dataField name="HRP4 " fld="107" baseField="4" baseItem="4"/>
    <dataField name=" HRP5" fld="108" baseField="4" baseItem="4"/>
    <dataField name=" # People received regular supply of hygiene items" fld="95" baseField="0" baseItem="0"/>
    <dataField name=" # people reached by regular dedicated hygiene promotion" fld="92" baseField="0" baseItem="0"/>
  </dataFields>
  <formats count="50">
    <format dxfId="639">
      <pivotArea field="4" type="button" dataOnly="0" labelOnly="1" outline="0" axis="axisRow" fieldPosition="0"/>
    </format>
    <format dxfId="638">
      <pivotArea type="all" dataOnly="0" outline="0" fieldPosition="0"/>
    </format>
    <format dxfId="637">
      <pivotArea field="4" type="button" dataOnly="0" labelOnly="1" outline="0" axis="axisRow" fieldPosition="0"/>
    </format>
    <format dxfId="636">
      <pivotArea outline="0" fieldPosition="0">
        <references count="1">
          <reference field="4294967294" count="1">
            <x v="0"/>
          </reference>
        </references>
      </pivotArea>
    </format>
    <format dxfId="635">
      <pivotArea dataOnly="0" labelOnly="1" outline="0" fieldPosition="0">
        <references count="1">
          <reference field="4294967294" count="1">
            <x v="0"/>
          </reference>
        </references>
      </pivotArea>
    </format>
    <format dxfId="634">
      <pivotArea type="all" dataOnly="0" outline="0" fieldPosition="0"/>
    </format>
    <format dxfId="633">
      <pivotArea outline="0" collapsedLevelsAreSubtotals="1" fieldPosition="0"/>
    </format>
    <format dxfId="632">
      <pivotArea dataOnly="0" labelOnly="1" fieldPosition="0">
        <references count="1">
          <reference field="4" count="0"/>
        </references>
      </pivotArea>
    </format>
    <format dxfId="631">
      <pivotArea dataOnly="0" labelOnly="1" grandRow="1" outline="0" fieldPosition="0"/>
    </format>
    <format dxfId="630">
      <pivotArea dataOnly="0" labelOnly="1" outline="0" fieldPosition="0">
        <references count="1">
          <reference field="4294967294" count="1">
            <x v="0"/>
          </reference>
        </references>
      </pivotArea>
    </format>
    <format dxfId="629">
      <pivotArea type="all" dataOnly="0" outline="0" fieldPosition="0"/>
    </format>
    <format dxfId="628">
      <pivotArea outline="0" collapsedLevelsAreSubtotals="1" fieldPosition="0"/>
    </format>
    <format dxfId="627">
      <pivotArea dataOnly="0" labelOnly="1" fieldPosition="0">
        <references count="1">
          <reference field="4" count="0"/>
        </references>
      </pivotArea>
    </format>
    <format dxfId="626">
      <pivotArea dataOnly="0" labelOnly="1" grandRow="1" outline="0" fieldPosition="0"/>
    </format>
    <format dxfId="625">
      <pivotArea dataOnly="0" labelOnly="1" outline="0" fieldPosition="0">
        <references count="1">
          <reference field="4294967294" count="1">
            <x v="0"/>
          </reference>
        </references>
      </pivotArea>
    </format>
    <format dxfId="624">
      <pivotArea outline="0" collapsedLevelsAreSubtotals="1" fieldPosition="0"/>
    </format>
    <format dxfId="623">
      <pivotArea outline="0" collapsedLevelsAreSubtotals="1" fieldPosition="0">
        <references count="1">
          <reference field="4294967294" count="1" selected="0">
            <x v="1"/>
          </reference>
        </references>
      </pivotArea>
    </format>
    <format dxfId="622">
      <pivotArea dataOnly="0" labelOnly="1" outline="0" fieldPosition="0">
        <references count="1">
          <reference field="4294967294" count="1">
            <x v="1"/>
          </reference>
        </references>
      </pivotArea>
    </format>
    <format dxfId="621">
      <pivotArea outline="0" collapsedLevelsAreSubtotals="1" fieldPosition="0">
        <references count="1">
          <reference field="4294967294" count="1" selected="0">
            <x v="1"/>
          </reference>
        </references>
      </pivotArea>
    </format>
    <format dxfId="620">
      <pivotArea dataOnly="0" labelOnly="1" outline="0" fieldPosition="0">
        <references count="1">
          <reference field="4294967294" count="1">
            <x v="1"/>
          </reference>
        </references>
      </pivotArea>
    </format>
    <format dxfId="619">
      <pivotArea outline="0" collapsedLevelsAreSubtotals="1" fieldPosition="0">
        <references count="1">
          <reference field="4294967294" count="1" selected="0">
            <x v="2"/>
          </reference>
        </references>
      </pivotArea>
    </format>
    <format dxfId="618">
      <pivotArea dataOnly="0" labelOnly="1" outline="0" fieldPosition="0">
        <references count="1">
          <reference field="4294967294" count="1">
            <x v="2"/>
          </reference>
        </references>
      </pivotArea>
    </format>
    <format dxfId="617">
      <pivotArea outline="0" collapsedLevelsAreSubtotals="1" fieldPosition="0">
        <references count="1">
          <reference field="4294967294" count="1" selected="0">
            <x v="2"/>
          </reference>
        </references>
      </pivotArea>
    </format>
    <format dxfId="616">
      <pivotArea dataOnly="0" labelOnly="1" outline="0" fieldPosition="0">
        <references count="1">
          <reference field="4294967294" count="1">
            <x v="2"/>
          </reference>
        </references>
      </pivotArea>
    </format>
    <format dxfId="615">
      <pivotArea outline="0" collapsedLevelsAreSubtotals="1" fieldPosition="0">
        <references count="1">
          <reference field="4294967294" count="1" selected="0">
            <x v="3"/>
          </reference>
        </references>
      </pivotArea>
    </format>
    <format dxfId="614">
      <pivotArea dataOnly="0" labelOnly="1" outline="0" fieldPosition="0">
        <references count="1">
          <reference field="4294967294" count="1">
            <x v="3"/>
          </reference>
        </references>
      </pivotArea>
    </format>
    <format dxfId="613">
      <pivotArea outline="0" collapsedLevelsAreSubtotals="1" fieldPosition="0">
        <references count="1">
          <reference field="4294967294" count="1" selected="0">
            <x v="3"/>
          </reference>
        </references>
      </pivotArea>
    </format>
    <format dxfId="612">
      <pivotArea dataOnly="0" labelOnly="1" outline="0" fieldPosition="0">
        <references count="1">
          <reference field="4294967294" count="1">
            <x v="3"/>
          </reference>
        </references>
      </pivotArea>
    </format>
    <format dxfId="611">
      <pivotArea outline="0" collapsedLevelsAreSubtotals="1" fieldPosition="0">
        <references count="1">
          <reference field="4294967294" count="1" selected="0">
            <x v="0"/>
          </reference>
        </references>
      </pivotArea>
    </format>
    <format dxfId="610">
      <pivotArea dataOnly="0" labelOnly="1" outline="0" fieldPosition="0">
        <references count="1">
          <reference field="4294967294" count="1">
            <x v="0"/>
          </reference>
        </references>
      </pivotArea>
    </format>
    <format dxfId="609">
      <pivotArea outline="0" collapsedLevelsAreSubtotals="1" fieldPosition="0">
        <references count="1">
          <reference field="4294967294" count="1" selected="0">
            <x v="0"/>
          </reference>
        </references>
      </pivotArea>
    </format>
    <format dxfId="608">
      <pivotArea dataOnly="0" labelOnly="1" outline="0" fieldPosition="0">
        <references count="1">
          <reference field="4294967294" count="1">
            <x v="0"/>
          </reference>
        </references>
      </pivotArea>
    </format>
    <format dxfId="607">
      <pivotArea dataOnly="0" labelOnly="1" outline="0" fieldPosition="0">
        <references count="1">
          <reference field="4294967294" count="4">
            <x v="0"/>
            <x v="1"/>
            <x v="2"/>
            <x v="3"/>
          </reference>
        </references>
      </pivotArea>
    </format>
    <format dxfId="606">
      <pivotArea dataOnly="0" labelOnly="1" outline="0" fieldPosition="0">
        <references count="1">
          <reference field="4294967294" count="4">
            <x v="0"/>
            <x v="1"/>
            <x v="2"/>
            <x v="3"/>
          </reference>
        </references>
      </pivotArea>
    </format>
    <format dxfId="605">
      <pivotArea dataOnly="0" labelOnly="1" outline="0" fieldPosition="0">
        <references count="1">
          <reference field="4294967294" count="1">
            <x v="6"/>
          </reference>
        </references>
      </pivotArea>
    </format>
    <format dxfId="604">
      <pivotArea dataOnly="0" labelOnly="1" outline="0" fieldPosition="0">
        <references count="1">
          <reference field="4294967294" count="1">
            <x v="6"/>
          </reference>
        </references>
      </pivotArea>
    </format>
    <format dxfId="603">
      <pivotArea outline="0" collapsedLevelsAreSubtotals="1" fieldPosition="0">
        <references count="1">
          <reference field="4294967294" count="1" selected="0">
            <x v="6"/>
          </reference>
        </references>
      </pivotArea>
    </format>
    <format dxfId="602">
      <pivotArea dataOnly="0" labelOnly="1" outline="0" fieldPosition="0">
        <references count="1">
          <reference field="4294967294" count="1">
            <x v="7"/>
          </reference>
        </references>
      </pivotArea>
    </format>
    <format dxfId="601">
      <pivotArea collapsedLevelsAreSubtotals="1" fieldPosition="0">
        <references count="2">
          <reference field="4294967294" count="1" selected="0">
            <x v="7"/>
          </reference>
          <reference field="4" count="1">
            <x v="0"/>
          </reference>
        </references>
      </pivotArea>
    </format>
    <format dxfId="600">
      <pivotArea outline="0" collapsedLevelsAreSubtotals="1" fieldPosition="0">
        <references count="1">
          <reference field="4294967294" count="2" selected="0">
            <x v="6"/>
            <x v="7"/>
          </reference>
        </references>
      </pivotArea>
    </format>
    <format dxfId="599">
      <pivotArea dataOnly="0" labelOnly="1" outline="0" fieldPosition="0">
        <references count="1">
          <reference field="4294967294" count="2">
            <x v="6"/>
            <x v="7"/>
          </reference>
        </references>
      </pivotArea>
    </format>
    <format dxfId="598">
      <pivotArea outline="0" collapsedLevelsAreSubtotals="1" fieldPosition="0">
        <references count="1">
          <reference field="4294967294" count="2" selected="0">
            <x v="6"/>
            <x v="7"/>
          </reference>
        </references>
      </pivotArea>
    </format>
    <format dxfId="597">
      <pivotArea dataOnly="0" labelOnly="1" outline="0" fieldPosition="0">
        <references count="1">
          <reference field="4294967294" count="2">
            <x v="6"/>
            <x v="7"/>
          </reference>
        </references>
      </pivotArea>
    </format>
    <format dxfId="596">
      <pivotArea outline="0" collapsedLevelsAreSubtotals="1" fieldPosition="0">
        <references count="1">
          <reference field="4294967294" count="1" selected="0">
            <x v="4"/>
          </reference>
        </references>
      </pivotArea>
    </format>
    <format dxfId="595">
      <pivotArea dataOnly="0" labelOnly="1" outline="0" fieldPosition="0">
        <references count="1">
          <reference field="4294967294" count="1">
            <x v="4"/>
          </reference>
        </references>
      </pivotArea>
    </format>
    <format dxfId="594">
      <pivotArea dataOnly="0" labelOnly="1" outline="0" fieldPosition="0">
        <references count="1">
          <reference field="4294967294" count="1">
            <x v="4"/>
          </reference>
        </references>
      </pivotArea>
    </format>
    <format dxfId="593">
      <pivotArea dataOnly="0" labelOnly="1" outline="0" fieldPosition="0">
        <references count="1">
          <reference field="4294967294" count="1">
            <x v="4"/>
          </reference>
        </references>
      </pivotArea>
    </format>
    <format dxfId="592">
      <pivotArea dataOnly="0" labelOnly="1" outline="0" fieldPosition="0">
        <references count="1">
          <reference field="4294967294" count="1">
            <x v="5"/>
          </reference>
        </references>
      </pivotArea>
    </format>
    <format dxfId="591">
      <pivotArea outline="0" collapsedLevelsAreSubtotals="1" fieldPosition="0">
        <references count="1">
          <reference field="4294967294" count="1" selected="0">
            <x v="5"/>
          </reference>
        </references>
      </pivotArea>
    </format>
    <format dxfId="590">
      <pivotArea dataOnly="0" labelOnly="1" outline="0" fieldPosition="0">
        <references count="1">
          <reference field="4294967294" count="1">
            <x v="5"/>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800-000018000000}" name="R_water1" cacheId="9"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48">
  <location ref="B30:D31" firstHeaderRow="0" firstDataRow="1" firstDataCol="1" rowPageCount="3" colPageCount="1"/>
  <pivotFields count="144">
    <pivotField axis="axisPage" subtotalTop="0" multipleItemSelectionAllowed="1" showAll="0">
      <items count="30">
        <item m="1" x="27"/>
        <item m="1" x="13"/>
        <item h="1" m="1" x="20"/>
        <item h="1" m="1" x="3"/>
        <item m="1" x="28"/>
        <item m="1" x="8"/>
        <item h="1" m="1" x="26"/>
        <item h="1" m="1" x="22"/>
        <item h="1" m="1" x="24"/>
        <item m="1" x="25"/>
        <item m="1" x="16"/>
        <item h="1" m="1" x="18"/>
        <item m="1" x="23"/>
        <item h="1" m="1" x="21"/>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subtotalTop="0" showAll="0"/>
    <pivotField axis="axisRow" multipleItemSelectionAllowed="1" showAll="0" defaultSubtotal="0">
      <items count="12">
        <item x="0"/>
        <item m="1" x="2"/>
        <item h="1" m="1" x="10"/>
        <item m="1" x="9"/>
        <item h="1" m="1" x="1"/>
        <item m="1" x="4"/>
        <item h="1" m="1" x="3"/>
        <item h="1" m="1" x="5"/>
        <item h="1" m="1" x="7"/>
        <item h="1" m="1" x="11"/>
        <item h="1" m="1" x="6"/>
        <item h="1" m="1" x="8"/>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dataField="1" subtotalTop="0" showAll="0"/>
    <pivotField numFmtId="9" subtotalTop="0" showAll="0"/>
    <pivotField showAll="0" defaultSubtotal="0"/>
    <pivotField subtotalTop="0" showAll="0"/>
    <pivotField dataField="1"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i>
  </rowItems>
  <colFields count="1">
    <field x="-2"/>
  </colFields>
  <colItems count="2">
    <i>
      <x/>
    </i>
    <i i="1">
      <x v="1"/>
    </i>
  </colItems>
  <pageFields count="3">
    <pageField fld="0" hier="-1"/>
    <pageField fld="4" hier="-1"/>
    <pageField fld="124" hier="-1"/>
  </pageFields>
  <dataFields count="2">
    <dataField name="Coverage" fld="78" baseField="77" baseItem="1" numFmtId="1"/>
    <dataField name="Gap" fld="82" baseField="77" baseItem="1" numFmtId="1"/>
  </dataFields>
  <formats count="11">
    <format dxfId="283">
      <pivotArea type="all" dataOnly="0" outline="0" fieldPosition="0"/>
    </format>
    <format dxfId="282">
      <pivotArea outline="0" collapsedLevelsAreSubtotals="1" fieldPosition="0"/>
    </format>
    <format dxfId="281">
      <pivotArea type="all" dataOnly="0" outline="0" fieldPosition="0"/>
    </format>
    <format dxfId="280">
      <pivotArea dataOnly="0" labelOnly="1" outline="0" fieldPosition="0">
        <references count="1">
          <reference field="4294967294" count="2">
            <x v="0"/>
            <x v="1"/>
          </reference>
        </references>
      </pivotArea>
    </format>
    <format dxfId="279">
      <pivotArea outline="0" fieldPosition="0">
        <references count="1">
          <reference field="4294967294" count="1">
            <x v="0"/>
          </reference>
        </references>
      </pivotArea>
    </format>
    <format dxfId="278">
      <pivotArea outline="0" fieldPosition="0">
        <references count="1">
          <reference field="4294967294" count="1">
            <x v="1"/>
          </reference>
        </references>
      </pivotArea>
    </format>
    <format dxfId="277">
      <pivotArea type="all" dataOnly="0" outline="0" fieldPosition="0"/>
    </format>
    <format dxfId="276">
      <pivotArea outline="0" collapsedLevelsAreSubtotals="1" fieldPosition="0"/>
    </format>
    <format dxfId="275">
      <pivotArea dataOnly="0" labelOnly="1" outline="0" fieldPosition="0">
        <references count="1">
          <reference field="4294967294" count="2">
            <x v="0"/>
            <x v="1"/>
          </reference>
        </references>
      </pivotArea>
    </format>
    <format dxfId="274">
      <pivotArea field="4" type="button" dataOnly="0" labelOnly="1" outline="0" axis="axisPage" fieldPosition="1"/>
    </format>
    <format dxfId="273">
      <pivotArea dataOnly="0" labelOnly="1" outline="0" fieldPosition="0">
        <references count="1">
          <reference field="4" count="1">
            <x v="1"/>
          </reference>
        </references>
      </pivotArea>
    </format>
  </formats>
  <chartFormats count="4">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15" format="8" series="1">
      <pivotArea type="data" outline="0" fieldPosition="0">
        <references count="1">
          <reference field="4294967294" count="1" selected="0">
            <x v="0"/>
          </reference>
        </references>
      </pivotArea>
    </chartFormat>
    <chartFormat chart="15" format="9"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BB5BFBDB-84BC-418E-AD63-7F6A010DC576}" name="PivotTable7" cacheId="9"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48">
  <location ref="L30:P31" firstHeaderRow="0" firstDataRow="1" firstDataCol="1" rowPageCount="3" colPageCount="1"/>
  <pivotFields count="144">
    <pivotField axis="axisPage" subtotalTop="0" multipleItemSelectionAllowed="1" showAll="0">
      <items count="30">
        <item m="1" x="27"/>
        <item m="1" x="13"/>
        <item h="1" m="1" x="20"/>
        <item h="1" m="1" x="3"/>
        <item m="1" x="28"/>
        <item m="1" x="8"/>
        <item h="1" m="1" x="26"/>
        <item h="1" m="1" x="22"/>
        <item h="1" m="1" x="24"/>
        <item m="1" x="25"/>
        <item m="1" x="16"/>
        <item h="1" m="1" x="18"/>
        <item m="1" x="23"/>
        <item h="1" m="1" x="21"/>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subtotalTop="0" showAll="0"/>
    <pivotField axis="axisRow" multipleItemSelectionAllowed="1" showAll="0" defaultSubtotal="0">
      <items count="12">
        <item x="0"/>
        <item m="1" x="2"/>
        <item h="1" m="1" x="10"/>
        <item m="1" x="9"/>
        <item h="1" m="1" x="1"/>
        <item m="1" x="4"/>
        <item h="1" m="1" x="3"/>
        <item h="1" m="1" x="5"/>
        <item h="1" m="1" x="7"/>
        <item h="1" m="1" x="11"/>
        <item h="1" m="1" x="6"/>
        <item h="1" m="1" x="8"/>
      </items>
    </pivotField>
    <pivotField subtotalTop="0" showAll="0"/>
    <pivotField subtotalTop="0" showAll="0"/>
    <pivotField subtotalTop="0" showAll="0"/>
    <pivotField numFmtId="164" showAll="0"/>
    <pivotField showAll="0" defaultSubtotal="0"/>
    <pivotField showAll="0" defaultSubtotal="0"/>
    <pivotField showAll="0" defaultSubtota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i>
  </rowItems>
  <colFields count="1">
    <field x="-2"/>
  </colFields>
  <colItems count="4">
    <i>
      <x/>
    </i>
    <i i="1">
      <x v="1"/>
    </i>
    <i i="2">
      <x v="2"/>
    </i>
    <i i="3">
      <x v="3"/>
    </i>
  </colItems>
  <pageFields count="3">
    <pageField fld="0" hier="-1"/>
    <pageField fld="4" hier="-1"/>
    <pageField fld="124" hier="-1"/>
  </pageFields>
  <dataFields count="4">
    <dataField name="Sum of #_Functional_improved_water_source_Handpump" fld="14" baseField="0" baseItem="0"/>
    <dataField name="Sum of #_Existing_improved_water_source_Handpump" fld="15" baseField="0" baseItem="0"/>
    <dataField name="Sum of #_Functional_improved_water_source_tapstand_handdugwell" fld="16" baseField="0" baseItem="0"/>
    <dataField name="Sum of #_Existing_improved_water_source_tapstand_handdugwell" fld="17" baseField="0" baseItem="0"/>
  </dataFields>
  <formats count="7">
    <format dxfId="290">
      <pivotArea type="all" dataOnly="0" outline="0" fieldPosition="0"/>
    </format>
    <format dxfId="289">
      <pivotArea outline="0" collapsedLevelsAreSubtotals="1" fieldPosition="0"/>
    </format>
    <format dxfId="288">
      <pivotArea type="all" dataOnly="0" outline="0" fieldPosition="0"/>
    </format>
    <format dxfId="287">
      <pivotArea type="all" dataOnly="0" outline="0" fieldPosition="0"/>
    </format>
    <format dxfId="286">
      <pivotArea outline="0" collapsedLevelsAreSubtotals="1" fieldPosition="0"/>
    </format>
    <format dxfId="285">
      <pivotArea field="4" type="button" dataOnly="0" labelOnly="1" outline="0" axis="axisPage" fieldPosition="1"/>
    </format>
    <format dxfId="284">
      <pivotArea dataOnly="0" labelOnly="1" outline="0" fieldPosition="0">
        <references count="1">
          <reference field="4" count="1">
            <x v="1"/>
          </reference>
        </references>
      </pivotArea>
    </format>
  </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0800-00001D000000}" name="S_SWM" cacheId="9"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rowHeaderCaption="State">
  <location ref="B133:D135" firstHeaderRow="1" firstDataRow="2" firstDataCol="1" rowPageCount="3" colPageCount="1"/>
  <pivotFields count="144">
    <pivotField axis="axisPage" subtotalTop="0" multipleItemSelectionAllowed="1" showAll="0">
      <items count="30">
        <item m="1" x="27"/>
        <item m="1" x="13"/>
        <item m="1" x="28"/>
        <item h="1" m="1" x="20"/>
        <item m="1" x="8"/>
        <item h="1" m="1" x="3"/>
        <item h="1" m="1" x="26"/>
        <item h="1" m="1" x="22"/>
        <item h="1" m="1" x="24"/>
        <item m="1" x="25"/>
        <item m="1" x="16"/>
        <item h="1" m="1" x="18"/>
        <item m="1" x="23"/>
        <item h="1" m="1" x="21"/>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Row" subtotalTop="0" showAll="0">
      <items count="7">
        <item m="1" x="2"/>
        <item x="0"/>
        <item m="1" x="4"/>
        <item h="1" m="1" x="1"/>
        <item m="1" x="5"/>
        <item m="1" x="3"/>
        <item t="default"/>
      </items>
    </pivotField>
    <pivotField subtotalTop="0" showAll="0"/>
    <pivotField axis="axisPage" multipleItemSelectionAllowed="1" showAll="0" defaultSubtotal="0">
      <items count="12">
        <item x="0"/>
        <item m="1" x="2"/>
        <item m="1" x="10"/>
        <item h="1" m="1" x="11"/>
        <item m="1" x="9"/>
        <item m="1" x="1"/>
        <item h="1" m="1" x="4"/>
        <item m="1" x="3"/>
        <item h="1" m="1" x="5"/>
        <item m="1" x="7"/>
        <item h="1" m="1" x="6"/>
        <item h="1" m="1" x="8"/>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sortType="descending">
      <items count="4">
        <item m="1"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x v="1"/>
    </i>
  </rowItems>
  <colFields count="1">
    <field x="43"/>
  </colFields>
  <colItems count="2">
    <i>
      <x v="1"/>
    </i>
    <i>
      <x v="2"/>
    </i>
  </colItems>
  <pageFields count="3">
    <pageField fld="0" hier="-1"/>
    <pageField fld="124" item="0" hier="-1"/>
    <pageField fld="6" hier="-1"/>
  </pageFields>
  <dataFields count="1">
    <dataField name="Count of Is_there_an_effective_solid_waste_management_system_in_place?" fld="43" subtotal="count" baseField="0" baseItem="0"/>
  </dataFields>
  <formats count="9">
    <format dxfId="299">
      <pivotArea type="all" dataOnly="0" outline="0" fieldPosition="0"/>
    </format>
    <format dxfId="298">
      <pivotArea outline="0" collapsedLevelsAreSubtotals="1" fieldPosition="0"/>
    </format>
    <format dxfId="297">
      <pivotArea type="origin" dataOnly="0" labelOnly="1" outline="0" fieldPosition="0"/>
    </format>
    <format dxfId="296">
      <pivotArea type="topRight" dataOnly="0" labelOnly="1" outline="0" fieldPosition="0"/>
    </format>
    <format dxfId="295">
      <pivotArea field="4" type="button" dataOnly="0" labelOnly="1" outline="0" axis="axisRow" fieldPosition="0"/>
    </format>
    <format dxfId="294">
      <pivotArea dataOnly="0" labelOnly="1" grandRow="1" outline="0" fieldPosition="0"/>
    </format>
    <format dxfId="293">
      <pivotArea dataOnly="0" labelOnly="1" grandCol="1" outline="0" fieldPosition="0"/>
    </format>
    <format dxfId="292">
      <pivotArea type="all" dataOnly="0" outline="0" fieldPosition="0"/>
    </format>
    <format dxfId="291">
      <pivotArea outline="0" collapsedLevelsAreSubtotals="1" fieldPosition="0"/>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0800-000003000000}" name="K_H_CG_C" cacheId="9"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43" rowHeaderCaption="State" colHeaderCaption=" ">
  <location ref="B209:D213" firstHeaderRow="0" firstDataRow="1" firstDataCol="1" rowPageCount="3" colPageCount="1"/>
  <pivotFields count="144">
    <pivotField axis="axisPage" subtotalTop="0" multipleItemSelectionAllowed="1" showAll="0">
      <items count="30">
        <item m="1" x="27"/>
        <item m="1" x="13"/>
        <item h="1" m="1" x="20"/>
        <item h="1" m="1" x="3"/>
        <item m="1" x="28"/>
        <item m="1" x="8"/>
        <item h="1" m="1" x="26"/>
        <item h="1" m="1" x="22"/>
        <item h="1" m="1" x="24"/>
        <item m="1" x="25"/>
        <item m="1" x="16"/>
        <item h="1" m="1" x="18"/>
        <item m="1" x="23"/>
        <item h="1" m="1" x="21"/>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Page" subtotalTop="0" showAll="0">
      <items count="7">
        <item m="1" x="2"/>
        <item x="0"/>
        <item m="1" x="4"/>
        <item m="1" x="1"/>
        <item m="1" x="5"/>
        <item m="1" x="3"/>
        <item t="default"/>
      </items>
    </pivotField>
    <pivotField axis="axisRow" subtotalTop="0" showAll="0">
      <items count="42">
        <item m="1" x="13"/>
        <item m="1" x="16"/>
        <item m="1" x="36"/>
        <item m="1" x="30"/>
        <item m="1" x="25"/>
        <item m="1" x="29"/>
        <item m="1" x="22"/>
        <item m="1" x="6"/>
        <item x="0"/>
        <item m="1" x="7"/>
        <item m="1" x="12"/>
        <item m="1" x="33"/>
        <item m="1" x="9"/>
        <item m="1" x="15"/>
        <item m="1" x="26"/>
        <item m="1" x="11"/>
        <item m="1" x="20"/>
        <item m="1" x="31"/>
        <item m="1" x="23"/>
        <item m="1" x="35"/>
        <item m="1" x="14"/>
        <item x="1"/>
        <item m="1" x="24"/>
        <item m="1" x="17"/>
        <item m="1" x="21"/>
        <item m="1" x="27"/>
        <item m="1" x="10"/>
        <item x="2"/>
        <item m="1" x="28"/>
        <item m="1" x="18"/>
        <item m="1" x="38"/>
        <item m="1" x="32"/>
        <item m="1" x="39"/>
        <item x="3"/>
        <item m="1" x="40"/>
        <item m="1" x="37"/>
        <item m="1" x="34"/>
        <item m="1" x="5"/>
        <item m="1" x="8"/>
        <item m="1" x="4"/>
        <item m="1" x="19"/>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v="8"/>
    </i>
    <i>
      <x v="21"/>
    </i>
    <i>
      <x v="27"/>
    </i>
    <i>
      <x v="33"/>
    </i>
  </rowItems>
  <colFields count="1">
    <field x="-2"/>
  </colFields>
  <colItems count="2">
    <i>
      <x/>
    </i>
    <i i="1">
      <x v="1"/>
    </i>
  </colItems>
  <pageFields count="3">
    <pageField fld="0" hier="-1"/>
    <pageField fld="124" item="0" hier="-1"/>
    <pageField fld="4" item="1" hier="-1"/>
  </pageFields>
  <dataFields count="2">
    <dataField name="  % Hygiene Coverage" fld="136" baseField="0" baseItem="0" numFmtId="1"/>
    <dataField name="  % Hygiene Gap" fld="135" baseField="0" baseItem="0" numFmtId="1"/>
  </dataFields>
  <formats count="11">
    <format dxfId="310">
      <pivotArea type="all" dataOnly="0" outline="0" fieldPosition="0"/>
    </format>
    <format dxfId="309">
      <pivotArea outline="0" collapsedLevelsAreSubtotals="1" fieldPosition="0"/>
    </format>
    <format dxfId="308">
      <pivotArea field="4" type="button" dataOnly="0" labelOnly="1" outline="0" axis="axisPage" fieldPosition="2"/>
    </format>
    <format dxfId="307">
      <pivotArea type="all" dataOnly="0" outline="0" fieldPosition="0"/>
    </format>
    <format dxfId="306">
      <pivotArea outline="0" collapsedLevelsAreSubtotals="1" fieldPosition="0"/>
    </format>
    <format dxfId="305">
      <pivotArea outline="0" collapsedLevelsAreSubtotals="1" fieldPosition="0"/>
    </format>
    <format dxfId="304">
      <pivotArea field="5" type="button" dataOnly="0" labelOnly="1" outline="0" axis="axisRow" fieldPosition="0"/>
    </format>
    <format dxfId="303">
      <pivotArea field="5" type="button" dataOnly="0" labelOnly="1" outline="0" axis="axisRow" fieldPosition="0"/>
    </format>
    <format dxfId="302">
      <pivotArea field="5" type="button" dataOnly="0" labelOnly="1" outline="0" axis="axisRow" fieldPosition="0"/>
    </format>
    <format dxfId="301">
      <pivotArea field="4" type="button" dataOnly="0" labelOnly="1" outline="0" axis="axisPage" fieldPosition="2"/>
    </format>
    <format dxfId="300">
      <pivotArea dataOnly="0" labelOnly="1" outline="0" fieldPosition="0">
        <references count="2">
          <reference field="4" count="1">
            <x v="0"/>
          </reference>
          <reference field="124" count="1" selected="0">
            <x v="0"/>
          </reference>
        </references>
      </pivotArea>
    </format>
  </formats>
  <conditionalFormats count="1">
    <conditionalFormat priority="3">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2" series="1">
      <pivotArea type="data" outline="0" fieldPosition="0">
        <references count="1">
          <reference field="4294967294" count="1" selected="0">
            <x v="0"/>
          </reference>
        </references>
      </pivotArea>
    </chartFormat>
    <chartFormat chart="39"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0800-000022000000}" name="W_R_C_G_C" cacheId="9"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39" rowHeaderCaption="State" colHeaderCaption=" ">
  <location ref="B83:D87" firstHeaderRow="0" firstDataRow="1" firstDataCol="1" rowPageCount="3" colPageCount="1"/>
  <pivotFields count="144">
    <pivotField axis="axisPage" subtotalTop="0" multipleItemSelectionAllowed="1" showAll="0">
      <items count="30">
        <item m="1" x="27"/>
        <item m="1" x="13"/>
        <item h="1" m="1" x="20"/>
        <item h="1" m="1" x="3"/>
        <item m="1" x="28"/>
        <item m="1" x="8"/>
        <item h="1" m="1" x="26"/>
        <item h="1" m="1" x="22"/>
        <item h="1" m="1" x="24"/>
        <item m="1" x="25"/>
        <item m="1" x="16"/>
        <item h="1" m="1" x="18"/>
        <item m="1" x="23"/>
        <item h="1" m="1" x="21"/>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axis="axisRow" subtotalTop="0" showAll="0">
      <items count="42">
        <item m="1" x="13"/>
        <item m="1" x="16"/>
        <item m="1" x="36"/>
        <item m="1" x="30"/>
        <item m="1" x="25"/>
        <item m="1" x="29"/>
        <item m="1" x="22"/>
        <item m="1" x="6"/>
        <item x="0"/>
        <item m="1" x="7"/>
        <item m="1" x="12"/>
        <item m="1" x="33"/>
        <item m="1" x="9"/>
        <item m="1" x="15"/>
        <item m="1" x="26"/>
        <item m="1" x="11"/>
        <item m="1" x="20"/>
        <item m="1" x="31"/>
        <item m="1" x="23"/>
        <item m="1" x="35"/>
        <item m="1" x="14"/>
        <item x="1"/>
        <item m="1" x="24"/>
        <item m="1" x="17"/>
        <item m="1" x="21"/>
        <item m="1" x="27"/>
        <item m="1" x="10"/>
        <item x="2"/>
        <item m="1" x="28"/>
        <item m="1" x="18"/>
        <item m="1" x="38"/>
        <item m="1" x="32"/>
        <item m="1" x="39"/>
        <item x="3"/>
        <item m="1" x="40"/>
        <item m="1" x="37"/>
        <item m="1" x="34"/>
        <item m="1" x="5"/>
        <item m="1" x="8"/>
        <item m="1" x="4"/>
        <item m="1" x="19"/>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v="8"/>
    </i>
    <i>
      <x v="21"/>
    </i>
    <i>
      <x v="27"/>
    </i>
    <i>
      <x v="33"/>
    </i>
  </rowItems>
  <colFields count="1">
    <field x="-2"/>
  </colFields>
  <colItems count="2">
    <i>
      <x/>
    </i>
    <i i="1">
      <x v="1"/>
    </i>
  </colItems>
  <pageFields count="3">
    <pageField fld="0" hier="-1"/>
    <pageField fld="124" item="0" hier="-1"/>
    <pageField fld="4" hier="-1"/>
  </pageFields>
  <dataFields count="2">
    <dataField name=" % Water Coverage" fld="137" baseField="0" baseItem="0"/>
    <dataField name=" % Water GAP" fld="138" baseField="0" baseItem="0"/>
  </dataFields>
  <formats count="13">
    <format dxfId="323">
      <pivotArea field="4" type="button" dataOnly="0" labelOnly="1" outline="0" axis="axisPage" fieldPosition="2"/>
    </format>
    <format dxfId="322">
      <pivotArea type="all" dataOnly="0" outline="0" fieldPosition="0"/>
    </format>
    <format dxfId="321">
      <pivotArea outline="0" collapsedLevelsAreSubtotals="1" fieldPosition="0"/>
    </format>
    <format dxfId="320">
      <pivotArea field="4" type="button" dataOnly="0" labelOnly="1" outline="0" axis="axisPage" fieldPosition="2"/>
    </format>
    <format dxfId="319">
      <pivotArea type="all" dataOnly="0" outline="0" fieldPosition="0"/>
    </format>
    <format dxfId="318">
      <pivotArea outline="0" collapsedLevelsAreSubtotals="1" fieldPosition="0"/>
    </format>
    <format dxfId="317">
      <pivotArea outline="0" collapsedLevelsAreSubtotals="1" fieldPosition="0"/>
    </format>
    <format dxfId="316">
      <pivotArea field="5" type="button" dataOnly="0" labelOnly="1" outline="0" axis="axisRow" fieldPosition="0"/>
    </format>
    <format dxfId="315">
      <pivotArea field="5" type="button" dataOnly="0" labelOnly="1" outline="0" axis="axisRow" fieldPosition="0"/>
    </format>
    <format dxfId="314">
      <pivotArea field="5" type="button" dataOnly="0" labelOnly="1" outline="0" axis="axisRow" fieldPosition="0"/>
    </format>
    <format dxfId="313">
      <pivotArea field="4" type="button" dataOnly="0" labelOnly="1" outline="0" axis="axisPage" fieldPosition="2"/>
    </format>
    <format dxfId="312">
      <pivotArea dataOnly="0" labelOnly="1" outline="0" fieldPosition="0">
        <references count="2">
          <reference field="4" count="1">
            <x v="1"/>
          </reference>
          <reference field="124" count="1" selected="0">
            <x v="0"/>
          </reference>
        </references>
      </pivotArea>
    </format>
    <format dxfId="311">
      <pivotArea dataOnly="0" labelOnly="1" outline="0" fieldPosition="0">
        <references count="2">
          <reference field="4" count="1">
            <x v="2"/>
          </reference>
          <reference field="124" count="1" selected="0">
            <x v="0"/>
          </reference>
        </references>
      </pivotArea>
    </format>
  </formats>
  <conditionalFormats count="1">
    <conditionalFormat priority="5">
      <pivotAreas count="1">
        <pivotArea type="data" outline="0" collapsedLevelsAreSubtotals="1" fieldPosition="0">
          <references count="1">
            <reference field="4294967294" count="1" selected="0">
              <x v="1"/>
            </reference>
          </references>
        </pivotArea>
      </pivotAreas>
    </conditionalFormat>
  </conditionalFormats>
  <chartFormats count="2">
    <chartFormat chart="33" format="4" series="1">
      <pivotArea type="data" outline="0" fieldPosition="0">
        <references count="1">
          <reference field="4294967294" count="1" selected="0">
            <x v="0"/>
          </reference>
        </references>
      </pivotArea>
    </chartFormat>
    <chartFormat chart="33" format="5" series="1">
      <pivotArea type="data" outline="0" fieldPosition="0">
        <references count="1">
          <reference field="4294967294" count="1" selected="0">
            <x v="1"/>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3C9FC332-0B74-447D-A073-C186E33D5EDC}" name="PivotTable23" cacheId="9" dataOnRows="1" applyNumberFormats="0" applyBorderFormats="0" applyFontFormats="0" applyPatternFormats="0" applyAlignmentFormats="0" applyWidthHeightFormats="1" dataCaption="Values" updatedVersion="8" minRefreshableVersion="3" rowGrandTotals="0" itemPrintTitles="1" createdVersion="6" indent="0" outline="1" outlineData="1" multipleFieldFilters="0" chartFormat="11">
  <location ref="B236:C241" firstHeaderRow="1" firstDataRow="1" firstDataCol="1" rowPageCount="2" colPageCount="1"/>
  <pivotFields count="144">
    <pivotField axis="axisPage" subtotalTop="0" multipleItemSelectionAllowed="1" showAll="0">
      <items count="30">
        <item h="1" m="1" x="27"/>
        <item m="1" x="13"/>
        <item m="1" x="28"/>
        <item h="1" m="1" x="20"/>
        <item m="1" x="8"/>
        <item h="1" m="1" x="3"/>
        <item h="1" m="1" x="26"/>
        <item h="1" m="1" x="22"/>
        <item h="1" m="1" x="24"/>
        <item m="1" x="25"/>
        <item m="1" x="16"/>
        <item h="1" m="1" x="18"/>
        <item m="1" x="23"/>
        <item h="1" m="1" x="21"/>
        <item h="1" m="1" x="11"/>
        <item h="1" m="1" x="14"/>
        <item h="1" m="1" x="17"/>
        <item m="1" x="19"/>
        <item h="1" m="1" x="6"/>
        <item h="1" m="1" x="9"/>
        <item h="1" m="1" x="12"/>
        <item m="1" x="15"/>
        <item h="1" m="1" x="4"/>
        <item h="1" m="1" x="5"/>
        <item h="1" m="1" x="7"/>
        <item m="1" x="10"/>
        <item h="1" x="0"/>
        <item h="1" x="1"/>
        <item x="2"/>
        <item t="default"/>
      </items>
    </pivotField>
    <pivotField subtotalTop="0" showAll="0"/>
    <pivotField subtotalTop="0" showAll="0"/>
    <pivotField subtotalTop="0" showAll="0"/>
    <pivotField subtotalTop="0" showAll="0">
      <items count="7">
        <item m="1" x="2"/>
        <item x="0"/>
        <item m="1" x="4"/>
        <item m="1" x="1"/>
        <item m="1" x="5"/>
        <item m="1" x="3"/>
        <item t="default"/>
      </items>
    </pivotField>
    <pivotField subtotalTop="0" showAll="0"/>
    <pivotField subtotalTop="0" multipleItemSelectionAllowed="1" showAll="0"/>
    <pivotField subtotalTop="0" showAll="0"/>
    <pivotField subtotalTop="0" showAll="0"/>
    <pivotField dataField="1"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dataField="1" subtotalTop="0" showAll="0"/>
    <pivotField dataField="1"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numFmtId="1" subtotalTop="0" showAll="0"/>
    <pivotField numFmtId="1" subtotalTop="0" showAll="0"/>
    <pivotField numFmtId="9" subtotalTop="0" showAll="0"/>
    <pivotField numFmtId="1" subtotalTop="0" showAll="0"/>
    <pivotField subtotalTop="0" showAll="0"/>
    <pivotField numFmtId="1" subtotalTop="0" showAll="0"/>
    <pivotField numFmtId="1" subtotalTop="0" showAll="0"/>
    <pivotField subtotalTop="0" showAll="0"/>
    <pivotField subtotalTop="0" showAll="0"/>
    <pivotField subtotalTop="0" showAll="0"/>
    <pivotField numFmtId="9" subtotalTop="0" showAll="0"/>
    <pivotField numFmtId="1" subtotalTop="0" showAll="0"/>
    <pivotField numFmtId="1" subtotalTop="0" showAll="0"/>
    <pivotField numFmtId="1" subtotalTop="0" showAll="0"/>
    <pivotField numFmtId="1" subtotalTop="0" showAll="0"/>
    <pivotField numFmtId="1" subtotalTop="0" showAll="0"/>
    <pivotField numFmtId="9" subtotalTop="0" showAll="0"/>
    <pivotField numFmtId="9" subtotalTop="0" showAll="0"/>
    <pivotField numFmtId="9" subtotalTop="0" showAll="0"/>
    <pivotField numFmtId="9" subtotalTop="0" showAll="0"/>
    <pivotField subtotalTop="0" showAll="0"/>
    <pivotField numFmtId="9" subtotalTop="0" showAll="0"/>
    <pivotField numFmtId="164" subtotalTop="0" showAll="0"/>
    <pivotField numFmtId="164" subtotalTop="0" showAll="0"/>
    <pivotField numFmtId="164" subtotalTop="0" showAll="0"/>
    <pivotField numFmtId="164" subtotalTop="0" showAll="0"/>
    <pivotField numFmtId="49" subtotalTop="0" showAll="0"/>
    <pivotField numFmtId="49" subtotalTop="0" showAll="0"/>
    <pivotField numFmtId="164" subtotalTop="0" showAll="0"/>
    <pivotField numFmtId="164" subtotalTop="0" showAll="0"/>
    <pivotField numFmtId="164" subtotalTop="0" showAll="0"/>
    <pivotField numFmtId="164" subtotalTop="0" showAll="0"/>
    <pivotField numFmtId="164" subtotalTop="0" showAll="0"/>
    <pivotField numFmtId="164"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s>
  <rowFields count="1">
    <field x="-2"/>
  </rowFields>
  <rowItems count="5">
    <i>
      <x/>
    </i>
    <i i="1">
      <x v="1"/>
    </i>
    <i i="2">
      <x v="2"/>
    </i>
    <i i="3">
      <x v="3"/>
    </i>
    <i i="4">
      <x v="4"/>
    </i>
  </rowItems>
  <colItems count="1">
    <i/>
  </colItems>
  <pageFields count="2">
    <pageField fld="0" hier="-1"/>
    <pageField fld="124" item="0" hier="-1"/>
  </pageFields>
  <dataFields count="5">
    <dataField name=" Total PoP " fld="9" baseField="0" baseItem="0"/>
    <dataField name="Men" fld="47" baseField="0" baseItem="0"/>
    <dataField name="Women" fld="48" baseField="0" baseItem="0"/>
    <dataField name="Boys" fld="49" baseField="0" baseItem="0"/>
    <dataField name="Girls" fld="50" baseField="0" baseItem="0"/>
  </dataFields>
  <formats count="10">
    <format dxfId="333">
      <pivotArea type="all" dataOnly="0" outline="0" fieldPosition="0"/>
    </format>
    <format dxfId="332">
      <pivotArea type="all" dataOnly="0" outline="0" fieldPosition="0"/>
    </format>
    <format dxfId="331">
      <pivotArea outline="0" collapsedLevelsAreSubtotals="1" fieldPosition="0"/>
    </format>
    <format dxfId="330">
      <pivotArea field="4" type="button" dataOnly="0" labelOnly="1" outline="0"/>
    </format>
    <format dxfId="329">
      <pivotArea dataOnly="0" labelOnly="1" grandRow="1" outline="0" fieldPosition="0"/>
    </format>
    <format dxfId="328">
      <pivotArea type="all" dataOnly="0" outline="0" fieldPosition="0"/>
    </format>
    <format dxfId="327">
      <pivotArea outline="0" collapsedLevelsAreSubtotals="1" fieldPosition="0"/>
    </format>
    <format dxfId="326">
      <pivotArea field="4" type="button" dataOnly="0" labelOnly="1" outline="0"/>
    </format>
    <format dxfId="325">
      <pivotArea dataOnly="0" labelOnly="1" grandRow="1" outline="0" fieldPosition="0"/>
    </format>
    <format dxfId="324">
      <pivotArea outline="0" collapsedLevelsAreSubtotals="1"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D7172247-2FA1-4EAF-9B9D-8D933BFA652B}" name="PivotTable4" cacheId="9"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8" rowHeaderCaption="State">
  <location ref="B351:E352" firstHeaderRow="0" firstDataRow="1" firstDataCol="0" rowPageCount="2" colPageCount="1"/>
  <pivotFields count="144">
    <pivotField axis="axisPage" subtotalTop="0" multipleItemSelectionAllowed="1" showAll="0">
      <items count="30">
        <item m="1" x="27"/>
        <item m="1" x="13"/>
        <item m="1" x="28"/>
        <item m="1" x="20"/>
        <item m="1" x="8"/>
        <item m="1" x="3"/>
        <item m="1" x="26"/>
        <item m="1" x="22"/>
        <item m="1" x="24"/>
        <item m="1" x="25"/>
        <item m="1" x="16"/>
        <item m="1" x="18"/>
        <item m="1" x="23"/>
        <item m="1" x="21"/>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subtotalTop="0" multipleItemSelectionAllowed="1" showAll="0">
      <items count="7">
        <item m="1" x="2"/>
        <item x="0"/>
        <item m="1" x="4"/>
        <item h="1" m="1" x="1"/>
        <item m="1" x="5"/>
        <item m="1" x="3"/>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4">
    <i>
      <x/>
    </i>
    <i i="1">
      <x v="1"/>
    </i>
    <i i="2">
      <x v="2"/>
    </i>
    <i i="3">
      <x v="3"/>
    </i>
  </colItems>
  <pageFields count="2">
    <pageField fld="0" hier="-1"/>
    <pageField fld="124" hier="-1"/>
  </pageFields>
  <dataFields count="4">
    <dataField name="Average of %_of_affected_people_surveyed_who_report_feeling_satistfied_with_the_latrine_design_and_sanitation_service" fld="61" subtotal="average" baseField="0" baseItem="1"/>
    <dataField name="Average of %_of_affected_people_surveyed_who_report_feeling_satistfied_with_the_water_point_design_and_water_service" fld="62" subtotal="average" baseField="0" baseItem="1"/>
    <dataField name="Average of %_of_complaints_received_that_result_in_timely_corrective_action_and_feedback_to_the_community" fld="64" subtotal="average" baseField="10" baseItem="0"/>
    <dataField name="Average of %_of_affected_people_surveyed_who_report_feeling_informed_about_the_different_WASH_services_available_to_them" fld="63" subtotal="average" baseField="0" baseItem="3"/>
  </dataFields>
  <formats count="17">
    <format dxfId="350">
      <pivotArea type="all" dataOnly="0" outline="0" fieldPosition="0"/>
    </format>
    <format dxfId="349">
      <pivotArea outline="0" collapsedLevelsAreSubtotals="1" fieldPosition="0"/>
    </format>
    <format dxfId="348">
      <pivotArea field="4" type="button" dataOnly="0" labelOnly="1" outline="0"/>
    </format>
    <format dxfId="347">
      <pivotArea dataOnly="0" labelOnly="1" grandRow="1" outline="0" fieldPosition="0"/>
    </format>
    <format dxfId="346">
      <pivotArea type="all" dataOnly="0" outline="0" fieldPosition="0"/>
    </format>
    <format dxfId="345">
      <pivotArea outline="0" collapsedLevelsAreSubtotals="1" fieldPosition="0"/>
    </format>
    <format dxfId="344">
      <pivotArea type="origin" dataOnly="0" labelOnly="1" outline="0" fieldPosition="0"/>
    </format>
    <format dxfId="343">
      <pivotArea field="124" type="button" dataOnly="0" labelOnly="1" outline="0" axis="axisPage" fieldPosition="1"/>
    </format>
    <format dxfId="342">
      <pivotArea type="topRight" dataOnly="0" labelOnly="1" outline="0" fieldPosition="0"/>
    </format>
    <format dxfId="341">
      <pivotArea dataOnly="0" labelOnly="1" fieldPosition="0">
        <references count="1">
          <reference field="124" count="0"/>
        </references>
      </pivotArea>
    </format>
    <format dxfId="340">
      <pivotArea type="all" dataOnly="0" outline="0" fieldPosition="0"/>
    </format>
    <format dxfId="339">
      <pivotArea outline="0" collapsedLevelsAreSubtotals="1" fieldPosition="0"/>
    </format>
    <format dxfId="338">
      <pivotArea field="4" type="button" dataOnly="0" labelOnly="1" outline="0"/>
    </format>
    <format dxfId="337">
      <pivotArea field="4" type="button" dataOnly="0" labelOnly="1" outline="0"/>
    </format>
    <format dxfId="336">
      <pivotArea field="4" type="button" dataOnly="0" labelOnly="1" outline="0"/>
    </format>
    <format dxfId="335">
      <pivotArea field="4" type="button" dataOnly="0" labelOnly="1" outline="0"/>
    </format>
    <format dxfId="334">
      <pivotArea outline="0" collapsedLevelsAreSubtotals="1" fieldPosition="0"/>
    </format>
  </formats>
  <pivotTableStyleInfo name="PivotStyleMedium2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27511D7B-947D-45CC-94E5-0CE715112A84}" name="PivotTable2" cacheId="9"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chartFormat="4" rowHeaderCaption="Township">
  <location ref="J109:M114" firstHeaderRow="0" firstDataRow="1" firstDataCol="1" rowPageCount="1" colPageCount="1"/>
  <pivotFields count="144">
    <pivotField axis="axisPage" multipleItemSelectionAllowed="1" showAll="0">
      <items count="30">
        <item m="1" x="26"/>
        <item m="1" x="27"/>
        <item m="1" x="13"/>
        <item m="1" x="28"/>
        <item m="1" x="20"/>
        <item m="1" x="22"/>
        <item m="1" x="24"/>
        <item m="1" x="25"/>
        <item m="1" x="8"/>
        <item m="1" x="16"/>
        <item m="1" x="18"/>
        <item m="1" x="21"/>
        <item m="1" x="23"/>
        <item h="1" m="1" x="11"/>
        <item h="1" m="1" x="14"/>
        <item h="1" m="1" x="17"/>
        <item m="1" x="3"/>
        <item m="1" x="19"/>
        <item h="1" m="1" x="6"/>
        <item h="1" m="1" x="9"/>
        <item h="1" m="1" x="12"/>
        <item m="1" x="15"/>
        <item h="1" m="1" x="4"/>
        <item h="1" m="1" x="5"/>
        <item h="1" m="1" x="7"/>
        <item m="1" x="10"/>
        <item h="1" x="0"/>
        <item h="1" x="1"/>
        <item x="2"/>
        <item t="default"/>
      </items>
    </pivotField>
    <pivotField showAll="0"/>
    <pivotField showAll="0"/>
    <pivotField showAll="0"/>
    <pivotField showAll="0"/>
    <pivotField axis="axisRow" showAll="0">
      <items count="42">
        <item m="1" x="13"/>
        <item m="1" x="16"/>
        <item m="1" x="36"/>
        <item m="1" x="19"/>
        <item m="1" x="30"/>
        <item m="1" x="25"/>
        <item m="1" x="29"/>
        <item m="1" x="22"/>
        <item m="1" x="6"/>
        <item x="0"/>
        <item m="1" x="7"/>
        <item m="1" x="12"/>
        <item m="1" x="33"/>
        <item m="1" x="9"/>
        <item m="1" x="15"/>
        <item m="1" x="26"/>
        <item m="1" x="11"/>
        <item m="1" x="20"/>
        <item m="1" x="31"/>
        <item m="1" x="5"/>
        <item m="1" x="23"/>
        <item m="1" x="35"/>
        <item m="1" x="14"/>
        <item x="1"/>
        <item m="1" x="24"/>
        <item m="1" x="17"/>
        <item m="1" x="21"/>
        <item m="1" x="27"/>
        <item m="1" x="8"/>
        <item m="1" x="10"/>
        <item x="2"/>
        <item m="1" x="28"/>
        <item m="1" x="18"/>
        <item m="1" x="38"/>
        <item m="1" x="32"/>
        <item m="1" x="39"/>
        <item x="3"/>
        <item m="1" x="40"/>
        <item m="1" x="37"/>
        <item m="1" x="34"/>
        <item m="1" x="4"/>
        <item t="default"/>
      </items>
    </pivotField>
    <pivotField showAll="0"/>
    <pivotField showAll="0"/>
    <pivotField numFmtId="164" showAll="0"/>
    <pivotField dataField="1"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numFmtId="1" showAll="0"/>
    <pivotField numFmtId="1" showAll="0"/>
    <pivotField numFmtId="9" showAll="0"/>
    <pivotField numFmtId="1" showAll="0"/>
    <pivotField numFmtId="1" showAll="0"/>
    <pivotField numFmtId="1" showAll="0"/>
    <pivotField numFmtId="9" showAll="0"/>
    <pivotField numFmtId="1" showAll="0"/>
    <pivotField dataField="1" showAll="0"/>
    <pivotField numFmtId="1" showAll="0"/>
    <pivotField numFmtId="1" showAll="0"/>
    <pivotField numFmtId="1" showAll="0"/>
    <pivotField numFmtId="1" showAll="0"/>
    <pivotField numFmtId="9" showAll="0"/>
    <pivotField showAll="0"/>
    <pivotField numFmtId="1" showAll="0"/>
    <pivotField numFmtId="1" showAll="0"/>
    <pivotField numFmtId="1" showAll="0"/>
    <pivotField numFmtId="1" showAll="0"/>
    <pivotField numFmtId="1" showAll="0"/>
    <pivotField numFmtId="9" showAll="0"/>
    <pivotField numFmtId="9" showAll="0"/>
    <pivotField numFmtId="9" showAll="0"/>
    <pivotField numFmtId="9" showAll="0"/>
    <pivotField showAll="0"/>
    <pivotField numFmtId="9" showAll="0"/>
    <pivotField numFmtId="164" showAll="0"/>
    <pivotField numFmtId="164" showAll="0"/>
    <pivotField numFmtId="164" showAll="0"/>
    <pivotField numFmtId="164" showAll="0"/>
    <pivotField numFmtId="49" showAll="0"/>
    <pivotField numFmtId="164" showAll="0"/>
    <pivotField numFmtId="164" showAll="0"/>
    <pivotField numFmtId="164" showAll="0"/>
    <pivotField numFmtId="164" showAll="0"/>
    <pivotField numFmtId="164" showAll="0"/>
    <pivotField numFmtId="164"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5">
    <i>
      <x v="9"/>
    </i>
    <i>
      <x v="23"/>
    </i>
    <i>
      <x v="30"/>
    </i>
    <i>
      <x v="36"/>
    </i>
    <i t="grand">
      <x/>
    </i>
  </rowItems>
  <colFields count="1">
    <field x="-2"/>
  </colFields>
  <colItems count="3">
    <i>
      <x/>
    </i>
    <i i="1">
      <x v="1"/>
    </i>
    <i i="2">
      <x v="2"/>
    </i>
  </colItems>
  <pageFields count="1">
    <pageField fld="0" hier="-1"/>
  </pageFields>
  <dataFields count="3">
    <dataField name="Sum of Total PoP " fld="9" baseField="0" baseItem="0"/>
    <dataField name="Sum of #_Functional_adult_latrines" fld="32" baseField="0" baseItem="0"/>
    <dataField name="Average of Latrine Usage (PPL:1latrine)" fld="85" subtotal="average" baseField="5" baseItem="9" numFmtId="164"/>
  </dataFields>
  <formats count="1">
    <format dxfId="35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5163A4B7-F670-4A83-A666-818FC321ED29}" name="PivotTable22" cacheId="9"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rowHeaderCaption="State">
  <location ref="B178:F181" firstHeaderRow="0" firstDataRow="1" firstDataCol="1" rowPageCount="1" colPageCount="1"/>
  <pivotFields count="144">
    <pivotField axis="axisRow" subtotalTop="0" multipleItemSelectionAllowed="1" showAll="0">
      <items count="30">
        <item m="1" x="27"/>
        <item m="1" x="13"/>
        <item m="1" x="28"/>
        <item m="1" x="20"/>
        <item m="1" x="8"/>
        <item m="1" x="3"/>
        <item m="1" x="26"/>
        <item m="1" x="22"/>
        <item m="1" x="24"/>
        <item m="1" x="25"/>
        <item m="1" x="16"/>
        <item m="1" x="18"/>
        <item m="1" x="23"/>
        <item m="1" x="21"/>
        <item m="1" x="11"/>
        <item m="1" x="14"/>
        <item m="1" x="17"/>
        <item m="1" x="19"/>
        <item m="1" x="6"/>
        <item m="1" x="9"/>
        <item m="1" x="12"/>
        <item m="1" x="15"/>
        <item m="1" x="4"/>
        <item m="1" x="5"/>
        <item m="1" x="7"/>
        <item m="1" x="10"/>
        <item x="0"/>
        <item x="1"/>
        <item x="2"/>
        <item t="default"/>
      </items>
    </pivotField>
    <pivotField showAll="0" defaultSubtotal="0"/>
    <pivotField showAll="0" defaultSubtotal="0"/>
    <pivotField subtotalTop="0" showAll="0"/>
    <pivotField subtotalTop="0" showAll="0">
      <items count="7">
        <item m="1" x="2"/>
        <item x="0"/>
        <item m="1" x="4"/>
        <item h="1" m="1" x="1"/>
        <item m="1" x="5"/>
        <item m="1" x="3"/>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dataField="1" showAll="0"/>
    <pivotField showAll="0"/>
    <pivotField showAll="0"/>
    <pivotField showAll="0"/>
    <pivotField showAll="0" sortType="descending"/>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3">
    <i>
      <x v="26"/>
    </i>
    <i>
      <x v="27"/>
    </i>
    <i>
      <x v="28"/>
    </i>
  </rowItems>
  <colFields count="1">
    <field x="-2"/>
  </colFields>
  <colItems count="4">
    <i>
      <x/>
    </i>
    <i i="1">
      <x v="1"/>
    </i>
    <i i="2">
      <x v="2"/>
    </i>
    <i i="3">
      <x v="3"/>
    </i>
  </colItems>
  <pageFields count="1">
    <pageField fld="124" item="0" hier="-1"/>
  </pageFields>
  <dataFields count="4">
    <dataField name="  #_of_functional_children_latrines" fld="39" baseField="0" baseItem="0" numFmtId="164"/>
    <dataField name="  #_of_latrines_desludged " fld="35" baseField="0" baseItem="0" numFmtId="1"/>
    <dataField name="  #_latrines_repaired" fld="34" baseField="0" baseItem="0" numFmtId="1"/>
    <dataField name="Sum of #_of_emergency_latrines_set_up_during_the_reporting_period" fld="44" baseField="0" baseItem="0"/>
  </dataFields>
  <formats count="17">
    <format dxfId="368">
      <pivotArea type="all" dataOnly="0" outline="0" fieldPosition="0"/>
    </format>
    <format dxfId="367">
      <pivotArea outline="0" collapsedLevelsAreSubtotals="1" fieldPosition="0"/>
    </format>
    <format dxfId="366">
      <pivotArea type="origin" dataOnly="0" labelOnly="1" outline="0" fieldPosition="0"/>
    </format>
    <format dxfId="365">
      <pivotArea type="topRight" dataOnly="0" labelOnly="1" outline="0" fieldPosition="0"/>
    </format>
    <format dxfId="364">
      <pivotArea field="4" type="button" dataOnly="0" labelOnly="1" outline="0"/>
    </format>
    <format dxfId="363">
      <pivotArea dataOnly="0" labelOnly="1" grandRow="1" outline="0" fieldPosition="0"/>
    </format>
    <format dxfId="362">
      <pivotArea dataOnly="0" labelOnly="1" grandCol="1" outline="0" fieldPosition="0"/>
    </format>
    <format dxfId="361">
      <pivotArea type="all" dataOnly="0" outline="0" fieldPosition="0"/>
    </format>
    <format dxfId="360">
      <pivotArea outline="0" collapsedLevelsAreSubtotals="1" fieldPosition="0"/>
    </format>
    <format dxfId="359">
      <pivotArea type="all" dataOnly="0" outline="0" fieldPosition="0"/>
    </format>
    <format dxfId="358">
      <pivotArea outline="0" collapsedLevelsAreSubtotals="1" fieldPosition="0"/>
    </format>
    <format dxfId="357">
      <pivotArea dataOnly="0" labelOnly="1" outline="0" axis="axisValues" fieldPosition="0"/>
    </format>
    <format dxfId="356">
      <pivotArea outline="0" collapsedLevelsAreSubtotals="1" fieldPosition="0">
        <references count="1">
          <reference field="4294967294" count="1" selected="0">
            <x v="0"/>
          </reference>
        </references>
      </pivotArea>
    </format>
    <format dxfId="355">
      <pivotArea outline="0" collapsedLevelsAreSubtotals="1" fieldPosition="0">
        <references count="1">
          <reference field="4294967294" count="2" selected="0">
            <x v="1"/>
            <x v="2"/>
          </reference>
        </references>
      </pivotArea>
    </format>
    <format dxfId="354">
      <pivotArea dataOnly="0" labelOnly="1" outline="0" fieldPosition="0">
        <references count="1">
          <reference field="4294967294" count="2">
            <x v="1"/>
            <x v="2"/>
          </reference>
        </references>
      </pivotArea>
    </format>
    <format dxfId="353">
      <pivotArea collapsedLevelsAreSubtotals="1" fieldPosition="0">
        <references count="2">
          <reference field="4294967294" count="1" selected="0">
            <x v="3"/>
          </reference>
          <reference field="0" count="1">
            <x v="27"/>
          </reference>
        </references>
      </pivotArea>
    </format>
    <format dxfId="352">
      <pivotArea collapsedLevelsAreSubtotals="1" fieldPosition="0">
        <references count="2">
          <reference field="4294967294" count="1" selected="0">
            <x v="3"/>
          </reference>
          <reference field="0" count="1">
            <x v="28"/>
          </reference>
        </references>
      </pivotArea>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0800-00000A000000}" name="latrine_Rak" cacheId="9" dataOnRows="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16">
  <location ref="B102:C109" firstHeaderRow="1" firstDataRow="2" firstDataCol="1" rowPageCount="3" colPageCount="1"/>
  <pivotFields count="144">
    <pivotField axis="axisPage" subtotalTop="0" multipleItemSelectionAllowed="1" showAll="0">
      <items count="30">
        <item m="1" x="27"/>
        <item m="1" x="13"/>
        <item m="1" x="28"/>
        <item h="1" m="1" x="20"/>
        <item m="1" x="8"/>
        <item h="1" m="1" x="3"/>
        <item h="1" m="1" x="26"/>
        <item h="1" m="1" x="22"/>
        <item h="1" m="1" x="24"/>
        <item m="1" x="25"/>
        <item m="1" x="16"/>
        <item h="1" m="1" x="18"/>
        <item m="1" x="23"/>
        <item h="1" m="1" x="21"/>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subtotalTop="0" showAll="0"/>
    <pivotField axis="axisCol" multipleItemSelectionAllowed="1" showAll="0" defaultSubtotal="0">
      <items count="12">
        <item n="# in active camps (20:1)" x="0"/>
        <item m="1" x="2"/>
        <item m="1" x="10"/>
        <item h="1" m="1" x="11"/>
        <item m="1" x="9"/>
        <item m="1" x="1"/>
        <item n="# in villages (6:1)" m="1" x="4"/>
        <item m="1" x="3"/>
        <item h="1" m="1" x="5"/>
        <item m="1" x="7"/>
        <item h="1" m="1" x="6"/>
        <item h="1" m="1" x="8"/>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6">
    <i>
      <x/>
    </i>
    <i i="1">
      <x v="1"/>
    </i>
    <i i="2">
      <x v="2"/>
    </i>
    <i i="3">
      <x v="3"/>
    </i>
    <i i="4">
      <x v="4"/>
    </i>
    <i i="5">
      <x v="5"/>
    </i>
  </rowItems>
  <colFields count="1">
    <field x="6"/>
  </colFields>
  <colItems count="1">
    <i>
      <x/>
    </i>
  </colItems>
  <pageFields count="3">
    <pageField fld="0" hier="-1"/>
    <pageField fld="4" hier="-1"/>
    <pageField fld="124" hier="-1"/>
  </pageFields>
  <dataFields count="6">
    <dataField name="# latrines (target)" fld="88" baseField="0" baseItem="0"/>
    <dataField name="Sum of #_latrines_repaired" fld="34" baseField="6" baseItem="0"/>
    <dataField name="Sum of #_Existing_latrines" fld="33" baseField="0" baseItem="0"/>
    <dataField name="Sum of #_Functional_adult_latrines" fld="32" baseField="6" baseItem="0"/>
    <dataField name="Sum of #_of_PWD_with_adapted_sanitation_option" fld="40" baseField="6" baseItem="0"/>
    <dataField name="Sum of #_of_functional_children_latrines" fld="39" baseField="6" baseItem="0"/>
  </dataFields>
  <formats count="12">
    <format dxfId="380">
      <pivotArea field="4" type="button" dataOnly="0" labelOnly="1" outline="0" axis="axisPage" fieldPosition="1"/>
    </format>
    <format dxfId="379">
      <pivotArea type="all" dataOnly="0" outline="0" fieldPosition="0"/>
    </format>
    <format dxfId="378">
      <pivotArea outline="0" collapsedLevelsAreSubtotals="1" fieldPosition="0"/>
    </format>
    <format dxfId="377">
      <pivotArea type="origin" dataOnly="0" labelOnly="1" outline="0" fieldPosition="0"/>
    </format>
    <format dxfId="376">
      <pivotArea type="topRight" dataOnly="0" labelOnly="1" outline="0" fieldPosition="0"/>
    </format>
    <format dxfId="375">
      <pivotArea field="-2" type="button" dataOnly="0" labelOnly="1" outline="0" axis="axisRow" fieldPosition="0"/>
    </format>
    <format dxfId="374">
      <pivotArea type="all" dataOnly="0" outline="0" fieldPosition="0"/>
    </format>
    <format dxfId="373">
      <pivotArea outline="0" collapsedLevelsAreSubtotals="1" fieldPosition="0"/>
    </format>
    <format dxfId="372">
      <pivotArea dataOnly="0" labelOnly="1" outline="0" fieldPosition="0">
        <references count="1">
          <reference field="4294967294" count="1">
            <x v="0"/>
          </reference>
        </references>
      </pivotArea>
    </format>
    <format dxfId="371">
      <pivotArea field="4" type="button" dataOnly="0" labelOnly="1" outline="0" axis="axisPage" fieldPosition="1"/>
    </format>
    <format dxfId="370">
      <pivotArea dataOnly="0" labelOnly="1" outline="0" fieldPosition="0">
        <references count="1">
          <reference field="4" count="1">
            <x v="1"/>
          </reference>
        </references>
      </pivotArea>
    </format>
    <format dxfId="369">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96FD2D4-C945-421F-8DDF-E09BCA29EFDB}" name="PivotTable14" cacheId="9" applyNumberFormats="0" applyBorderFormats="0" applyFontFormats="0" applyPatternFormats="0" applyAlignmentFormats="0" applyWidthHeightFormats="1" dataCaption="Values" updatedVersion="8" minRefreshableVersion="3" rowGrandTotals="0" colGrandTotals="0" itemPrintTitles="1" createdVersion="6" indent="0" showHeaders="0" outline="1" outlineData="1" multipleFieldFilters="0">
  <location ref="A31:H52" firstHeaderRow="0" firstDataRow="1" firstDataCol="1" rowPageCount="3" colPageCount="1"/>
  <pivotFields count="144">
    <pivotField axis="axisPage" subtotalTop="0" multipleItemSelectionAllowed="1" showAll="0" defaultSubtotal="0">
      <items count="29">
        <item m="1" x="26"/>
        <item m="1" x="27"/>
        <item m="1" x="13"/>
        <item m="1" x="28"/>
        <item m="1" x="20"/>
        <item m="1" x="22"/>
        <item m="1" x="24"/>
        <item m="1" x="25"/>
        <item m="1" x="8"/>
        <item m="1" x="16"/>
        <item m="1" x="18"/>
        <item m="1" x="21"/>
        <item m="1" x="23"/>
        <item m="1" x="11"/>
        <item m="1" x="14"/>
        <item m="1" x="17"/>
        <item m="1" x="19"/>
        <item m="1" x="6"/>
        <item m="1" x="9"/>
        <item m="1" x="12"/>
        <item m="1" x="15"/>
        <item m="1" x="4"/>
        <item m="1" x="5"/>
        <item m="1" x="7"/>
        <item m="1" x="10"/>
        <item x="0"/>
        <item x="1"/>
        <item m="1" x="3"/>
        <item x="2"/>
      </items>
    </pivotField>
    <pivotField showAll="0" defaultSubtotal="0"/>
    <pivotField showAll="0" defaultSubtotal="0"/>
    <pivotField subtotalTop="0" showAll="0" defaultSubtotal="0"/>
    <pivotField subtotalTop="0" showAll="0" defaultSubtotal="0">
      <items count="6">
        <item m="1" x="2"/>
        <item x="0"/>
        <item m="1" x="4"/>
        <item m="1" x="1"/>
        <item m="1" x="5"/>
        <item m="1" x="3"/>
      </items>
    </pivotField>
    <pivotField subtotalTop="0" showAll="0" defaultSubtotal="0"/>
    <pivotField multipleItemSelectionAllowed="1" showAll="0" defaultSubtotal="0"/>
    <pivotField axis="axisRow" subtotalTop="0" showAll="0" defaultSubtotal="0">
      <items count="974">
        <item m="1" x="801"/>
        <item m="1" x="954"/>
        <item m="1" x="605"/>
        <item m="1" x="349"/>
        <item m="1" x="476"/>
        <item m="1" x="928"/>
        <item m="1" x="837"/>
        <item m="1" x="881"/>
        <item m="1" x="318"/>
        <item m="1" x="146"/>
        <item m="1" x="320"/>
        <item m="1" x="200"/>
        <item m="1" x="462"/>
        <item m="1" x="97"/>
        <item m="1" x="602"/>
        <item m="1" x="152"/>
        <item m="1" x="433"/>
        <item m="1" x="563"/>
        <item m="1" x="578"/>
        <item m="1" x="789"/>
        <item m="1" x="728"/>
        <item m="1" x="333"/>
        <item m="1" x="641"/>
        <item m="1" x="154"/>
        <item m="1" x="877"/>
        <item m="1" x="771"/>
        <item m="1" x="168"/>
        <item m="1" x="630"/>
        <item m="1" x="395"/>
        <item m="1" x="805"/>
        <item x="2"/>
        <item m="1" x="835"/>
        <item m="1" x="778"/>
        <item m="1" x="705"/>
        <item m="1" x="576"/>
        <item m="1" x="266"/>
        <item m="1" x="863"/>
        <item m="1" x="239"/>
        <item m="1" x="716"/>
        <item m="1" x="304"/>
        <item m="1" x="879"/>
        <item m="1" x="272"/>
        <item m="1" x="290"/>
        <item m="1" x="704"/>
        <item m="1" x="271"/>
        <item m="1" x="683"/>
        <item m="1" x="408"/>
        <item m="1" x="906"/>
        <item m="1" x="153"/>
        <item m="1" x="604"/>
        <item m="1" x="288"/>
        <item m="1" x="955"/>
        <item m="1" x="197"/>
        <item m="1" x="767"/>
        <item m="1" x="953"/>
        <item m="1" x="50"/>
        <item m="1" x="659"/>
        <item m="1" x="458"/>
        <item m="1" x="538"/>
        <item m="1" x="539"/>
        <item m="1" x="533"/>
        <item m="1" x="67"/>
        <item m="1" x="116"/>
        <item m="1" x="915"/>
        <item m="1" x="956"/>
        <item m="1" x="642"/>
        <item m="1" x="346"/>
        <item m="1" x="948"/>
        <item m="1" x="550"/>
        <item m="1" x="965"/>
        <item m="1" x="369"/>
        <item m="1" x="927"/>
        <item m="1" x="225"/>
        <item m="1" x="70"/>
        <item m="1" x="60"/>
        <item m="1" x="573"/>
        <item m="1" x="868"/>
        <item m="1" x="258"/>
        <item m="1" x="448"/>
        <item m="1" x="182"/>
        <item m="1" x="273"/>
        <item x="7"/>
        <item m="1" x="754"/>
        <item m="1" x="569"/>
        <item m="1" x="824"/>
        <item x="8"/>
        <item x="9"/>
        <item m="1" x="446"/>
        <item m="1" x="48"/>
        <item m="1" x="709"/>
        <item m="1" x="516"/>
        <item m="1" x="885"/>
        <item m="1" x="710"/>
        <item m="1" x="814"/>
        <item m="1" x="442"/>
        <item m="1" x="493"/>
        <item m="1" x="611"/>
        <item m="1" x="415"/>
        <item m="1" x="399"/>
        <item m="1" x="315"/>
        <item m="1" x="267"/>
        <item m="1" x="598"/>
        <item m="1" x="949"/>
        <item m="1" x="907"/>
        <item m="1" x="639"/>
        <item m="1" x="359"/>
        <item m="1" x="44"/>
        <item m="1" x="506"/>
        <item m="1" x="869"/>
        <item m="1" x="299"/>
        <item m="1" x="208"/>
        <item m="1" x="627"/>
        <item m="1" x="599"/>
        <item m="1" x="664"/>
        <item m="1" x="59"/>
        <item m="1" x="82"/>
        <item m="1" x="764"/>
        <item m="1" x="839"/>
        <item m="1" x="310"/>
        <item m="1" x="223"/>
        <item m="1" x="305"/>
        <item m="1" x="78"/>
        <item m="1" x="517"/>
        <item m="1" x="259"/>
        <item m="1" x="655"/>
        <item m="1" x="698"/>
        <item m="1" x="41"/>
        <item m="1" x="635"/>
        <item x="10"/>
        <item m="1" x="542"/>
        <item m="1" x="86"/>
        <item m="1" x="784"/>
        <item m="1" x="118"/>
        <item m="1" x="243"/>
        <item m="1" x="81"/>
        <item m="1" x="827"/>
        <item m="1" x="846"/>
        <item m="1" x="752"/>
        <item m="1" x="449"/>
        <item m="1" x="334"/>
        <item m="1" x="665"/>
        <item m="1" x="308"/>
        <item m="1" x="815"/>
        <item m="1" x="875"/>
        <item m="1" x="776"/>
        <item m="1" x="513"/>
        <item m="1" x="257"/>
        <item m="1" x="425"/>
        <item m="1" x="718"/>
        <item m="1" x="950"/>
        <item m="1" x="519"/>
        <item m="1" x="882"/>
        <item m="1" x="893"/>
        <item m="1" x="199"/>
        <item m="1" x="343"/>
        <item m="1" x="913"/>
        <item m="1" x="176"/>
        <item m="1" x="595"/>
        <item m="1" x="457"/>
        <item m="1" x="845"/>
        <item m="1" x="491"/>
        <item m="1" x="785"/>
        <item m="1" x="89"/>
        <item m="1" x="668"/>
        <item m="1" x="588"/>
        <item m="1" x="892"/>
        <item m="1" x="821"/>
        <item m="1" x="712"/>
        <item m="1" x="570"/>
        <item m="1" x="418"/>
        <item m="1" x="660"/>
        <item m="1" x="496"/>
        <item m="1" x="680"/>
        <item m="1" x="780"/>
        <item m="1" x="30"/>
        <item m="1" x="131"/>
        <item m="1" x="534"/>
        <item m="1" x="57"/>
        <item m="1" x="616"/>
        <item m="1" x="873"/>
        <item m="1" x="307"/>
        <item m="1" x="386"/>
        <item m="1" x="163"/>
        <item m="1" x="47"/>
        <item m="1" x="488"/>
        <item m="1" x="582"/>
        <item m="1" x="52"/>
        <item m="1" x="380"/>
        <item m="1" x="452"/>
        <item m="1" x="686"/>
        <item m="1" x="335"/>
        <item m="1" x="74"/>
        <item m="1" x="848"/>
        <item m="1" x="838"/>
        <item m="1" x="620"/>
        <item m="1" x="324"/>
        <item m="1" x="167"/>
        <item m="1" x="337"/>
        <item m="1" x="625"/>
        <item m="1" x="888"/>
        <item m="1" x="85"/>
        <item m="1" x="69"/>
        <item m="1" x="871"/>
        <item m="1" x="697"/>
        <item m="1" x="700"/>
        <item m="1" x="196"/>
        <item m="1" x="558"/>
        <item m="1" x="530"/>
        <item m="1" x="277"/>
        <item m="1" x="387"/>
        <item m="1" x="963"/>
        <item m="1" x="202"/>
        <item m="1" x="637"/>
        <item m="1" x="684"/>
        <item m="1" x="298"/>
        <item m="1" x="115"/>
        <item m="1" x="222"/>
        <item m="1" x="647"/>
        <item m="1" x="603"/>
        <item m="1" x="241"/>
        <item m="1" x="148"/>
        <item m="1" x="392"/>
        <item m="1" x="753"/>
        <item m="1" x="233"/>
        <item m="1" x="555"/>
        <item m="1" x="724"/>
        <item m="1" x="922"/>
        <item m="1" x="968"/>
        <item m="1" x="428"/>
        <item m="1" x="822"/>
        <item m="1" x="859"/>
        <item m="1" x="403"/>
        <item m="1" x="373"/>
        <item m="1" x="283"/>
        <item m="1" x="293"/>
        <item m="1" x="566"/>
        <item m="1" x="523"/>
        <item m="1" x="389"/>
        <item m="1" x="514"/>
        <item m="1" x="757"/>
        <item m="1" x="254"/>
        <item m="1" x="687"/>
        <item m="1" x="201"/>
        <item m="1" x="248"/>
        <item m="1" x="612"/>
        <item m="1" x="250"/>
        <item m="1" x="325"/>
        <item m="1" x="499"/>
        <item m="1" x="674"/>
        <item m="1" x="884"/>
        <item m="1" x="390"/>
        <item m="1" x="621"/>
        <item m="1" x="110"/>
        <item m="1" x="791"/>
        <item m="1" x="524"/>
        <item m="1" x="825"/>
        <item m="1" x="188"/>
        <item m="1" x="107"/>
        <item m="1" x="114"/>
        <item m="1" x="532"/>
        <item m="1" x="289"/>
        <item m="1" x="354"/>
        <item m="1" x="451"/>
        <item m="1" x="939"/>
        <item m="1" x="103"/>
        <item m="1" x="473"/>
        <item m="1" x="280"/>
        <item m="1" x="421"/>
        <item m="1" x="946"/>
        <item m="1" x="358"/>
        <item m="1" x="958"/>
        <item x="11"/>
        <item x="12"/>
        <item m="1" x="624"/>
        <item m="1" x="224"/>
        <item m="1" x="319"/>
        <item m="1" x="666"/>
        <item m="1" x="631"/>
        <item m="1" x="363"/>
        <item m="1" x="685"/>
        <item m="1" x="356"/>
        <item m="1" x="133"/>
        <item m="1" x="226"/>
        <item m="1" x="151"/>
        <item m="1" x="638"/>
        <item m="1" x="911"/>
        <item m="1" x="265"/>
        <item m="1" x="422"/>
        <item m="1" x="617"/>
        <item m="1" x="160"/>
        <item m="1" x="278"/>
        <item m="1" x="834"/>
        <item m="1" x="930"/>
        <item m="1" x="467"/>
        <item m="1" x="139"/>
        <item m="1" x="376"/>
        <item m="1" x="924"/>
        <item m="1" x="217"/>
        <item m="1" x="191"/>
        <item m="1" x="656"/>
        <item m="1" x="731"/>
        <item m="1" x="187"/>
        <item m="1" x="715"/>
        <item m="1" x="90"/>
        <item m="1" x="184"/>
        <item m="1" x="804"/>
        <item m="1" x="231"/>
        <item m="1" x="504"/>
        <item m="1" x="864"/>
        <item m="1" x="942"/>
        <item m="1" x="960"/>
        <item m="1" x="162"/>
        <item x="0"/>
        <item m="1" x="269"/>
        <item m="1" x="816"/>
        <item m="1" x="218"/>
        <item m="1" x="670"/>
        <item m="1" x="905"/>
        <item m="1" x="520"/>
        <item m="1" x="219"/>
        <item m="1" x="253"/>
        <item m="1" x="329"/>
        <item m="1" x="748"/>
        <item m="1" x="171"/>
        <item m="1" x="696"/>
        <item m="1" x="108"/>
        <item m="1" x="836"/>
        <item m="1" x="883"/>
        <item x="3"/>
        <item m="1" x="450"/>
        <item m="1" x="841"/>
        <item m="1" x="240"/>
        <item m="1" x="886"/>
        <item m="1" x="95"/>
        <item m="1" x="361"/>
        <item m="1" x="407"/>
        <item m="1" x="480"/>
        <item m="1" x="583"/>
        <item m="1" x="43"/>
        <item m="1" x="941"/>
        <item m="1" x="125"/>
        <item m="1" x="819"/>
        <item m="1" x="508"/>
        <item m="1" x="301"/>
        <item m="1" x="880"/>
        <item m="1" x="246"/>
        <item m="1" x="119"/>
        <item m="1" x="826"/>
        <item m="1" x="76"/>
        <item m="1" x="330"/>
        <item m="1" x="440"/>
        <item m="1" x="141"/>
        <item m="1" x="721"/>
        <item m="1" x="112"/>
        <item m="1" x="559"/>
        <item m="1" x="128"/>
        <item m="1" x="803"/>
        <item m="1" x="101"/>
        <item m="1" x="707"/>
        <item m="1" x="770"/>
        <item m="1" x="91"/>
        <item m="1" x="768"/>
        <item m="1" x="166"/>
        <item m="1" x="216"/>
        <item m="1" x="971"/>
        <item m="1" x="441"/>
        <item m="1" x="88"/>
        <item m="1" x="31"/>
        <item m="1" x="777"/>
        <item m="1" x="382"/>
        <item m="1" x="83"/>
        <item m="1" x="606"/>
        <item m="1" x="340"/>
        <item m="1" x="158"/>
        <item m="1" x="679"/>
        <item m="1" x="371"/>
        <item m="1" x="492"/>
        <item m="1" x="370"/>
        <item m="1" x="628"/>
        <item m="1" x="600"/>
        <item m="1" x="143"/>
        <item m="1" x="622"/>
        <item m="1" x="173"/>
        <item m="1" x="122"/>
        <item m="1" x="632"/>
        <item m="1" x="177"/>
        <item m="1" x="99"/>
        <item m="1" x="159"/>
        <item m="1" x="615"/>
        <item m="1" x="737"/>
        <item m="1" x="786"/>
        <item m="1" x="165"/>
        <item m="1" x="781"/>
        <item m="1" x="211"/>
        <item m="1" x="397"/>
        <item m="1" x="23"/>
        <item m="1" x="213"/>
        <item m="1" x="113"/>
        <item m="1" x="261"/>
        <item m="1" x="385"/>
        <item m="1" x="695"/>
        <item m="1" x="645"/>
        <item m="1" x="157"/>
        <item m="1" x="106"/>
        <item m="1" x="832"/>
        <item m="1" x="806"/>
        <item m="1" x="237"/>
        <item m="1" x="673"/>
        <item m="1" x="652"/>
        <item m="1" x="739"/>
        <item m="1" x="820"/>
        <item m="1" x="238"/>
        <item m="1" x="336"/>
        <item m="1" x="414"/>
        <item m="1" x="900"/>
        <item m="1" x="855"/>
        <item m="1" x="755"/>
        <item m="1" x="529"/>
        <item m="1" x="575"/>
        <item m="1" x="33"/>
        <item m="1" x="204"/>
        <item m="1" x="720"/>
        <item m="1" x="813"/>
        <item m="1" x="42"/>
        <item m="1" x="364"/>
        <item m="1" x="478"/>
        <item m="1" x="96"/>
        <item m="1" x="840"/>
        <item m="1" x="251"/>
        <item m="1" x="344"/>
        <item m="1" x="164"/>
        <item m="1" x="581"/>
        <item m="1" x="174"/>
        <item m="1" x="72"/>
        <item m="1" x="147"/>
        <item x="13"/>
        <item m="1" x="614"/>
        <item m="1" x="264"/>
        <item m="1" x="357"/>
        <item m="1" x="65"/>
        <item m="1" x="303"/>
        <item m="1" x="161"/>
        <item m="1" x="172"/>
        <item m="1" x="327"/>
        <item m="1" x="185"/>
        <item m="1" x="189"/>
        <item m="1" x="365"/>
        <item m="1" x="932"/>
        <item m="1" x="242"/>
        <item m="1" x="567"/>
        <item m="1" x="856"/>
        <item m="1" x="916"/>
        <item m="1" x="626"/>
        <item m="1" x="730"/>
        <item m="1" x="761"/>
        <item m="1" x="92"/>
        <item m="1" x="593"/>
        <item m="1" x="420"/>
        <item m="1" x="194"/>
        <item m="1" x="443"/>
        <item m="1" x="640"/>
        <item m="1" x="586"/>
        <item m="1" x="878"/>
        <item m="1" x="706"/>
        <item m="1" x="681"/>
        <item m="1" x="220"/>
        <item m="1" x="444"/>
        <item m="1" x="528"/>
        <item m="1" x="109"/>
        <item m="1" x="751"/>
        <item m="1" x="404"/>
        <item m="1" x="317"/>
        <item m="1" x="610"/>
        <item m="1" x="170"/>
        <item m="1" x="843"/>
        <item m="1" x="326"/>
        <item m="1" x="959"/>
        <item m="1" x="531"/>
        <item m="1" x="897"/>
        <item m="1" x="347"/>
        <item m="1" x="850"/>
        <item m="1" x="729"/>
        <item m="1" x="854"/>
        <item m="1" x="234"/>
        <item m="1" x="643"/>
        <item m="1" x="379"/>
        <item m="1" x="353"/>
        <item m="1" x="409"/>
        <item m="1" x="434"/>
        <item m="1" x="312"/>
        <item m="1" x="416"/>
        <item m="1" x="175"/>
        <item m="1" x="360"/>
        <item m="1" x="552"/>
        <item m="1" x="465"/>
        <item m="1" x="244"/>
        <item m="1" x="874"/>
        <item m="1" x="833"/>
        <item m="1" x="743"/>
        <item m="1" x="650"/>
        <item m="1" x="920"/>
        <item m="1" x="256"/>
        <item m="1" x="688"/>
        <item m="1" x="746"/>
        <item m="1" x="144"/>
        <item m="1" x="699"/>
        <item m="1" x="890"/>
        <item m="1" x="562"/>
        <item m="1" x="121"/>
        <item m="1" x="394"/>
        <item m="1" x="760"/>
        <item m="1" x="847"/>
        <item m="1" x="235"/>
        <item m="1" x="849"/>
        <item m="1" x="862"/>
        <item m="1" x="40"/>
        <item m="1" x="134"/>
        <item m="1" x="553"/>
        <item m="1" x="872"/>
        <item m="1" x="518"/>
        <item m="1" x="35"/>
        <item m="1" x="471"/>
        <item m="1" x="669"/>
        <item m="1" x="300"/>
        <item m="1" x="565"/>
        <item m="1" x="426"/>
        <item m="1" x="667"/>
        <item m="1" x="732"/>
        <item m="1" x="547"/>
        <item m="1" x="456"/>
        <item m="1" x="381"/>
        <item m="1" x="192"/>
        <item m="1" x="412"/>
        <item m="1" x="470"/>
        <item m="1" x="831"/>
        <item m="1" x="221"/>
        <item m="1" x="509"/>
        <item m="1" x="39"/>
        <item m="1" x="350"/>
        <item m="1" x="895"/>
        <item m="1" x="212"/>
        <item m="1" x="268"/>
        <item m="1" x="759"/>
        <item m="1" x="345"/>
        <item m="1" x="485"/>
        <item x="4"/>
        <item x="5"/>
        <item m="1" x="866"/>
        <item m="1" x="713"/>
        <item m="1" x="810"/>
        <item m="1" x="193"/>
        <item m="1" x="132"/>
        <item m="1" x="773"/>
        <item m="1" x="209"/>
        <item m="1" x="455"/>
        <item m="1" x="925"/>
        <item m="1" x="435"/>
        <item m="1" x="766"/>
        <item m="1" x="186"/>
        <item m="1" x="391"/>
        <item m="1" x="117"/>
        <item m="1" x="281"/>
        <item m="1" x="945"/>
        <item m="1" x="489"/>
        <item m="1" x="362"/>
        <item m="1" x="111"/>
        <item x="14"/>
        <item m="1" x="393"/>
        <item x="15"/>
        <item x="16"/>
        <item m="1" x="311"/>
        <item m="1" x="891"/>
        <item m="1" x="503"/>
        <item m="1" x="800"/>
        <item m="1" x="876"/>
        <item m="1" x="227"/>
        <item m="1" x="654"/>
        <item m="1" x="294"/>
        <item m="1" x="944"/>
        <item m="1" x="923"/>
        <item m="1" x="551"/>
        <item m="1" x="460"/>
        <item m="1" x="702"/>
        <item m="1" x="375"/>
        <item m="1" x="515"/>
        <item m="1" x="653"/>
        <item m="1" x="657"/>
        <item m="1" x="236"/>
        <item m="1" x="430"/>
        <item m="1" x="29"/>
        <item m="1" x="812"/>
        <item m="1" x="51"/>
        <item m="1" x="351"/>
        <item m="1" x="21"/>
        <item m="1" x="902"/>
        <item m="1" x="926"/>
        <item m="1" x="693"/>
        <item m="1" x="782"/>
        <item m="1" x="584"/>
        <item m="1" x="348"/>
        <item m="1" x="947"/>
        <item m="1" x="372"/>
        <item m="1" x="377"/>
        <item m="1" x="896"/>
        <item m="1" x="756"/>
        <item m="1" x="545"/>
        <item m="1" x="438"/>
        <item m="1" x="410"/>
        <item x="17"/>
        <item m="1" x="245"/>
        <item m="1" x="574"/>
        <item m="1" x="636"/>
        <item m="1" x="282"/>
        <item m="1" x="572"/>
        <item m="1" x="466"/>
        <item m="1" x="541"/>
        <item m="1" x="214"/>
        <item m="1" x="75"/>
        <item m="1" x="323"/>
        <item m="1" x="726"/>
        <item m="1" x="169"/>
        <item m="1" x="677"/>
        <item m="1" x="790"/>
        <item m="1" x="454"/>
        <item m="1" x="901"/>
        <item m="1" x="459"/>
        <item m="1" x="823"/>
        <item m="1" x="80"/>
        <item m="1" x="342"/>
        <item m="1" x="497"/>
        <item m="1" x="910"/>
        <item m="1" x="374"/>
        <item m="1" x="725"/>
        <item m="1" x="607"/>
        <item m="1" x="540"/>
        <item m="1" x="53"/>
        <item m="1" x="205"/>
        <item m="1" x="796"/>
        <item m="1" x="818"/>
        <item m="1" x="535"/>
        <item m="1" x="126"/>
        <item m="1" x="577"/>
        <item m="1" x="899"/>
        <item m="1" x="195"/>
        <item m="1" x="291"/>
        <item m="1" x="25"/>
        <item m="1" x="181"/>
        <item m="1" x="155"/>
        <item m="1" x="571"/>
        <item m="1" x="649"/>
        <item m="1" x="671"/>
        <item m="1" x="276"/>
        <item m="1" x="383"/>
        <item m="1" x="608"/>
        <item m="1" x="445"/>
        <item m="1" x="860"/>
        <item m="1" x="500"/>
        <item m="1" x="37"/>
        <item m="1" x="203"/>
        <item m="1" x="32"/>
        <item m="1" x="439"/>
        <item m="1" x="102"/>
        <item m="1" x="484"/>
        <item m="1" x="903"/>
        <item m="1" x="894"/>
        <item m="1" x="341"/>
        <item m="1" x="316"/>
        <item m="1" x="591"/>
        <item m="1" x="917"/>
        <item m="1" x="314"/>
        <item m="1" x="402"/>
        <item m="1" x="477"/>
        <item m="1" x="672"/>
        <item m="1" x="723"/>
        <item m="1" x="758"/>
        <item m="1" x="543"/>
        <item m="1" x="711"/>
        <item m="1" x="842"/>
        <item m="1" x="749"/>
        <item m="1" x="398"/>
        <item m="1" x="601"/>
        <item x="18"/>
        <item m="1" x="568"/>
        <item m="1" x="765"/>
        <item m="1" x="690"/>
        <item m="1" x="951"/>
        <item m="1" x="772"/>
        <item m="1" x="481"/>
        <item m="1" x="26"/>
        <item m="1" x="124"/>
        <item m="1" x="396"/>
        <item m="1" x="799"/>
        <item m="1" x="487"/>
        <item m="1" x="964"/>
        <item m="1" x="961"/>
        <item m="1" x="544"/>
        <item m="1" x="400"/>
        <item m="1" x="938"/>
        <item m="1" x="676"/>
        <item m="1" x="970"/>
        <item m="1" x="130"/>
        <item m="1" x="411"/>
        <item m="1" x="719"/>
        <item m="1" x="691"/>
        <item m="1" x="198"/>
        <item m="1" x="943"/>
        <item m="1" x="28"/>
        <item m="1" x="495"/>
        <item m="1" x="548"/>
        <item m="1" x="367"/>
        <item m="1" x="692"/>
        <item m="1" x="618"/>
        <item m="1" x="427"/>
        <item m="1" x="56"/>
        <item m="1" x="511"/>
        <item m="1" x="549"/>
        <item m="1" x="138"/>
        <item m="1" x="260"/>
        <item m="1" x="321"/>
        <item m="1" x="437"/>
        <item m="1" x="735"/>
        <item m="1" x="857"/>
        <item m="1" x="309"/>
        <item m="1" x="55"/>
        <item m="1" x="762"/>
        <item m="1" x="808"/>
        <item m="1" x="722"/>
        <item m="1" x="937"/>
        <item m="1" x="861"/>
        <item m="1" x="61"/>
        <item m="1" x="58"/>
        <item m="1" x="522"/>
        <item m="1" x="46"/>
        <item m="1" x="536"/>
        <item m="1" x="817"/>
        <item m="1" x="717"/>
        <item m="1" x="331"/>
        <item m="1" x="292"/>
        <item x="6"/>
        <item m="1" x="661"/>
        <item m="1" x="417"/>
        <item m="1" x="734"/>
        <item m="1" x="38"/>
        <item m="1" x="738"/>
        <item m="1" x="537"/>
        <item m="1" x="797"/>
        <item m="1" x="104"/>
        <item m="1" x="423"/>
        <item m="1" x="736"/>
        <item m="1" x="127"/>
        <item m="1" x="794"/>
        <item m="1" x="701"/>
        <item m="1" x="215"/>
        <item m="1" x="966"/>
        <item m="1" x="206"/>
        <item m="1" x="100"/>
        <item m="1" x="889"/>
        <item m="1" x="798"/>
        <item m="1" x="811"/>
        <item m="1" x="648"/>
        <item m="1" x="629"/>
        <item m="1" x="744"/>
        <item m="1" x="809"/>
        <item m="1" x="136"/>
        <item m="1" x="27"/>
        <item m="1" x="338"/>
        <item m="1" x="940"/>
        <item m="1" x="498"/>
        <item m="1" x="557"/>
        <item m="1" x="355"/>
        <item m="1" x="179"/>
        <item m="1" x="741"/>
        <item m="1" x="178"/>
        <item m="1" x="788"/>
        <item m="1" x="619"/>
        <item m="1" x="546"/>
        <item m="1" x="613"/>
        <item m="1" x="633"/>
        <item m="1" x="424"/>
        <item m="1" x="54"/>
        <item m="1" x="469"/>
        <item m="1" x="936"/>
        <item m="1" x="580"/>
        <item m="1" x="123"/>
        <item m="1" x="675"/>
        <item x="1"/>
        <item m="1" x="105"/>
        <item m="1" x="933"/>
        <item m="1" x="934"/>
        <item m="1" x="747"/>
        <item m="1" x="935"/>
        <item m="1" x="229"/>
        <item m="1" x="585"/>
        <item m="1" x="694"/>
        <item m="1" x="830"/>
        <item m="1" x="36"/>
        <item m="1" x="145"/>
        <item m="1" x="322"/>
        <item m="1" x="207"/>
        <item m="1" x="34"/>
        <item m="1" x="590"/>
        <item m="1" x="474"/>
        <item m="1" x="912"/>
        <item m="1" x="962"/>
        <item m="1" x="919"/>
        <item m="1" x="867"/>
        <item m="1" x="129"/>
        <item m="1" x="579"/>
        <item m="1" x="413"/>
        <item m="1" x="328"/>
        <item m="1" x="232"/>
        <item m="1" x="296"/>
        <item m="1" x="66"/>
        <item x="19"/>
        <item m="1" x="401"/>
        <item m="1" x="419"/>
        <item m="1" x="388"/>
        <item m="1" x="646"/>
        <item m="1" x="972"/>
        <item m="1" x="898"/>
        <item m="1" x="405"/>
        <item m="1" x="279"/>
        <item m="1" x="475"/>
        <item m="1" x="802"/>
        <item m="1" x="98"/>
        <item m="1" x="904"/>
        <item m="1" x="287"/>
        <item m="1" x="521"/>
        <item m="1" x="556"/>
        <item m="1" x="908"/>
        <item m="1" x="453"/>
        <item m="1" x="297"/>
        <item m="1" x="502"/>
        <item m="1" x="931"/>
        <item m="1" x="909"/>
        <item m="1" x="589"/>
        <item m="1" x="510"/>
        <item m="1" x="366"/>
        <item m="1" x="274"/>
        <item m="1" x="275"/>
        <item m="1" x="230"/>
        <item m="1" x="64"/>
        <item m="1" x="228"/>
        <item x="20"/>
        <item m="1" x="24"/>
        <item m="1" x="733"/>
        <item m="1" x="332"/>
        <item m="1" x="247"/>
        <item m="1" x="479"/>
        <item m="1" x="249"/>
        <item m="1" x="406"/>
        <item m="1" x="79"/>
        <item m="1" x="501"/>
        <item m="1" x="525"/>
        <item m="1" x="561"/>
        <item m="1" x="594"/>
        <item m="1" x="795"/>
        <item m="1" x="190"/>
        <item m="1" x="507"/>
        <item m="1" x="689"/>
        <item m="1" x="651"/>
        <item m="1" x="865"/>
        <item m="1" x="180"/>
        <item m="1" x="352"/>
        <item m="1" x="957"/>
        <item m="1" x="368"/>
        <item m="1" x="597"/>
        <item m="1" x="644"/>
        <item m="1" x="286"/>
        <item m="1" x="745"/>
        <item m="1" x="663"/>
        <item m="1" x="793"/>
        <item m="1" x="431"/>
        <item m="1" x="252"/>
        <item m="1" x="623"/>
        <item m="1" x="461"/>
        <item m="1" x="135"/>
        <item m="1" x="564"/>
        <item m="1" x="494"/>
        <item m="1" x="742"/>
        <item m="1" x="137"/>
        <item m="1" x="727"/>
        <item m="1" x="490"/>
        <item m="1" x="183"/>
        <item m="1" x="714"/>
        <item m="1" x="210"/>
        <item m="1" x="472"/>
        <item m="1" x="740"/>
        <item m="1" x="156"/>
        <item m="1" x="62"/>
        <item m="1" x="284"/>
        <item m="1" x="302"/>
        <item m="1" x="505"/>
        <item m="1" x="512"/>
        <item m="1" x="120"/>
        <item m="1" x="682"/>
        <item m="1" x="779"/>
        <item m="1" x="887"/>
        <item m="1" x="255"/>
        <item m="1" x="87"/>
        <item m="1" x="921"/>
        <item m="1" x="295"/>
        <item m="1" x="918"/>
        <item m="1" x="853"/>
        <item m="1" x="783"/>
        <item m="1" x="285"/>
        <item m="1" x="708"/>
        <item m="1" x="149"/>
        <item m="1" x="769"/>
        <item m="1" x="140"/>
        <item m="1" x="828"/>
        <item m="1" x="45"/>
        <item m="1" x="658"/>
        <item m="1" x="482"/>
        <item m="1" x="554"/>
        <item m="1" x="339"/>
        <item m="1" x="436"/>
        <item m="1" x="787"/>
        <item m="1" x="429"/>
        <item m="1" x="662"/>
        <item m="1" x="609"/>
        <item m="1" x="852"/>
        <item m="1" x="678"/>
        <item m="1" x="587"/>
        <item m="1" x="432"/>
        <item m="1" x="71"/>
        <item m="1" x="969"/>
        <item m="1" x="952"/>
        <item m="1" x="142"/>
        <item m="1" x="973"/>
        <item m="1" x="763"/>
        <item m="1" x="483"/>
        <item m="1" x="68"/>
        <item m="1" x="49"/>
        <item m="1" x="750"/>
        <item m="1" x="774"/>
        <item m="1" x="775"/>
        <item m="1" x="858"/>
        <item m="1" x="807"/>
        <item m="1" x="150"/>
        <item m="1" x="468"/>
        <item m="1" x="262"/>
        <item m="1" x="263"/>
        <item m="1" x="929"/>
        <item m="1" x="870"/>
        <item m="1" x="378"/>
        <item m="1" x="84"/>
        <item m="1" x="486"/>
        <item m="1" x="851"/>
        <item m="1" x="463"/>
        <item m="1" x="914"/>
        <item m="1" x="464"/>
        <item m="1" x="844"/>
        <item m="1" x="384"/>
        <item m="1" x="313"/>
        <item m="1" x="703"/>
        <item m="1" x="63"/>
        <item m="1" x="77"/>
        <item m="1" x="634"/>
        <item m="1" x="596"/>
        <item m="1" x="93"/>
        <item m="1" x="792"/>
        <item m="1" x="73"/>
        <item m="1" x="306"/>
        <item m="1" x="526"/>
        <item m="1" x="447"/>
        <item m="1" x="94"/>
        <item m="1" x="829"/>
        <item m="1" x="592"/>
        <item m="1" x="527"/>
        <item m="1" x="560"/>
        <item m="1" x="967"/>
        <item m="1" x="270"/>
        <item m="1" x="22"/>
      </items>
    </pivotField>
    <pivotField subtotalTop="0" showAll="0" defaultSubtotal="0"/>
    <pivotField dataField="1" subtotalTop="0" showAll="0" defaultSubtotal="0"/>
    <pivotField numFmtId="164"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howAll="0" defaultSubtotal="0"/>
    <pivotField showAll="0" defaultSubtotal="0"/>
    <pivotField subtotalTop="0" showAll="0" defaultSubtotal="0"/>
    <pivotField subtotalTop="0" showAll="0" defaultSubtotal="0"/>
    <pivotField showAll="0" defaultSubtotal="0"/>
    <pivotField numFmtId="1" subtotalTop="0" showAll="0" defaultSubtotal="0"/>
    <pivotField subtotalTop="0" showAll="0" defaultSubtotal="0"/>
    <pivotField numFmtId="9" showAll="0" defaultSubtotal="0"/>
    <pivotField numFmtId="1" showAll="0" defaultSubtotal="0"/>
    <pivotField showAll="0" defaultSubtotal="0"/>
    <pivotField numFmtId="1" showAll="0" defaultSubtotal="0"/>
    <pivotField numFmtId="1" subtotalTop="0" showAll="0" defaultSubtotal="0"/>
    <pivotField subtotalTop="0" showAll="0" defaultSubtotal="0"/>
    <pivotField subtotalTop="0" showAll="0" defaultSubtotal="0"/>
    <pivotField subtotalTop="0" showAll="0" defaultSubtota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ubtotalTop="0"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numFmtId="49" showAll="0" defaultSubtotal="0"/>
    <pivotField numFmtId="49" showAll="0" defaultSubtotal="0"/>
    <pivotField numFmtId="164" subtotalTop="0" showAll="0" defaultSubtotal="0"/>
    <pivotField dataField="1" numFmtId="164" subtotalTop="0" showAll="0" defaultSubtotal="0"/>
    <pivotField dataField="1" numFmtId="164" subtotalTop="0" showAll="0" defaultSubtotal="0"/>
    <pivotField dataField="1" numFmtId="164" subtotalTop="0" showAll="0" defaultSubtotal="0"/>
    <pivotField dataField="1" numFmtId="164" subtotalTop="0" showAll="0" defaultSubtotal="0"/>
    <pivotField dataField="1" numFmtId="164" subtotalTop="0" showAll="0" defaultSubtotal="0"/>
    <pivotField dataField="1" numFmtId="164"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axis="axisPage" subtotalTop="0" showAll="0" defaultSubtotal="0">
      <items count="4">
        <item x="0"/>
        <item m="1" x="3"/>
        <item m="1" x="1"/>
        <item m="1" x="2"/>
      </items>
    </pivotField>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axis="axisPage" subtotalTop="0" multipleItemSelectionAllowed="1" showAll="0" defaultSubtotal="0">
      <items count="4">
        <item x="2"/>
        <item x="3"/>
        <item x="1"/>
        <item x="0"/>
      </items>
    </pivotField>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subtotalTop="0" dragToRow="0" dragToCol="0" dragToPage="0" showAll="0" defaultSubtotal="0"/>
    <pivotField subtotalTop="0" dragToRow="0" dragToCol="0" dragToPage="0" showAll="0" defaultSubtotal="0"/>
  </pivotFields>
  <rowFields count="1">
    <field x="7"/>
  </rowFields>
  <rowItems count="21">
    <i>
      <x v="30"/>
    </i>
    <i>
      <x v="81"/>
    </i>
    <i>
      <x v="85"/>
    </i>
    <i>
      <x v="86"/>
    </i>
    <i>
      <x v="128"/>
    </i>
    <i>
      <x v="271"/>
    </i>
    <i>
      <x v="272"/>
    </i>
    <i>
      <x v="312"/>
    </i>
    <i>
      <x v="328"/>
    </i>
    <i>
      <x v="435"/>
    </i>
    <i>
      <x v="545"/>
    </i>
    <i>
      <x v="546"/>
    </i>
    <i>
      <x v="566"/>
    </i>
    <i>
      <x v="568"/>
    </i>
    <i>
      <x v="569"/>
    </i>
    <i>
      <x v="608"/>
    </i>
    <i>
      <x v="681"/>
    </i>
    <i>
      <x v="738"/>
    </i>
    <i>
      <x v="785"/>
    </i>
    <i>
      <x v="813"/>
    </i>
    <i>
      <x v="843"/>
    </i>
  </rowItems>
  <colFields count="1">
    <field x="-2"/>
  </colFields>
  <colItems count="7">
    <i>
      <x/>
    </i>
    <i i="1">
      <x v="1"/>
    </i>
    <i i="2">
      <x v="2"/>
    </i>
    <i i="3">
      <x v="3"/>
    </i>
    <i i="4">
      <x v="4"/>
    </i>
    <i i="5">
      <x v="5"/>
    </i>
    <i i="6">
      <x v="6"/>
    </i>
  </colItems>
  <pageFields count="3">
    <pageField fld="124" item="0" hier="-1"/>
    <pageField fld="0" hier="-1"/>
    <pageField fld="134" hier="-1"/>
  </pageFields>
  <dataFields count="7">
    <dataField name="Max of Total PoP " fld="9" subtotal="max" baseField="7" baseItem="30" numFmtId="3"/>
    <dataField name=" Addemdum1" fld="110" subtotal="max" baseField="7" baseItem="30"/>
    <dataField name=" Addendum2" fld="111" subtotal="max" baseField="7" baseItem="30"/>
    <dataField name=" Addendum3" fld="112" subtotal="max" baseField="7" baseItem="30"/>
    <dataField name=" Addendum4" fld="113" subtotal="max" baseField="7" baseItem="30"/>
    <dataField name="Addendum5" fld="114" subtotal="average" baseField="7" baseItem="30"/>
    <dataField name=" HPM WASH items" fld="115" subtotal="max" baseField="7" baseItem="30"/>
  </dataFields>
  <formats count="21">
    <format dxfId="535">
      <pivotArea field="4" type="button" dataOnly="0" labelOnly="1" outline="0"/>
    </format>
    <format dxfId="534">
      <pivotArea type="all" dataOnly="0" outline="0" fieldPosition="0"/>
    </format>
    <format dxfId="533">
      <pivotArea field="4" type="button" dataOnly="0" labelOnly="1" outline="0"/>
    </format>
    <format dxfId="532">
      <pivotArea outline="0" fieldPosition="0">
        <references count="1">
          <reference field="4294967294" count="1">
            <x v="0"/>
          </reference>
        </references>
      </pivotArea>
    </format>
    <format dxfId="531">
      <pivotArea dataOnly="0" labelOnly="1" outline="0" fieldPosition="0">
        <references count="1">
          <reference field="4294967294" count="1">
            <x v="0"/>
          </reference>
        </references>
      </pivotArea>
    </format>
    <format dxfId="530">
      <pivotArea type="all" dataOnly="0" outline="0" fieldPosition="0"/>
    </format>
    <format dxfId="529">
      <pivotArea outline="0" collapsedLevelsAreSubtotals="1" fieldPosition="0"/>
    </format>
    <format dxfId="528">
      <pivotArea dataOnly="0" labelOnly="1" grandRow="1" outline="0" fieldPosition="0"/>
    </format>
    <format dxfId="527">
      <pivotArea dataOnly="0" labelOnly="1" outline="0" fieldPosition="0">
        <references count="1">
          <reference field="4294967294" count="1">
            <x v="0"/>
          </reference>
        </references>
      </pivotArea>
    </format>
    <format dxfId="526">
      <pivotArea type="all" dataOnly="0" outline="0" fieldPosition="0"/>
    </format>
    <format dxfId="525">
      <pivotArea outline="0" collapsedLevelsAreSubtotals="1" fieldPosition="0"/>
    </format>
    <format dxfId="524">
      <pivotArea dataOnly="0" labelOnly="1" grandRow="1" outline="0" fieldPosition="0"/>
    </format>
    <format dxfId="523">
      <pivotArea dataOnly="0" labelOnly="1" outline="0" fieldPosition="0">
        <references count="1">
          <reference field="4294967294" count="1">
            <x v="0"/>
          </reference>
        </references>
      </pivotArea>
    </format>
    <format dxfId="522">
      <pivotArea outline="0" collapsedLevelsAreSubtotals="1" fieldPosition="0"/>
    </format>
    <format dxfId="521">
      <pivotArea outline="0" collapsedLevelsAreSubtotals="1" fieldPosition="0">
        <references count="1">
          <reference field="4294967294" count="1" selected="0">
            <x v="0"/>
          </reference>
        </references>
      </pivotArea>
    </format>
    <format dxfId="520">
      <pivotArea dataOnly="0" labelOnly="1" outline="0" fieldPosition="0">
        <references count="1">
          <reference field="4294967294" count="1">
            <x v="0"/>
          </reference>
        </references>
      </pivotArea>
    </format>
    <format dxfId="519">
      <pivotArea outline="0" collapsedLevelsAreSubtotals="1" fieldPosition="0">
        <references count="1">
          <reference field="4294967294" count="1" selected="0">
            <x v="0"/>
          </reference>
        </references>
      </pivotArea>
    </format>
    <format dxfId="518">
      <pivotArea dataOnly="0" labelOnly="1" outline="0" fieldPosition="0">
        <references count="1">
          <reference field="4294967294" count="1">
            <x v="0"/>
          </reference>
        </references>
      </pivotArea>
    </format>
    <format dxfId="517">
      <pivotArea dataOnly="0" labelOnly="1" outline="0" fieldPosition="0">
        <references count="1">
          <reference field="4294967294" count="1">
            <x v="0"/>
          </reference>
        </references>
      </pivotArea>
    </format>
    <format dxfId="516">
      <pivotArea dataOnly="0" labelOnly="1" outline="0" fieldPosition="0">
        <references count="1">
          <reference field="4294967294" count="1">
            <x v="0"/>
          </reference>
        </references>
      </pivotArea>
    </format>
    <format dxfId="515">
      <pivotArea dataOnly="0" labelOnly="1" outline="0" fieldPosition="0">
        <references count="1">
          <reference field="4294967294" count="1">
            <x v="0"/>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09FCCE25-9A0C-420E-A35E-9A235F7DC5BA}" name="PivotTable17" cacheId="9" applyNumberFormats="0" applyBorderFormats="0" applyFontFormats="0" applyPatternFormats="0" applyAlignmentFormats="0" applyWidthHeightFormats="1" dataCaption="Values" updatedVersion="8" minRefreshableVersion="3" itemPrintTitles="1" createdVersion="6" indent="0" outline="1" outlineData="1" multipleFieldFilters="0">
  <location ref="L209:L211" firstHeaderRow="1" firstDataRow="1" firstDataCol="1" rowPageCount="3" colPageCount="1"/>
  <pivotFields count="144">
    <pivotField axis="axisPage" subtotalTop="0" multipleItemSelectionAllowed="1" showAll="0">
      <items count="30">
        <item h="1" m="1" x="27"/>
        <item m="1" x="13"/>
        <item m="1" x="28"/>
        <item h="1" m="1" x="20"/>
        <item m="1" x="8"/>
        <item h="1" m="1" x="3"/>
        <item h="1" m="1" x="26"/>
        <item h="1" m="1" x="22"/>
        <item h="1" m="1" x="24"/>
        <item m="1" x="25"/>
        <item m="1" x="16"/>
        <item h="1" m="1" x="18"/>
        <item m="1" x="23"/>
        <item h="1" m="1" x="21"/>
        <item h="1" m="1" x="11"/>
        <item h="1" m="1" x="14"/>
        <item h="1" m="1" x="17"/>
        <item m="1" x="19"/>
        <item h="1" m="1" x="6"/>
        <item h="1" m="1" x="9"/>
        <item h="1" m="1" x="12"/>
        <item m="1" x="15"/>
        <item h="1" m="1" x="4"/>
        <item h="1" m="1" x="5"/>
        <item h="1" m="1" x="7"/>
        <item m="1" x="10"/>
        <item h="1" x="0"/>
        <item x="1"/>
        <item x="2"/>
        <item t="default"/>
      </items>
    </pivotField>
    <pivotField showAll="0" defaultSubtotal="0"/>
    <pivotField showAll="0" defaultSubtotal="0"/>
    <pivotField subtotalTop="0" showAll="0"/>
    <pivotField axis="axisRow" subtotalTop="0" showAll="0">
      <items count="7">
        <item m="1" x="2"/>
        <item x="0"/>
        <item m="1" x="4"/>
        <item m="1" x="1"/>
        <item m="1" x="5"/>
        <item m="1" x="3"/>
        <item t="default"/>
      </items>
    </pivotField>
    <pivotField subtotalTop="0" showAll="0"/>
    <pivotField axis="axisPage" multipleItemSelectionAllowed="1" showAll="0" defaultSubtotal="0">
      <items count="12">
        <item x="0"/>
        <item m="1" x="2"/>
        <item m="1" x="10"/>
        <item h="1" m="1" x="11"/>
        <item m="1" x="9"/>
        <item m="1" x="1"/>
        <item h="1" m="1" x="4"/>
        <item m="1" x="3"/>
        <item h="1" m="1" x="5"/>
        <item m="1" x="7"/>
        <item h="1" m="1" x="6"/>
        <item h="1" m="1" x="8"/>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v="1"/>
    </i>
    <i t="grand">
      <x/>
    </i>
  </rowItems>
  <colItems count="1">
    <i/>
  </colItems>
  <pageFields count="3">
    <pageField fld="0" hier="-1"/>
    <pageField fld="124" item="0" hier="-1"/>
    <pageField fld="6" hier="-1"/>
  </pageFields>
  <formats count="11">
    <format dxfId="391">
      <pivotArea type="all" dataOnly="0" outline="0" fieldPosition="0"/>
    </format>
    <format dxfId="390">
      <pivotArea type="all" dataOnly="0" outline="0" fieldPosition="0"/>
    </format>
    <format dxfId="389">
      <pivotArea outline="0" collapsedLevelsAreSubtotals="1" fieldPosition="0"/>
    </format>
    <format dxfId="388">
      <pivotArea field="4" type="button" dataOnly="0" labelOnly="1" outline="0" axis="axisRow" fieldPosition="0"/>
    </format>
    <format dxfId="387">
      <pivotArea dataOnly="0" labelOnly="1" fieldPosition="0">
        <references count="1">
          <reference field="4" count="0"/>
        </references>
      </pivotArea>
    </format>
    <format dxfId="386">
      <pivotArea dataOnly="0" labelOnly="1" grandRow="1" outline="0" fieldPosition="0"/>
    </format>
    <format dxfId="385">
      <pivotArea type="all" dataOnly="0" outline="0" fieldPosition="0"/>
    </format>
    <format dxfId="384">
      <pivotArea outline="0" collapsedLevelsAreSubtotals="1" fieldPosition="0"/>
    </format>
    <format dxfId="383">
      <pivotArea field="4" type="button" dataOnly="0" labelOnly="1" outline="0" axis="axisRow" fieldPosition="0"/>
    </format>
    <format dxfId="382">
      <pivotArea dataOnly="0" labelOnly="1" fieldPosition="0">
        <references count="1">
          <reference field="4" count="0"/>
        </references>
      </pivotArea>
    </format>
    <format dxfId="381">
      <pivotArea dataOnly="0" labelOnly="1" grandRow="1" outline="0"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54F1D1DE-52E8-4B3B-B0FA-706F1778A4F6}" name="PivotTable19" cacheId="7" applyNumberFormats="0" applyBorderFormats="0" applyFontFormats="0" applyPatternFormats="0" applyAlignmentFormats="0" applyWidthHeightFormats="1" dataCaption="Values" updatedVersion="8" minRefreshableVersion="3" useAutoFormatting="1" subtotalHiddenItems="1" itemPrintTitles="1" createdVersion="6" indent="0" outline="1" outlineData="1" multipleFieldFilters="0">
  <location ref="B55:B56" firstHeaderRow="1" firstDataRow="1" firstDataCol="0" rowPageCount="1" colPageCount="1"/>
  <pivotFields count="3">
    <pivotField axis="axisPage" allDrilled="1" subtotalTop="0" showAll="0" dataSourceSort="1" defaultSubtotal="0" defaultAttributeDrillState="1"/>
    <pivotField dataField="1" subtotalTop="0" showAll="0" defaultSubtotal="0"/>
    <pivotField allDrilled="1" subtotalTop="0" showAll="0" dataSourceSort="1" defaultSubtotal="0" defaultAttributeDrillState="1"/>
  </pivotFields>
  <rowItems count="1">
    <i/>
  </rowItems>
  <colItems count="1">
    <i/>
  </colItems>
  <pageFields count="1">
    <pageField fld="0" hier="20" name="[WWWW].[#_Water samples_Tested_at_water_source].&amp;[1]" cap="1"/>
  </pageFields>
  <dataFields count="1">
    <dataField name="Distinct Count of Site Name" fld="1" subtotal="count" baseField="0" baseItem="0">
      <extLst>
        <ext xmlns:x15="http://schemas.microsoft.com/office/spreadsheetml/2010/11/main" uri="{FABC7310-3BB5-11E1-824E-6D434824019B}">
          <x15:dataField isCountDistinct="1"/>
        </ext>
      </extLst>
    </dataField>
  </dataFields>
  <pivotHierarchies count="140">
    <pivotHierarchy dragToData="1"/>
    <pivotHierarchy dragToData="1"/>
    <pivotHierarchy dragToData="1"/>
    <pivotHierarchy dragToData="1"/>
    <pivotHierarchy dragToData="1"/>
    <pivotHierarchy dragToData="1"/>
    <pivotHierarchy dragToData="1"/>
    <pivotHierarchy multipleItemSelectionAllowed="1" dragToData="1">
      <members count="21" level="1">
        <member name="[WWWW].[Site Name].&amp;[Basare]"/>
        <member name="[WWWW].[Site Name].&amp;[Dar Pai]"/>
        <member name="[WWWW].[Site Name].&amp;[Taung Paw]"/>
        <member name="[WWWW].[Site Name].&amp;[Ah Nauk Ywe]"/>
        <member name="[WWWW].[Site Name].&amp;[Maw Ti Ngar]"/>
        <member name="[WWWW].[Site Name].&amp;[Sin Tet Maw]"/>
        <member name="[WWWW].[Site Name].&amp;[Thae Chaung]"/>
        <member name="[WWWW].[Site Name].&amp;[Baw Du Pha 1]"/>
        <member name="[WWWW].[Site Name].&amp;[Baw Du Pha 2]"/>
        <member name="[WWWW].[Site Name].&amp;[Ohn Taw Chay]"/>
        <member name="[WWWW].[Site Name].&amp;[Kyauk Ta Lone]"/>
        <member name="[WWWW].[Site Name].&amp;[Kyein Ni Pyin]"/>
        <member name="[WWWW].[Site Name].&amp;[Nget Chaung 1]"/>
        <member name="[WWWW].[Site Name].&amp;[Nget Chaung 2]"/>
        <member name="[WWWW].[Site Name].&amp;[Thet Kae Pyin]"/>
        <member name="[WWWW].[Site Name].&amp;[Say Tha Mar Gyi]"/>
        <member name="[WWWW].[Site Name].&amp;[Khaung Doke Khar 1]"/>
        <member name="[WWWW].[Site Name].&amp;[Ohn Taw Gyi (North)]"/>
        <member name="[WWWW].[Site Name].&amp;[Ohn Taw Gyi (South)]"/>
        <member name="[WWWW].[Site Name].&amp;[Khaung Doke Khar 2 (Hmanzi)]"/>
        <member name="[WWWW].[Site Name].&amp;[Phwe Yar Kone (Say Tha Mar Gy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32" level="1">
        <member name="[WWWW].[#_Water samples_Tested_at_water_source].&amp;[1]"/>
        <member name="[WWWW].[#_Water samples_Tested_at_water_source].&amp;[2]"/>
        <member name="[WWWW].[#_Water samples_Tested_at_water_source].&amp;[3]"/>
        <member name="[WWWW].[#_Water samples_Tested_at_water_source].&amp;[4]"/>
        <member name="[WWWW].[#_Water samples_Tested_at_water_source].&amp;[5]"/>
        <member name="[WWWW].[#_Water samples_Tested_at_water_source].&amp;[6]"/>
        <member name="[WWWW].[#_Water samples_Tested_at_water_source].&amp;[8]"/>
        <member name="[WWWW].[#_Water samples_Tested_at_water_source].&amp;[9]"/>
        <member name="[WWWW].[#_Water samples_Tested_at_water_source].&amp;[10]"/>
        <member name="[WWWW].[#_Water samples_Tested_at_water_source].&amp;[17]"/>
        <member name="[WWWW].[#_Water samples_Tested_at_water_source].&amp;[19]"/>
        <member name="[WWWW].[#_Water samples_Tested_at_water_source].&amp;[22]"/>
        <member name="[WWWW].[#_Water samples_Tested_at_water_source].&amp;[24]"/>
        <member name="[WWWW].[#_Water samples_Tested_at_water_source].&amp;[28]"/>
        <member name="[WWWW].[#_Water samples_Tested_at_water_source].&amp;[29]"/>
        <member name="[WWWW].[#_Water samples_Tested_at_water_source].&amp;[30]"/>
        <member name="[WWWW].[#_Water samples_Tested_at_water_source].&amp;[32]"/>
        <member name="[WWWW].[#_Water samples_Tested_at_water_source].&amp;[33]"/>
        <member name="[WWWW].[#_Water samples_Tested_at_water_source].&amp;[34]"/>
        <member name="[WWWW].[#_Water samples_Tested_at_water_source].&amp;[42]"/>
        <member name="[WWWW].[#_Water samples_Tested_at_water_source].&amp;[51]"/>
        <member name="[WWWW].[#_Water samples_Tested_at_water_source].&amp;[56]"/>
        <member name="[WWWW].[#_Water samples_Tested_at_water_source].&amp;[57]"/>
        <member name="[WWWW].[#_Water samples_Tested_at_water_source].&amp;[63]"/>
        <member name="[WWWW].[#_Water samples_Tested_at_water_source].&amp;[69]"/>
        <member name="[WWWW].[#_Water samples_Tested_at_water_source].&amp;[70]"/>
        <member name="[WWWW].[#_Water samples_Tested_at_water_source].&amp;[73]"/>
        <member name="[WWWW].[#_Water samples_Tested_at_water_source].&amp;[80]"/>
        <member name="[WWWW].[#_Water samples_Tested_at_water_source].&amp;[97]"/>
        <member name="[WWWW].[#_Water samples_Tested_at_water_source].&amp;[105]"/>
        <member name="[WWWW].[#_Water samples_Tested_at_water_source].&amp;[109]"/>
        <member name="[WWWW].[#_Water samples_Tested_at_water_source].&amp;[206]"/>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Site Name"/>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4_Myanmar_WASH_4W_2020_Q2_Rakhine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2813B09-63F0-41D4-AAF4-B06908E34287}" name="PivotTable1" cacheId="9" applyNumberFormats="0" applyBorderFormats="0" applyFontFormats="0" applyPatternFormats="0" applyAlignmentFormats="0" applyWidthHeightFormats="1" dataCaption="Values" updatedVersion="8" minRefreshableVersion="3" itemPrintTitles="1" createdVersion="6" indent="0" outline="1" outlineData="1" multipleFieldFilters="0">
  <location ref="B222:C223" firstHeaderRow="0" firstDataRow="1" firstDataCol="0" rowPageCount="2" colPageCount="1"/>
  <pivotFields count="144">
    <pivotField axis="axisPage" subtotalTop="0" multipleItemSelectionAllowed="1" showAll="0">
      <items count="30">
        <item h="1" m="1" x="27"/>
        <item m="1" x="13"/>
        <item m="1" x="28"/>
        <item h="1" m="1" x="20"/>
        <item m="1" x="8"/>
        <item h="1" m="1" x="3"/>
        <item h="1" m="1" x="26"/>
        <item h="1" m="1" x="22"/>
        <item h="1" m="1" x="24"/>
        <item m="1" x="25"/>
        <item m="1" x="16"/>
        <item h="1" m="1" x="18"/>
        <item m="1" x="23"/>
        <item h="1" m="1" x="21"/>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subtotalTop="0" showAll="0">
      <items count="7">
        <item m="1" x="2"/>
        <item x="0"/>
        <item m="1" x="4"/>
        <item m="1" x="1"/>
        <item m="1" x="5"/>
        <item m="1" x="3"/>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2">
    <i>
      <x/>
    </i>
    <i i="1">
      <x v="1"/>
    </i>
  </colItems>
  <pageFields count="2">
    <pageField fld="0" hier="-1"/>
    <pageField fld="124" item="0" hier="-1"/>
  </pageFields>
  <dataFields count="2">
    <dataField name="Average of %_of_women_and_girls_who_report_that_they_have_an_adequate_system_for_disposing_of_used_sanitary_pads" fld="53" subtotal="average" baseField="0" baseItem="1"/>
    <dataField name="Average of %_of_affected_people_who_report_handwashing_at_key_times" fld="54" subtotal="average" baseField="0" baseItem="1"/>
  </dataFields>
  <formats count="10">
    <format dxfId="401">
      <pivotArea type="all" dataOnly="0" outline="0" fieldPosition="0"/>
    </format>
    <format dxfId="400">
      <pivotArea type="all" dataOnly="0" outline="0" fieldPosition="0"/>
    </format>
    <format dxfId="399">
      <pivotArea outline="0" collapsedLevelsAreSubtotals="1" fieldPosition="0"/>
    </format>
    <format dxfId="398">
      <pivotArea field="4" type="button" dataOnly="0" labelOnly="1" outline="0"/>
    </format>
    <format dxfId="397">
      <pivotArea dataOnly="0" labelOnly="1" grandRow="1" outline="0" fieldPosition="0"/>
    </format>
    <format dxfId="396">
      <pivotArea type="all" dataOnly="0" outline="0" fieldPosition="0"/>
    </format>
    <format dxfId="395">
      <pivotArea outline="0" collapsedLevelsAreSubtotals="1" fieldPosition="0"/>
    </format>
    <format dxfId="394">
      <pivotArea field="4" type="button" dataOnly="0" labelOnly="1" outline="0"/>
    </format>
    <format dxfId="393">
      <pivotArea dataOnly="0" labelOnly="1" grandRow="1" outline="0" fieldPosition="0"/>
    </format>
    <format dxfId="392">
      <pivotArea outline="0" collapsedLevelsAreSubtotals="1"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8D050326-6658-4260-A40E-9B89A220725E}" name="PivotTable15" cacheId="9" dataOnRows="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rowHeaderCaption="State">
  <location ref="L66:N71" firstHeaderRow="1" firstDataRow="2" firstDataCol="1" rowPageCount="1" colPageCount="1"/>
  <pivotFields count="144">
    <pivotField axis="axisCol" subtotalTop="0" multipleItemSelectionAllowed="1" showAll="0">
      <items count="30">
        <item h="1" m="1" x="27"/>
        <item h="1" m="1" x="13"/>
        <item h="1" m="1" x="28"/>
        <item h="1" m="1" x="20"/>
        <item h="1" m="1" x="8"/>
        <item h="1" m="1" x="3"/>
        <item h="1" m="1" x="26"/>
        <item h="1" m="1" x="22"/>
        <item h="1" m="1" x="24"/>
        <item h="1" m="1" x="25"/>
        <item h="1" m="1" x="16"/>
        <item h="1" m="1" x="18"/>
        <item h="1" m="1" x="23"/>
        <item h="1" m="1" x="21"/>
        <item h="1" m="1" x="11"/>
        <item h="1" m="1" x="14"/>
        <item h="1" m="1" x="17"/>
        <item h="1" m="1" x="19"/>
        <item h="1" m="1" x="6"/>
        <item h="1" m="1" x="9"/>
        <item h="1" m="1" x="12"/>
        <item h="1" m="1" x="15"/>
        <item h="1" m="1" x="4"/>
        <item h="1" m="1" x="5"/>
        <item h="1" m="1" x="7"/>
        <item h="1" m="1" x="10"/>
        <item h="1" x="0"/>
        <item x="1"/>
        <item x="2"/>
        <item t="default"/>
      </items>
    </pivotField>
    <pivotField showAll="0" defaultSubtotal="0"/>
    <pivotField showAll="0" defaultSubtotal="0"/>
    <pivotField subtotalTop="0" showAll="0"/>
    <pivotField subtotalTop="0" showAll="0">
      <items count="7">
        <item m="1" x="2"/>
        <item x="0"/>
        <item m="1" x="4"/>
        <item h="1" m="1" x="1"/>
        <item m="1" x="5"/>
        <item m="1" x="3"/>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Fields count="1">
    <field x="0"/>
  </colFields>
  <colItems count="2">
    <i>
      <x v="27"/>
    </i>
    <i>
      <x v="28"/>
    </i>
  </colItems>
  <pageFields count="1">
    <pageField fld="124" item="0" hier="-1"/>
  </pageFields>
  <dataFields count="4">
    <dataField name=" #_of_water_points_renovation/construction_during_the_reporting_period" fld="27" baseField="0" baseItem="0"/>
    <dataField name=" #_of_water_sources_dewatering" fld="30" baseField="0" baseItem="0"/>
    <dataField name=" #_of_affected_housholds_received_water_filters_(Household/communal)_during_reporting_period" fld="29" baseField="0" baseItem="0"/>
    <dataField name=" #_of_affected_households_received_purification_tables/_PUR_sachets" fld="28" baseField="0" baseItem="0"/>
  </dataFields>
  <formats count="13">
    <format dxfId="414">
      <pivotArea type="all" dataOnly="0" outline="0" fieldPosition="0"/>
    </format>
    <format dxfId="413">
      <pivotArea outline="0" collapsedLevelsAreSubtotals="1" fieldPosition="0"/>
    </format>
    <format dxfId="412">
      <pivotArea type="origin" dataOnly="0" labelOnly="1" outline="0" fieldPosition="0"/>
    </format>
    <format dxfId="411">
      <pivotArea type="topRight" dataOnly="0" labelOnly="1" outline="0" fieldPosition="0"/>
    </format>
    <format dxfId="410">
      <pivotArea field="4" type="button" dataOnly="0" labelOnly="1" outline="0"/>
    </format>
    <format dxfId="409">
      <pivotArea dataOnly="0" labelOnly="1" grandRow="1" outline="0" fieldPosition="0"/>
    </format>
    <format dxfId="408">
      <pivotArea dataOnly="0" labelOnly="1" grandCol="1" outline="0" fieldPosition="0"/>
    </format>
    <format dxfId="407">
      <pivotArea type="all" dataOnly="0" outline="0" fieldPosition="0"/>
    </format>
    <format dxfId="406">
      <pivotArea outline="0" collapsedLevelsAreSubtotals="1" fieldPosition="0"/>
    </format>
    <format dxfId="405">
      <pivotArea type="all" dataOnly="0" outline="0" fieldPosition="0"/>
    </format>
    <format dxfId="404">
      <pivotArea dataOnly="0" labelOnly="1" outline="0" axis="axisValues" fieldPosition="0"/>
    </format>
    <format dxfId="403">
      <pivotArea outline="0" collapsedLevelsAreSubtotals="1" fieldPosition="0"/>
    </format>
    <format dxfId="402">
      <pivotArea dataOnly="0" labelOnly="1" outline="0" fieldPosition="0">
        <references count="1">
          <reference field="4294967294" count="4">
            <x v="0"/>
            <x v="1"/>
            <x v="2"/>
            <x v="3"/>
          </reference>
        </references>
      </pivotArea>
    </format>
  </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00000000-0007-0000-0800-000017000000}" name="R_Traffic" cacheId="9" applyNumberFormats="0" applyBorderFormats="0" applyFontFormats="0" applyPatternFormats="0" applyAlignmentFormats="0" applyWidthHeightFormats="1" dataCaption="Values" updatedVersion="8" minRefreshableVersion="3" itemPrintTitles="1" createdVersion="6" indent="0" outline="1" outlineData="1" multipleFieldFilters="0" rowHeaderCaption="Township">
  <location ref="B10:G15" firstHeaderRow="0" firstDataRow="1" firstDataCol="1" rowPageCount="4" colPageCount="1"/>
  <pivotFields count="144">
    <pivotField axis="axisPage" subtotalTop="0" showAll="0">
      <items count="30">
        <item m="1" x="27"/>
        <item m="1" x="13"/>
        <item m="1" x="20"/>
        <item m="1" x="3"/>
        <item m="1" x="28"/>
        <item m="1" x="8"/>
        <item m="1" x="26"/>
        <item m="1" x="22"/>
        <item m="1" x="24"/>
        <item m="1" x="25"/>
        <item m="1" x="16"/>
        <item n="2019 Q2" m="1" x="18"/>
        <item m="1" x="23"/>
        <item m="1" x="21"/>
        <item m="1" x="11"/>
        <item m="1" x="14"/>
        <item m="1" x="17"/>
        <item m="1" x="19"/>
        <item m="1" x="6"/>
        <item m="1" x="9"/>
        <item m="1" x="12"/>
        <item m="1" x="15"/>
        <item m="1" x="4"/>
        <item m="1" x="5"/>
        <item m="1" x="7"/>
        <item m="1" x="10"/>
        <item x="0"/>
        <item x="1"/>
        <item x="2"/>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axis="axisRow" subtotalTop="0" showAll="0" sortType="ascending">
      <items count="42">
        <item m="1" x="13"/>
        <item m="1" x="16"/>
        <item m="1" x="36"/>
        <item m="1" x="19"/>
        <item m="1" x="30"/>
        <item m="1" x="25"/>
        <item m="1" x="29"/>
        <item m="1" x="22"/>
        <item m="1" x="6"/>
        <item x="0"/>
        <item m="1" x="7"/>
        <item m="1" x="12"/>
        <item m="1" x="33"/>
        <item m="1" x="9"/>
        <item m="1" x="15"/>
        <item m="1" x="26"/>
        <item m="1" x="11"/>
        <item m="1" x="20"/>
        <item m="1" x="31"/>
        <item m="1" x="5"/>
        <item m="1" x="23"/>
        <item m="1" x="35"/>
        <item m="1" x="14"/>
        <item x="1"/>
        <item m="1" x="24"/>
        <item m="1" x="17"/>
        <item m="1" x="21"/>
        <item m="1" x="27"/>
        <item m="1" x="8"/>
        <item m="1" x="10"/>
        <item x="2"/>
        <item m="1" x="28"/>
        <item m="1" x="18"/>
        <item m="1" x="38"/>
        <item m="1" x="32"/>
        <item m="1" x="39"/>
        <item x="3"/>
        <item m="1" x="40"/>
        <item m="1" x="37"/>
        <item m="1" x="34"/>
        <item m="1" x="4"/>
        <item t="default"/>
      </items>
    </pivotField>
    <pivotField axis="axisPage" multipleItemSelectionAllowed="1" showAll="0" defaultSubtotal="0">
      <items count="12">
        <item x="0"/>
        <item m="1" x="2"/>
        <item m="1" x="10"/>
        <item m="1" x="9"/>
        <item h="1" m="1" x="1"/>
        <item h="1" m="1" x="4"/>
        <item h="1" m="1" x="3"/>
        <item h="1" m="1" x="5"/>
        <item m="1" x="7"/>
        <item h="1" m="1" x="11"/>
        <item h="1" m="1" x="6"/>
        <item h="1" m="1" x="8"/>
      </items>
    </pivotField>
    <pivotField dataField="1" subtotalTop="0" showAll="0"/>
    <pivotField subtotalTop="0" showAll="0"/>
    <pivotField dataField="1"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5">
    <i>
      <x v="9"/>
    </i>
    <i>
      <x v="23"/>
    </i>
    <i>
      <x v="30"/>
    </i>
    <i>
      <x v="36"/>
    </i>
    <i t="grand">
      <x/>
    </i>
  </rowItems>
  <colFields count="1">
    <field x="-2"/>
  </colFields>
  <colItems count="5">
    <i>
      <x/>
    </i>
    <i i="1">
      <x v="1"/>
    </i>
    <i i="2">
      <x v="2"/>
    </i>
    <i i="3">
      <x v="3"/>
    </i>
    <i i="4">
      <x v="4"/>
    </i>
  </colItems>
  <pageFields count="4">
    <pageField fld="0" item="28" hier="-1"/>
    <pageField fld="124" hier="-1"/>
    <pageField fld="4" hier="-1"/>
    <pageField fld="6" hier="-1"/>
  </pageFields>
  <dataFields count="5">
    <dataField name="# of sites" fld="7" subtotal="count" baseField="0" baseItem="0"/>
    <dataField name="PoP " fld="9" baseField="0" baseItem="0" numFmtId="164"/>
    <dataField name=" % Water GAP" fld="138" baseField="0" baseItem="0" numFmtId="9"/>
    <dataField name=" % Sanitation GAP" fld="140" baseField="5" baseItem="23" numFmtId="9"/>
    <dataField name=" % Hygiene Gap" fld="135" baseField="0" baseItem="0" numFmtId="9"/>
  </dataFields>
  <formats count="40">
    <format dxfId="454">
      <pivotArea type="all" dataOnly="0" outline="0" fieldPosition="0"/>
    </format>
    <format dxfId="453">
      <pivotArea outline="0" collapsedLevelsAreSubtotals="1" fieldPosition="0"/>
    </format>
    <format dxfId="452">
      <pivotArea field="5" type="button" dataOnly="0" labelOnly="1" outline="0" axis="axisRow" fieldPosition="0"/>
    </format>
    <format dxfId="451">
      <pivotArea dataOnly="0" labelOnly="1" outline="0" axis="axisValues" fieldPosition="0"/>
    </format>
    <format dxfId="450">
      <pivotArea dataOnly="0" labelOnly="1" fieldPosition="0">
        <references count="1">
          <reference field="5" count="0"/>
        </references>
      </pivotArea>
    </format>
    <format dxfId="449">
      <pivotArea dataOnly="0" labelOnly="1" grandRow="1" outline="0" fieldPosition="0"/>
    </format>
    <format dxfId="448">
      <pivotArea dataOnly="0" labelOnly="1" outline="0" axis="axisValues" fieldPosition="0"/>
    </format>
    <format dxfId="447">
      <pivotArea type="all" dataOnly="0" outline="0" fieldPosition="0"/>
    </format>
    <format dxfId="446">
      <pivotArea field="5" type="button" dataOnly="0" labelOnly="1" outline="0" axis="axisRow" fieldPosition="0"/>
    </format>
    <format dxfId="445">
      <pivotArea dataOnly="0" labelOnly="1" outline="0" axis="axisValues" fieldPosition="0"/>
    </format>
    <format dxfId="444">
      <pivotArea dataOnly="0" labelOnly="1" fieldPosition="0">
        <references count="1">
          <reference field="5" count="0"/>
        </references>
      </pivotArea>
    </format>
    <format dxfId="443">
      <pivotArea dataOnly="0" labelOnly="1" outline="0" axis="axisValues" fieldPosition="0"/>
    </format>
    <format dxfId="442">
      <pivotArea field="5" type="button" dataOnly="0" labelOnly="1" outline="0" axis="axisRow" fieldPosition="0"/>
    </format>
    <format dxfId="441">
      <pivotArea type="all" dataOnly="0" outline="0" fieldPosition="0"/>
    </format>
    <format dxfId="440">
      <pivotArea field="5" type="button" dataOnly="0" labelOnly="1" outline="0" axis="axisRow" fieldPosition="0"/>
    </format>
    <format dxfId="439">
      <pivotArea dataOnly="0" labelOnly="1" outline="0" fieldPosition="0">
        <references count="1">
          <reference field="4294967294" count="1">
            <x v="1"/>
          </reference>
        </references>
      </pivotArea>
    </format>
    <format dxfId="438">
      <pivotArea type="all" dataOnly="0" outline="0" fieldPosition="0"/>
    </format>
    <format dxfId="437">
      <pivotArea outline="0" collapsedLevelsAreSubtotals="1" fieldPosition="0"/>
    </format>
    <format dxfId="436">
      <pivotArea field="5" type="button" dataOnly="0" labelOnly="1" outline="0" axis="axisRow" fieldPosition="0"/>
    </format>
    <format dxfId="435">
      <pivotArea dataOnly="0" labelOnly="1" fieldPosition="0">
        <references count="1">
          <reference field="5" count="2">
            <x v="30"/>
            <x v="36"/>
          </reference>
        </references>
      </pivotArea>
    </format>
    <format dxfId="434">
      <pivotArea dataOnly="0" labelOnly="1" outline="0" fieldPosition="0">
        <references count="1">
          <reference field="4294967294" count="1">
            <x v="1"/>
          </reference>
        </references>
      </pivotArea>
    </format>
    <format dxfId="433">
      <pivotArea field="5" type="button" dataOnly="0" labelOnly="1" outline="0" axis="axisRow" fieldPosition="0"/>
    </format>
    <format dxfId="432">
      <pivotArea dataOnly="0" labelOnly="1" outline="0" fieldPosition="0">
        <references count="1">
          <reference field="4294967294" count="1">
            <x v="1"/>
          </reference>
        </references>
      </pivotArea>
    </format>
    <format dxfId="431">
      <pivotArea type="all" dataOnly="0" outline="0" fieldPosition="0"/>
    </format>
    <format dxfId="430">
      <pivotArea outline="0" collapsedLevelsAreSubtotals="1" fieldPosition="0"/>
    </format>
    <format dxfId="429">
      <pivotArea field="5" type="button" dataOnly="0" labelOnly="1" outline="0" axis="axisRow" fieldPosition="0"/>
    </format>
    <format dxfId="428">
      <pivotArea dataOnly="0" labelOnly="1" fieldPosition="0">
        <references count="1">
          <reference field="5" count="5">
            <x v="9"/>
            <x v="10"/>
            <x v="23"/>
            <x v="30"/>
            <x v="36"/>
          </reference>
        </references>
      </pivotArea>
    </format>
    <format dxfId="427">
      <pivotArea dataOnly="0" labelOnly="1" grandRow="1" outline="0" fieldPosition="0"/>
    </format>
    <format dxfId="426">
      <pivotArea dataOnly="0" labelOnly="1" outline="0" fieldPosition="0">
        <references count="1">
          <reference field="4294967294" count="1">
            <x v="1"/>
          </reference>
        </references>
      </pivotArea>
    </format>
    <format dxfId="425">
      <pivotArea field="4" type="button" dataOnly="0" labelOnly="1" outline="0" axis="axisPage" fieldPosition="2"/>
    </format>
    <format dxfId="424">
      <pivotArea dataOnly="0" labelOnly="1" outline="0" fieldPosition="0">
        <references count="2">
          <reference field="0" count="1" selected="0">
            <x v="7"/>
          </reference>
          <reference field="4" count="1">
            <x v="1"/>
          </reference>
        </references>
      </pivotArea>
    </format>
    <format dxfId="423">
      <pivotArea outline="0" collapsedLevelsAreSubtotals="1" fieldPosition="0">
        <references count="1">
          <reference field="4294967294" count="1" selected="0">
            <x v="1"/>
          </reference>
        </references>
      </pivotArea>
    </format>
    <format dxfId="422">
      <pivotArea dataOnly="0" labelOnly="1" outline="0" fieldPosition="0">
        <references count="2">
          <reference field="0" count="1" selected="0">
            <x v="8"/>
          </reference>
          <reference field="4" count="1">
            <x v="1"/>
          </reference>
        </references>
      </pivotArea>
    </format>
    <format dxfId="421">
      <pivotArea dataOnly="0" labelOnly="1" outline="0" fieldPosition="0">
        <references count="2">
          <reference field="0" count="1" selected="0">
            <x v="9"/>
          </reference>
          <reference field="4" count="1">
            <x v="1"/>
          </reference>
        </references>
      </pivotArea>
    </format>
    <format dxfId="420">
      <pivotArea dataOnly="0" labelOnly="1" outline="0" fieldPosition="0">
        <references count="2">
          <reference field="0" count="1" selected="0">
            <x v="10"/>
          </reference>
          <reference field="4" count="0"/>
        </references>
      </pivotArea>
    </format>
    <format dxfId="419">
      <pivotArea outline="0" collapsedLevelsAreSubtotals="1" fieldPosition="0">
        <references count="1">
          <reference field="4294967294" count="2" selected="0">
            <x v="2"/>
            <x v="3"/>
          </reference>
        </references>
      </pivotArea>
    </format>
    <format dxfId="418">
      <pivotArea outline="0" collapsedLevelsAreSubtotals="1" fieldPosition="0">
        <references count="1">
          <reference field="4294967294" count="1" selected="0">
            <x v="4"/>
          </reference>
        </references>
      </pivotArea>
    </format>
    <format dxfId="417">
      <pivotArea dataOnly="0" labelOnly="1" outline="0" fieldPosition="0">
        <references count="2">
          <reference field="0" count="1" selected="0">
            <x v="11"/>
          </reference>
          <reference field="4" count="0"/>
        </references>
      </pivotArea>
    </format>
    <format dxfId="416">
      <pivotArea collapsedLevelsAreSubtotals="1" fieldPosition="0">
        <references count="2">
          <reference field="4294967294" count="1" selected="0">
            <x v="2"/>
          </reference>
          <reference field="5" count="1">
            <x v="36"/>
          </reference>
        </references>
      </pivotArea>
    </format>
    <format dxfId="415">
      <pivotArea field="5" grandRow="1" outline="0" collapsedLevelsAreSubtotals="1" axis="axisRow" fieldPosition="0">
        <references count="1">
          <reference field="4294967294" count="1" selected="0">
            <x v="2"/>
          </reference>
        </references>
      </pivotArea>
    </format>
  </formats>
  <conditionalFormats count="1">
    <conditionalFormat priority="6">
      <pivotAreas count="1">
        <pivotArea type="data" outline="0" collapsedLevelsAreSubtotals="1" fieldPosition="0">
          <references count="1">
            <reference field="4294967294" count="3" selected="0">
              <x v="2"/>
              <x v="3"/>
              <x v="4"/>
            </reference>
          </references>
        </pivotArea>
      </pivotAreas>
    </conditionalFormat>
  </conditional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Geo_Gap" cacheId="9" applyNumberFormats="0" applyBorderFormats="0" applyFontFormats="0" applyPatternFormats="0" applyAlignmentFormats="0" applyWidthHeightFormats="1" dataCaption="Values" updatedVersion="8" minRefreshableVersion="3" rowGrandTotals="0" colGrandTotals="0" itemPrintTitles="1" createdVersion="6" indent="0" compact="0" compactData="0" multipleFieldFilters="0" chartFormat="8">
  <location ref="C278:L300" firstHeaderRow="0" firstDataRow="1" firstDataCol="4" rowPageCount="1" colPageCount="1"/>
  <pivotFields count="144">
    <pivotField axis="axisPage" compact="0" outline="0" subtotalTop="0" multipleItemSelectionAllowed="1" showAll="0" defaultSubtotal="0">
      <items count="29">
        <item m="1" x="27"/>
        <item m="1" x="13"/>
        <item m="1" x="28"/>
        <item m="1" x="20"/>
        <item m="1" x="8"/>
        <item m="1" x="3"/>
        <item m="1" x="26"/>
        <item m="1" x="22"/>
        <item m="1" x="24"/>
        <item m="1" x="25"/>
        <item m="1" x="16"/>
        <item m="1" x="18"/>
        <item m="1" x="23"/>
        <item m="1" x="21"/>
        <item h="1" m="1" x="11"/>
        <item h="1" m="1" x="14"/>
        <item h="1" m="1" x="17"/>
        <item m="1" x="19"/>
        <item h="1" m="1" x="6"/>
        <item h="1" m="1" x="9"/>
        <item h="1" m="1" x="12"/>
        <item m="1" x="15"/>
        <item h="1" m="1" x="4"/>
        <item h="1" m="1" x="5"/>
        <item h="1" m="1" x="7"/>
        <item m="1" x="10"/>
        <item h="1" x="0"/>
        <item h="1" x="1"/>
        <item x="2"/>
      </items>
    </pivotField>
    <pivotField compact="0" outline="0" showAll="0" defaultSubtotal="0"/>
    <pivotField compact="0" outline="0" showAll="0" defaultSubtotal="0"/>
    <pivotField compact="0" outline="0" subtotalTop="0" showAll="0" defaultSubtotal="0"/>
    <pivotField axis="axisRow" compact="0" outline="0" subtotalTop="0" multipleItemSelectionAllowed="1" showAll="0">
      <items count="7">
        <item m="1" x="2"/>
        <item x="0"/>
        <item m="1" x="4"/>
        <item m="1" x="1"/>
        <item m="1" x="5"/>
        <item m="1" x="3"/>
        <item t="default"/>
      </items>
    </pivotField>
    <pivotField axis="axisRow" compact="0" outline="0" subtotalTop="0" showAll="0" defaultSubtotal="0">
      <items count="41">
        <item m="1" x="13"/>
        <item m="1" x="16"/>
        <item m="1" x="36"/>
        <item m="1" x="30"/>
        <item m="1" x="25"/>
        <item m="1" x="29"/>
        <item m="1" x="22"/>
        <item m="1" x="6"/>
        <item x="0"/>
        <item m="1" x="7"/>
        <item m="1" x="12"/>
        <item m="1" x="33"/>
        <item m="1" x="9"/>
        <item m="1" x="15"/>
        <item m="1" x="26"/>
        <item m="1" x="11"/>
        <item m="1" x="20"/>
        <item m="1" x="31"/>
        <item m="1" x="23"/>
        <item m="1" x="35"/>
        <item m="1" x="14"/>
        <item x="1"/>
        <item m="1" x="24"/>
        <item m="1" x="21"/>
        <item m="1" x="27"/>
        <item m="1" x="10"/>
        <item x="2"/>
        <item m="1" x="28"/>
        <item m="1" x="18"/>
        <item m="1" x="38"/>
        <item m="1" x="32"/>
        <item m="1" x="39"/>
        <item x="3"/>
        <item m="1" x="40"/>
        <item m="1" x="37"/>
        <item m="1" x="34"/>
        <item m="1" x="17"/>
        <item m="1" x="5"/>
        <item m="1" x="8"/>
        <item m="1" x="4"/>
        <item m="1" x="19"/>
      </items>
    </pivotField>
    <pivotField compact="0" outline="0" showAll="0" defaultSubtotal="0"/>
    <pivotField axis="axisRow" dataField="1" compact="0" outline="0" subtotalTop="0" showAll="0" defaultSubtotal="0">
      <items count="974">
        <item m="1" x="605"/>
        <item m="1" x="928"/>
        <item m="1" x="837"/>
        <item m="1" x="881"/>
        <item m="1" x="318"/>
        <item m="1" x="146"/>
        <item m="1" x="200"/>
        <item m="1" x="462"/>
        <item m="1" x="97"/>
        <item m="1" x="152"/>
        <item m="1" x="433"/>
        <item m="1" x="563"/>
        <item m="1" x="578"/>
        <item m="1" x="333"/>
        <item m="1" x="154"/>
        <item m="1" x="877"/>
        <item m="1" x="771"/>
        <item m="1" x="168"/>
        <item m="1" x="630"/>
        <item m="1" x="395"/>
        <item m="1" x="805"/>
        <item x="2"/>
        <item m="1" x="835"/>
        <item m="1" x="863"/>
        <item m="1" x="239"/>
        <item m="1" x="716"/>
        <item m="1" x="272"/>
        <item m="1" x="290"/>
        <item m="1" x="288"/>
        <item m="1" x="197"/>
        <item m="1" x="116"/>
        <item m="1" x="915"/>
        <item m="1" x="956"/>
        <item m="1" x="642"/>
        <item m="1" x="346"/>
        <item m="1" x="225"/>
        <item m="1" x="448"/>
        <item m="1" x="273"/>
        <item x="7"/>
        <item m="1" x="754"/>
        <item m="1" x="824"/>
        <item x="8"/>
        <item x="9"/>
        <item m="1" x="446"/>
        <item m="1" x="709"/>
        <item m="1" x="710"/>
        <item m="1" x="442"/>
        <item m="1" x="415"/>
        <item m="1" x="267"/>
        <item m="1" x="598"/>
        <item m="1" x="949"/>
        <item m="1" x="907"/>
        <item m="1" x="639"/>
        <item m="1" x="44"/>
        <item m="1" x="869"/>
        <item m="1" x="627"/>
        <item m="1" x="664"/>
        <item m="1" x="59"/>
        <item m="1" x="82"/>
        <item m="1" x="764"/>
        <item m="1" x="839"/>
        <item m="1" x="310"/>
        <item m="1" x="223"/>
        <item m="1" x="305"/>
        <item m="1" x="78"/>
        <item m="1" x="517"/>
        <item m="1" x="698"/>
        <item m="1" x="41"/>
        <item m="1" x="635"/>
        <item x="10"/>
        <item m="1" x="542"/>
        <item m="1" x="86"/>
        <item m="1" x="243"/>
        <item m="1" x="827"/>
        <item m="1" x="846"/>
        <item m="1" x="752"/>
        <item m="1" x="449"/>
        <item m="1" x="334"/>
        <item m="1" x="875"/>
        <item m="1" x="513"/>
        <item m="1" x="257"/>
        <item m="1" x="425"/>
        <item m="1" x="718"/>
        <item m="1" x="950"/>
        <item m="1" x="893"/>
        <item m="1" x="199"/>
        <item m="1" x="913"/>
        <item m="1" x="595"/>
        <item m="1" x="457"/>
        <item m="1" x="491"/>
        <item m="1" x="785"/>
        <item m="1" x="89"/>
        <item m="1" x="668"/>
        <item m="1" x="588"/>
        <item m="1" x="892"/>
        <item m="1" x="821"/>
        <item m="1" x="660"/>
        <item m="1" x="496"/>
        <item m="1" x="534"/>
        <item m="1" x="57"/>
        <item m="1" x="873"/>
        <item m="1" x="307"/>
        <item m="1" x="386"/>
        <item m="1" x="163"/>
        <item m="1" x="47"/>
        <item m="1" x="488"/>
        <item m="1" x="582"/>
        <item m="1" x="380"/>
        <item m="1" x="452"/>
        <item m="1" x="335"/>
        <item m="1" x="74"/>
        <item m="1" x="838"/>
        <item m="1" x="620"/>
        <item m="1" x="324"/>
        <item m="1" x="337"/>
        <item m="1" x="625"/>
        <item m="1" x="85"/>
        <item m="1" x="69"/>
        <item m="1" x="700"/>
        <item m="1" x="387"/>
        <item m="1" x="202"/>
        <item m="1" x="637"/>
        <item m="1" x="298"/>
        <item m="1" x="115"/>
        <item m="1" x="603"/>
        <item m="1" x="241"/>
        <item m="1" x="148"/>
        <item m="1" x="392"/>
        <item m="1" x="233"/>
        <item m="1" x="555"/>
        <item m="1" x="922"/>
        <item m="1" x="968"/>
        <item m="1" x="859"/>
        <item m="1" x="283"/>
        <item m="1" x="523"/>
        <item m="1" x="514"/>
        <item m="1" x="757"/>
        <item m="1" x="254"/>
        <item m="1" x="201"/>
        <item m="1" x="248"/>
        <item m="1" x="499"/>
        <item m="1" x="674"/>
        <item m="1" x="884"/>
        <item m="1" x="621"/>
        <item m="1" x="110"/>
        <item m="1" x="791"/>
        <item m="1" x="354"/>
        <item m="1" x="473"/>
        <item m="1" x="280"/>
        <item m="1" x="421"/>
        <item m="1" x="946"/>
        <item m="1" x="358"/>
        <item m="1" x="958"/>
        <item m="1" x="624"/>
        <item m="1" x="224"/>
        <item m="1" x="319"/>
        <item m="1" x="631"/>
        <item m="1" x="363"/>
        <item m="1" x="133"/>
        <item m="1" x="226"/>
        <item m="1" x="151"/>
        <item m="1" x="638"/>
        <item m="1" x="911"/>
        <item m="1" x="278"/>
        <item m="1" x="834"/>
        <item m="1" x="930"/>
        <item m="1" x="467"/>
        <item m="1" x="139"/>
        <item m="1" x="656"/>
        <item m="1" x="187"/>
        <item m="1" x="715"/>
        <item m="1" x="184"/>
        <item m="1" x="231"/>
        <item m="1" x="504"/>
        <item m="1" x="942"/>
        <item m="1" x="960"/>
        <item m="1" x="162"/>
        <item x="0"/>
        <item m="1" x="218"/>
        <item m="1" x="670"/>
        <item m="1" x="253"/>
        <item m="1" x="329"/>
        <item m="1" x="748"/>
        <item m="1" x="171"/>
        <item m="1" x="836"/>
        <item m="1" x="883"/>
        <item x="3"/>
        <item m="1" x="450"/>
        <item m="1" x="841"/>
        <item m="1" x="240"/>
        <item m="1" x="95"/>
        <item m="1" x="361"/>
        <item m="1" x="583"/>
        <item m="1" x="43"/>
        <item m="1" x="125"/>
        <item m="1" x="819"/>
        <item m="1" x="508"/>
        <item m="1" x="301"/>
        <item m="1" x="246"/>
        <item m="1" x="119"/>
        <item m="1" x="826"/>
        <item m="1" x="721"/>
        <item m="1" x="112"/>
        <item m="1" x="559"/>
        <item m="1" x="803"/>
        <item m="1" x="707"/>
        <item m="1" x="770"/>
        <item m="1" x="768"/>
        <item m="1" x="166"/>
        <item m="1" x="971"/>
        <item m="1" x="88"/>
        <item m="1" x="31"/>
        <item m="1" x="777"/>
        <item m="1" x="382"/>
        <item m="1" x="83"/>
        <item m="1" x="606"/>
        <item m="1" x="340"/>
        <item m="1" x="679"/>
        <item m="1" x="371"/>
        <item m="1" x="492"/>
        <item m="1" x="370"/>
        <item m="1" x="628"/>
        <item m="1" x="600"/>
        <item m="1" x="143"/>
        <item m="1" x="622"/>
        <item m="1" x="173"/>
        <item m="1" x="122"/>
        <item m="1" x="177"/>
        <item m="1" x="99"/>
        <item m="1" x="159"/>
        <item m="1" x="615"/>
        <item m="1" x="737"/>
        <item m="1" x="786"/>
        <item m="1" x="781"/>
        <item m="1" x="23"/>
        <item m="1" x="213"/>
        <item m="1" x="261"/>
        <item m="1" x="385"/>
        <item m="1" x="695"/>
        <item m="1" x="645"/>
        <item m="1" x="157"/>
        <item m="1" x="106"/>
        <item m="1" x="832"/>
        <item m="1" x="806"/>
        <item m="1" x="237"/>
        <item m="1" x="673"/>
        <item m="1" x="652"/>
        <item m="1" x="739"/>
        <item m="1" x="820"/>
        <item m="1" x="336"/>
        <item m="1" x="414"/>
        <item m="1" x="900"/>
        <item m="1" x="855"/>
        <item m="1" x="755"/>
        <item m="1" x="529"/>
        <item m="1" x="575"/>
        <item m="1" x="33"/>
        <item m="1" x="204"/>
        <item m="1" x="720"/>
        <item m="1" x="813"/>
        <item m="1" x="42"/>
        <item m="1" x="364"/>
        <item m="1" x="478"/>
        <item m="1" x="96"/>
        <item m="1" x="840"/>
        <item m="1" x="164"/>
        <item m="1" x="581"/>
        <item m="1" x="174"/>
        <item m="1" x="72"/>
        <item m="1" x="147"/>
        <item x="13"/>
        <item m="1" x="614"/>
        <item m="1" x="264"/>
        <item m="1" x="357"/>
        <item m="1" x="161"/>
        <item m="1" x="172"/>
        <item m="1" x="327"/>
        <item m="1" x="185"/>
        <item m="1" x="932"/>
        <item m="1" x="916"/>
        <item m="1" x="626"/>
        <item m="1" x="92"/>
        <item m="1" x="420"/>
        <item m="1" x="194"/>
        <item m="1" x="640"/>
        <item m="1" x="586"/>
        <item m="1" x="706"/>
        <item m="1" x="681"/>
        <item m="1" x="220"/>
        <item m="1" x="444"/>
        <item m="1" x="528"/>
        <item m="1" x="109"/>
        <item m="1" x="751"/>
        <item m="1" x="404"/>
        <item m="1" x="317"/>
        <item m="1" x="326"/>
        <item m="1" x="531"/>
        <item m="1" x="897"/>
        <item m="1" x="347"/>
        <item m="1" x="234"/>
        <item m="1" x="353"/>
        <item m="1" x="312"/>
        <item m="1" x="416"/>
        <item m="1" x="175"/>
        <item m="1" x="360"/>
        <item m="1" x="552"/>
        <item m="1" x="465"/>
        <item m="1" x="244"/>
        <item m="1" x="833"/>
        <item m="1" x="743"/>
        <item m="1" x="650"/>
        <item m="1" x="256"/>
        <item m="1" x="746"/>
        <item m="1" x="144"/>
        <item m="1" x="699"/>
        <item m="1" x="890"/>
        <item m="1" x="562"/>
        <item m="1" x="121"/>
        <item m="1" x="394"/>
        <item m="1" x="760"/>
        <item m="1" x="847"/>
        <item m="1" x="235"/>
        <item m="1" x="849"/>
        <item m="1" x="134"/>
        <item m="1" x="553"/>
        <item m="1" x="872"/>
        <item m="1" x="35"/>
        <item m="1" x="471"/>
        <item m="1" x="669"/>
        <item m="1" x="426"/>
        <item m="1" x="732"/>
        <item m="1" x="547"/>
        <item m="1" x="192"/>
        <item m="1" x="470"/>
        <item m="1" x="831"/>
        <item m="1" x="221"/>
        <item m="1" x="350"/>
        <item m="1" x="212"/>
        <item m="1" x="345"/>
        <item x="4"/>
        <item x="5"/>
        <item m="1" x="866"/>
        <item m="1" x="810"/>
        <item m="1" x="193"/>
        <item m="1" x="132"/>
        <item m="1" x="773"/>
        <item m="1" x="209"/>
        <item m="1" x="455"/>
        <item m="1" x="435"/>
        <item m="1" x="766"/>
        <item m="1" x="186"/>
        <item m="1" x="391"/>
        <item m="1" x="117"/>
        <item m="1" x="281"/>
        <item m="1" x="489"/>
        <item m="1" x="362"/>
        <item m="1" x="111"/>
        <item x="14"/>
        <item m="1" x="393"/>
        <item x="15"/>
        <item x="16"/>
        <item m="1" x="311"/>
        <item m="1" x="800"/>
        <item m="1" x="876"/>
        <item m="1" x="227"/>
        <item m="1" x="923"/>
        <item m="1" x="460"/>
        <item m="1" x="702"/>
        <item m="1" x="653"/>
        <item m="1" x="657"/>
        <item m="1" x="236"/>
        <item m="1" x="430"/>
        <item m="1" x="29"/>
        <item m="1" x="51"/>
        <item m="1" x="21"/>
        <item m="1" x="926"/>
        <item m="1" x="693"/>
        <item m="1" x="782"/>
        <item m="1" x="348"/>
        <item m="1" x="947"/>
        <item m="1" x="372"/>
        <item m="1" x="377"/>
        <item m="1" x="545"/>
        <item m="1" x="438"/>
        <item m="1" x="410"/>
        <item m="1" x="245"/>
        <item m="1" x="282"/>
        <item m="1" x="572"/>
        <item m="1" x="214"/>
        <item m="1" x="75"/>
        <item m="1" x="323"/>
        <item m="1" x="726"/>
        <item m="1" x="454"/>
        <item m="1" x="901"/>
        <item m="1" x="459"/>
        <item m="1" x="342"/>
        <item m="1" x="497"/>
        <item m="1" x="910"/>
        <item m="1" x="53"/>
        <item m="1" x="796"/>
        <item m="1" x="818"/>
        <item m="1" x="535"/>
        <item m="1" x="126"/>
        <item m="1" x="577"/>
        <item m="1" x="899"/>
        <item m="1" x="195"/>
        <item m="1" x="291"/>
        <item m="1" x="25"/>
        <item m="1" x="181"/>
        <item m="1" x="571"/>
        <item m="1" x="671"/>
        <item m="1" x="276"/>
        <item m="1" x="383"/>
        <item m="1" x="445"/>
        <item m="1" x="37"/>
        <item m="1" x="439"/>
        <item m="1" x="102"/>
        <item m="1" x="484"/>
        <item m="1" x="903"/>
        <item m="1" x="894"/>
        <item m="1" x="316"/>
        <item m="1" x="591"/>
        <item m="1" x="672"/>
        <item m="1" x="723"/>
        <item m="1" x="543"/>
        <item m="1" x="711"/>
        <item m="1" x="749"/>
        <item m="1" x="398"/>
        <item x="18"/>
        <item m="1" x="568"/>
        <item m="1" x="765"/>
        <item m="1" x="772"/>
        <item m="1" x="481"/>
        <item m="1" x="26"/>
        <item m="1" x="124"/>
        <item m="1" x="396"/>
        <item m="1" x="487"/>
        <item m="1" x="964"/>
        <item m="1" x="961"/>
        <item m="1" x="544"/>
        <item m="1" x="400"/>
        <item m="1" x="938"/>
        <item m="1" x="676"/>
        <item m="1" x="970"/>
        <item m="1" x="130"/>
        <item m="1" x="719"/>
        <item m="1" x="28"/>
        <item m="1" x="495"/>
        <item m="1" x="548"/>
        <item m="1" x="367"/>
        <item m="1" x="692"/>
        <item m="1" x="511"/>
        <item m="1" x="857"/>
        <item m="1" x="55"/>
        <item m="1" x="808"/>
        <item m="1" x="722"/>
        <item m="1" x="61"/>
        <item m="1" x="817"/>
        <item m="1" x="717"/>
        <item m="1" x="331"/>
        <item x="6"/>
        <item m="1" x="661"/>
        <item m="1" x="417"/>
        <item m="1" x="734"/>
        <item m="1" x="537"/>
        <item m="1" x="423"/>
        <item m="1" x="736"/>
        <item m="1" x="794"/>
        <item m="1" x="701"/>
        <item m="1" x="100"/>
        <item m="1" x="889"/>
        <item m="1" x="798"/>
        <item m="1" x="648"/>
        <item m="1" x="744"/>
        <item m="1" x="809"/>
        <item m="1" x="27"/>
        <item m="1" x="338"/>
        <item m="1" x="498"/>
        <item m="1" x="557"/>
        <item m="1" x="355"/>
        <item m="1" x="179"/>
        <item m="1" x="741"/>
        <item m="1" x="178"/>
        <item m="1" x="619"/>
        <item m="1" x="546"/>
        <item m="1" x="613"/>
        <item m="1" x="633"/>
        <item m="1" x="424"/>
        <item m="1" x="54"/>
        <item m="1" x="936"/>
        <item m="1" x="675"/>
        <item x="1"/>
        <item m="1" x="694"/>
        <item m="1" x="830"/>
        <item m="1" x="590"/>
        <item m="1" x="962"/>
        <item m="1" x="919"/>
        <item m="1" x="579"/>
        <item m="1" x="328"/>
        <item m="1" x="232"/>
        <item m="1" x="66"/>
        <item x="19"/>
        <item m="1" x="401"/>
        <item m="1" x="419"/>
        <item m="1" x="646"/>
        <item m="1" x="972"/>
        <item m="1" x="475"/>
        <item m="1" x="802"/>
        <item m="1" x="98"/>
        <item m="1" x="521"/>
        <item m="1" x="556"/>
        <item m="1" x="908"/>
        <item m="1" x="931"/>
        <item m="1" x="909"/>
        <item m="1" x="366"/>
        <item m="1" x="275"/>
        <item m="1" x="230"/>
        <item m="1" x="64"/>
        <item m="1" x="228"/>
        <item x="20"/>
        <item m="1" x="24"/>
        <item m="1" x="733"/>
        <item m="1" x="247"/>
        <item m="1" x="190"/>
        <item m="1" x="651"/>
        <item m="1" x="865"/>
        <item m="1" x="180"/>
        <item m="1" x="957"/>
        <item m="1" x="368"/>
        <item m="1" x="623"/>
        <item m="1" x="564"/>
        <item m="1" x="137"/>
        <item m="1" x="727"/>
        <item m="1" x="183"/>
        <item m="1" x="714"/>
        <item m="1" x="472"/>
        <item m="1" x="740"/>
        <item m="1" x="284"/>
        <item m="1" x="512"/>
        <item m="1" x="682"/>
        <item m="1" x="87"/>
        <item m="1" x="921"/>
        <item m="1" x="853"/>
        <item m="1" x="783"/>
        <item m="1" x="149"/>
        <item m="1" x="769"/>
        <item m="1" x="140"/>
        <item m="1" x="658"/>
        <item m="1" x="339"/>
        <item m="1" x="436"/>
        <item m="1" x="787"/>
        <item m="1" x="587"/>
        <item m="1" x="432"/>
        <item m="1" x="969"/>
        <item m="1" x="952"/>
        <item m="1" x="763"/>
        <item m="1" x="483"/>
        <item m="1" x="68"/>
        <item m="1" x="750"/>
        <item m="1" x="774"/>
        <item m="1" x="775"/>
        <item m="1" x="858"/>
        <item m="1" x="150"/>
        <item m="1" x="468"/>
        <item m="1" x="262"/>
        <item m="1" x="263"/>
        <item m="1" x="929"/>
        <item m="1" x="870"/>
        <item m="1" x="851"/>
        <item m="1" x="463"/>
        <item m="1" x="914"/>
        <item m="1" x="384"/>
        <item m="1" x="596"/>
        <item m="1" x="792"/>
        <item m="1" x="73"/>
        <item m="1" x="306"/>
        <item m="1" x="94"/>
        <item m="1" x="592"/>
        <item m="1" x="527"/>
        <item m="1" x="560"/>
        <item m="1" x="967"/>
        <item m="1" x="629"/>
        <item m="1" x="854"/>
        <item m="1" x="141"/>
        <item m="1" x="440"/>
        <item m="1" x="882"/>
        <item m="1" x="135"/>
        <item m="1" x="940"/>
        <item m="1" x="518"/>
        <item m="1" x="663"/>
        <item m="1" x="611"/>
        <item m="1" x="32"/>
        <item m="1" x="101"/>
        <item m="1" x="107"/>
        <item m="1" x="724"/>
        <item m="1" x="509"/>
        <item m="1" x="330"/>
        <item m="1" x="76"/>
        <item m="1" x="944"/>
        <item m="1" x="684"/>
        <item m="1" x="211"/>
        <item m="1" x="574"/>
        <item m="1" x="469"/>
        <item m="1" x="966"/>
        <item m="1" x="886"/>
        <item m="1" x="406"/>
        <item m="1" x="285"/>
        <item m="1" x="381"/>
        <item m="1" x="120"/>
        <item m="1" x="828"/>
        <item m="1" x="607"/>
        <item m="1" x="924"/>
        <item m="1" x="36"/>
        <item m="1" x="662"/>
        <item m="1" x="902"/>
        <item m="1" x="632"/>
        <item m="1" x="270"/>
        <item m="1" x="91"/>
        <item m="1" x="258"/>
        <item m="1" x="127"/>
        <item m="1" x="259"/>
        <item m="1" x="558"/>
        <item m="1" x="920"/>
        <item m="1" x="443"/>
        <item m="1" x="604"/>
        <item m="1" x="428"/>
        <item m="1" x="735"/>
        <item m="1" x="703"/>
        <item m="1" x="321"/>
        <item m="1" x="845"/>
        <item m="1" x="437"/>
        <item m="1" x="566"/>
        <item m="1" x="687"/>
        <item m="1" x="260"/>
        <item m="1" x="138"/>
        <item m="1" x="965"/>
        <item m="1" x="108"/>
        <item m="1" x="696"/>
        <item m="1" x="955"/>
        <item m="1" x="888"/>
        <item m="1" x="953"/>
        <item m="1" x="918"/>
        <item m="1" x="294"/>
        <item m="1" x="242"/>
        <item m="1" x="476"/>
        <item m="1" x="349"/>
        <item m="1" x="959"/>
        <item m="1" x="728"/>
        <item m="1" x="880"/>
        <item m="1" x="81"/>
        <item m="1" x="374"/>
        <item m="1" x="287"/>
        <item m="1" x="90"/>
        <item m="1" x="589"/>
        <item m="1" x="510"/>
        <item m="1" x="822"/>
        <item m="1" x="251"/>
        <item m="1" x="351"/>
        <item m="1" x="549"/>
        <item m="1" x="464"/>
        <item m="1" x="844"/>
        <item m="1" x="494"/>
        <item m="1" x="303"/>
        <item m="1" x="935"/>
        <item m="1" x="747"/>
        <item m="1" x="934"/>
        <item m="1" x="933"/>
        <item m="1" x="160"/>
        <item m="1" x="554"/>
        <item m="1" x="206"/>
        <item m="1" x="761"/>
        <item m="1" x="856"/>
        <item m="1" x="352"/>
        <item m="1" x="128"/>
        <item m="1" x="30"/>
        <item m="1" x="268"/>
        <item m="1" x="895"/>
        <item m="1" x="249"/>
        <item m="1" x="379"/>
        <item m="1" x="917"/>
        <item m="1" x="565"/>
        <item m="1" x="667"/>
        <item m="1" x="299"/>
        <item m="1" x="608"/>
        <item m="1" x="114"/>
        <item m="1" x="486"/>
        <item m="1" x="320"/>
        <item m="1" x="655"/>
        <item m="1" x="365"/>
        <item m="1" x="413"/>
        <item m="1" x="286"/>
        <item m="1" x="222"/>
        <item m="1" x="647"/>
        <item m="1" x="804"/>
        <item m="1" x="165"/>
        <item m="1" x="136"/>
        <item m="1" x="874"/>
        <item m="1" x="113"/>
        <item m="1" x="730"/>
        <item m="1" x="688"/>
        <item m="1" x="461"/>
        <item m="1" x="753"/>
        <item m="1" x="505"/>
        <item m="1" x="551"/>
        <item m="1" x="524"/>
        <item m="1" x="169"/>
        <item m="1" x="825"/>
        <item m="1" x="759"/>
        <item m="1" x="203"/>
        <item m="1" x="341"/>
        <item m="1" x="79"/>
        <item m="1" x="466"/>
        <item m="1" x="65"/>
        <item m="1" x="104"/>
        <item m="1" x="70"/>
        <item m="1" x="898"/>
        <item m="1" x="289"/>
        <item m="1" x="541"/>
        <item m="1" x="550"/>
        <item m="1" x="80"/>
        <item m="1" x="725"/>
        <item m="1" x="343"/>
        <item m="1" x="963"/>
        <item m="1" x="479"/>
        <item x="12"/>
        <item x="11"/>
        <item x="17"/>
        <item m="1" x="797"/>
        <item m="1" x="277"/>
        <item m="1" x="266"/>
        <item m="1" x="790"/>
        <item m="1" x="255"/>
        <item m="1" x="799"/>
        <item m="1" x="296"/>
        <item m="1" x="34"/>
        <item m="1" x="885"/>
        <item m="1" x="516"/>
        <item m="1" x="712"/>
        <item m="1" x="570"/>
        <item m="1" x="453"/>
        <item m="1" x="297"/>
        <item m="1" x="434"/>
        <item m="1" x="520"/>
        <item m="1" x="388"/>
        <item m="1" x="219"/>
        <item m="1" x="927"/>
        <item m="1" x="198"/>
        <item m="1" x="302"/>
        <item m="1" x="879"/>
        <item m="1" x="403"/>
        <item m="1" x="373"/>
        <item m="1" x="780"/>
        <item m="1" x="490"/>
        <item m="1" x="210"/>
        <item m="1" x="689"/>
        <item m="1" x="409"/>
        <item m="1" x="429"/>
        <item m="1" x="422"/>
        <item m="1" x="45"/>
        <item m="1" x="480"/>
        <item m="1" x="265"/>
        <item m="1" x="153"/>
        <item m="1" x="954"/>
        <item m="1" x="474"/>
        <item m="1" x="156"/>
        <item m="1" x="801"/>
        <item m="1" x="427"/>
        <item m="1" x="456"/>
        <item m="1" x="62"/>
        <item m="1" x="188"/>
        <item m="1" x="742"/>
        <item m="1" x="397"/>
        <item m="1" x="519"/>
        <item m="1" x="71"/>
        <item m="1" x="503"/>
        <item m="1" x="644"/>
        <item m="1" x="189"/>
        <item m="1" x="293"/>
        <item m="1" x="205"/>
        <item m="1" x="314"/>
        <item m="1" x="300"/>
        <item m="1" x="129"/>
        <item m="1" x="867"/>
        <item m="1" x="713"/>
        <item m="1" x="485"/>
        <item m="1" x="52"/>
        <item m="1" x="593"/>
        <item m="1" x="823"/>
        <item m="1" x="691"/>
        <item m="1" x="411"/>
        <item m="1" x="447"/>
        <item m="1" x="610"/>
        <item m="1" x="216"/>
        <item m="1" x="756"/>
        <item m="1" x="526"/>
        <item m="1" x="431"/>
        <item m="1" x="690"/>
        <item m="1" x="654"/>
        <item m="1" x="618"/>
        <item m="1" x="584"/>
        <item m="1" x="843"/>
        <item m="1" x="599"/>
        <item m="1" x="58"/>
        <item m="1" x="46"/>
        <item m="1" x="208"/>
        <item m="1" x="612"/>
        <item m="1" x="250"/>
        <item m="1" x="597"/>
        <item m="1" x="816"/>
        <item m="1" x="269"/>
        <item m="1" x="217"/>
        <item m="1" x="601"/>
        <item m="1" x="569"/>
        <item m="1" x="313"/>
        <item m="1" x="308"/>
        <item m="1" x="815"/>
        <item m="1" x="344"/>
        <item m="1" x="677"/>
        <item m="1" x="594"/>
        <item m="1" x="852"/>
        <item m="1" x="891"/>
        <item m="1" x="103"/>
        <item m="1" x="939"/>
        <item m="1" x="540"/>
        <item m="1" x="359"/>
        <item m="1" x="784"/>
        <item m="1" x="118"/>
        <item m="1" x="860"/>
        <item m="1" x="685"/>
        <item m="1" x="356"/>
        <item m="1" x="332"/>
        <item m="1" x="309"/>
        <item m="1" x="376"/>
        <item m="1" x="758"/>
        <item m="1" x="304"/>
        <item m="1" x="40"/>
        <item m="1" x="862"/>
        <item m="1" x="778"/>
        <item m="1" x="501"/>
        <item m="1" x="405"/>
        <item m="1" x="811"/>
        <item m="1" x="477"/>
        <item m="1" x="441"/>
        <item m="1" x="131"/>
        <item m="1" x="389"/>
        <item m="1" x="525"/>
        <item m="1" x="493"/>
        <item m="1" x="500"/>
        <item m="1" x="50"/>
        <item m="1" x="145"/>
        <item m="1" x="292"/>
        <item m="1" x="215"/>
        <item m="1" x="776"/>
        <item m="1" x="779"/>
        <item m="1" x="704"/>
        <item m="1" x="729"/>
        <item m="1" x="279"/>
        <item m="1" x="951"/>
        <item m="1" x="418"/>
        <item m="1" x="105"/>
        <item m="1" x="762"/>
        <item m="1" x="402"/>
        <item m="1" x="315"/>
        <item m="1" x="238"/>
        <item m="1" x="48"/>
        <item m="1" x="22"/>
        <item m="1" x="616"/>
        <item m="1" x="274"/>
        <item m="1" x="641"/>
        <item m="1" x="63"/>
        <item m="1" x="697"/>
        <item m="1" x="666"/>
        <item m="1" x="67"/>
        <item m="1" x="482"/>
        <item m="1" x="795"/>
        <item m="1" x="451"/>
        <item m="1" x="904"/>
        <item m="1" x="731"/>
        <item m="1" x="842"/>
        <item m="1" x="502"/>
        <item m="1" x="77"/>
        <item m="1" x="812"/>
        <item m="1" x="680"/>
        <item m="1" x="708"/>
        <item m="1" x="252"/>
        <item m="1" x="408"/>
        <item m="1" x="745"/>
        <item m="1" x="378"/>
        <item m="1" x="793"/>
        <item m="1" x="196"/>
        <item m="1" x="561"/>
        <item m="1" x="295"/>
        <item m="1" x="123"/>
        <item m="1" x="636"/>
        <item m="1" x="659"/>
        <item m="1" x="458"/>
        <item m="1" x="538"/>
        <item m="1" x="539"/>
        <item m="1" x="533"/>
        <item m="1" x="850"/>
        <item m="1" x="207"/>
        <item m="1" x="864"/>
        <item m="1" x="925"/>
        <item m="1" x="170"/>
        <item m="1" x="84"/>
        <item m="1" x="167"/>
        <item m="1" x="617"/>
        <item m="1" x="585"/>
        <item m="1" x="229"/>
        <item m="1" x="868"/>
        <item m="1" x="683"/>
        <item m="1" x="39"/>
        <item m="1" x="158"/>
        <item m="1" x="814"/>
        <item m="1" x="412"/>
        <item m="1" x="686"/>
        <item m="1" x="665"/>
        <item m="1" x="643"/>
        <item m="1" x="515"/>
        <item m="1" x="399"/>
        <item m="1" x="369"/>
        <item m="1" x="60"/>
        <item m="1" x="191"/>
        <item m="1" x="829"/>
        <item m="1" x="905"/>
        <item m="1" x="567"/>
        <item m="1" x="945"/>
        <item m="1" x="93"/>
        <item m="1" x="609"/>
        <item m="1" x="678"/>
        <item m="1" x="896"/>
        <item m="1" x="767"/>
        <item m="1" x="705"/>
        <item m="1" x="912"/>
        <item m="1" x="649"/>
        <item m="1" x="536"/>
        <item m="1" x="176"/>
        <item m="1" x="573"/>
        <item m="1" x="789"/>
        <item m="1" x="973"/>
        <item m="1" x="738"/>
        <item m="1" x="325"/>
        <item m="1" x="580"/>
        <item m="1" x="941"/>
        <item m="1" x="522"/>
        <item m="1" x="375"/>
        <item m="1" x="507"/>
        <item m="1" x="407"/>
        <item m="1" x="906"/>
        <item m="1" x="530"/>
        <item m="1" x="878"/>
        <item m="1" x="602"/>
        <item m="1" x="271"/>
        <item m="1" x="142"/>
        <item m="1" x="38"/>
        <item m="1" x="887"/>
        <item m="1" x="56"/>
        <item m="1" x="506"/>
        <item m="1" x="155"/>
        <item m="1" x="871"/>
        <item m="1" x="948"/>
        <item m="1" x="576"/>
        <item m="1" x="861"/>
        <item m="1" x="937"/>
        <item m="1" x="532"/>
        <item m="1" x="848"/>
        <item m="1" x="182"/>
        <item m="1" x="807"/>
        <item m="1" x="49"/>
        <item m="1" x="634"/>
        <item m="1" x="322"/>
        <item m="1" x="390"/>
        <item m="1" x="943"/>
        <item m="1" x="788"/>
      </items>
    </pivotField>
    <pivotField dataField="1" compact="0" outline="0" subtotalTop="0" showAll="0" defaultSubtotal="0"/>
    <pivotField dataField="1" compact="0" outline="0" subtotalTop="0" showAll="0" defaultSubtotal="0"/>
    <pivotField compact="0" numFmtId="164"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compact="0" outline="0" showAll="0" defaultSubtotal="0"/>
    <pivotField compact="0" outline="0" subtotalTop="0" showAll="0" defaultSubtotal="0"/>
    <pivotField dataField="1" compact="0" outline="0" subtotalTop="0" showAll="0" defaultSubtotal="0"/>
    <pivotField compact="0" outline="0" showAll="0" defaultSubtotal="0"/>
    <pivotField compact="0" numFmtId="1" outline="0" subtotalTop="0" showAll="0" defaultSubtotal="0"/>
    <pivotField compact="0" numFmtId="1" outline="0" subtotalTop="0" showAll="0" defaultSubtotal="0"/>
    <pivotField compact="0" numFmtId="9" outline="0" showAll="0"/>
    <pivotField compact="0" numFmtId="1" outline="0" showAll="0" defaultSubtotal="0"/>
    <pivotField compact="0" outline="0" showAll="0"/>
    <pivotField compact="0" numFmtId="1" outline="0" showAll="0"/>
    <pivotField compact="0" numFmtId="1" outline="0" showAll="0"/>
    <pivotField compact="0" outline="0" subtotalTop="0" showAll="0" defaultSubtotal="0"/>
    <pivotField compact="0" outline="0" subtotalTop="0" showAll="0" defaultSubtotal="0"/>
    <pivotField dataField="1" compact="0" outline="0" subtotalTop="0" showAll="0" defaultSubtota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ubtotalTop="0" showAll="0" defaultSubtotal="0"/>
    <pivotField dataField="1" compact="0" numFmtId="9" outline="0" subtotalTop="0" showAll="0" defaultSubtotal="0"/>
    <pivotField compact="0" numFmtId="9" outline="0" subtotalTop="0" showAll="0" defaultSubtotal="0"/>
    <pivotField compact="0" numFmtId="9" outline="0" subtotalTop="0" showAll="0" defaultSubtotal="0"/>
    <pivotField compact="0" outline="0" showAll="0"/>
    <pivotField compact="0" numFmtId="9" outline="0" showAll="0"/>
    <pivotField compact="0" numFmtId="164" outline="0" showAll="0"/>
    <pivotField compact="0" numFmtId="164" outline="0" showAll="0"/>
    <pivotField compact="0" numFmtId="164" outline="0" showAll="0"/>
    <pivotField compact="0" numFmtId="164" outline="0" showAll="0"/>
    <pivotField compact="0" numFmtId="49" outline="0" showAll="0"/>
    <pivotField compact="0" numFmtId="49"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outline="0" subtotalTop="0" showAll="0" defaultSubtotal="0"/>
    <pivotField compact="0" outline="0" subtotalTop="0" showAll="0" defaultSubtotal="0"/>
    <pivotField compact="0" outline="0" subtotalTop="0" showAll="0" defaultSubtotal="0"/>
    <pivotField axis="axisRow" compact="0" outline="0" subtotalTop="0" showAll="0" defaultSubtotal="0">
      <items count="4">
        <item m="1" x="3"/>
        <item x="0"/>
        <item x="2"/>
        <item x="1"/>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items count="4">
        <item x="0"/>
        <item n="Gap" m="1" x="3"/>
        <item m="1" x="2"/>
        <item m="1" x="1"/>
      </items>
    </pivotField>
    <pivotField compact="0" outline="0" showAll="0"/>
    <pivotField compact="0" outline="0" showAll="0"/>
    <pivotField compact="0" outline="0" showAll="0"/>
    <pivotField compact="0" outline="0" subtotalTop="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
    <field x="5"/>
    <field x="7"/>
    <field x="119"/>
  </rowFields>
  <rowItems count="22">
    <i>
      <x v="1"/>
      <x v="8"/>
      <x v="177"/>
      <x v="1"/>
    </i>
    <i r="1">
      <x v="21"/>
      <x v="491"/>
      <x v="1"/>
    </i>
    <i r="1">
      <x v="26"/>
      <x v="21"/>
      <x v="1"/>
    </i>
    <i r="2">
      <x v="186"/>
      <x v="1"/>
    </i>
    <i r="2">
      <x v="339"/>
      <x v="3"/>
    </i>
    <i r="2">
      <x v="340"/>
      <x v="1"/>
    </i>
    <i r="2">
      <x v="460"/>
      <x v="1"/>
    </i>
    <i r="1">
      <x v="32"/>
      <x v="38"/>
      <x v="1"/>
    </i>
    <i r="2">
      <x v="41"/>
      <x v="1"/>
    </i>
    <i r="2">
      <x v="42"/>
      <x v="1"/>
    </i>
    <i r="2">
      <x v="69"/>
      <x v="1"/>
    </i>
    <i r="2">
      <x v="270"/>
      <x v="1"/>
    </i>
    <i r="2">
      <x v="357"/>
      <x v="1"/>
    </i>
    <i r="2">
      <x v="359"/>
      <x v="1"/>
    </i>
    <i r="2">
      <x v="360"/>
      <x v="1"/>
    </i>
    <i r="2">
      <x v="428"/>
      <x v="1"/>
    </i>
    <i r="2">
      <x v="501"/>
      <x v="2"/>
    </i>
    <i r="2">
      <x v="519"/>
      <x v="1"/>
    </i>
    <i r="2">
      <x v="724"/>
      <x v="1"/>
    </i>
    <i r="2">
      <x v="725"/>
      <x v="1"/>
    </i>
    <i r="2">
      <x v="726"/>
      <x v="1"/>
    </i>
    <i t="default">
      <x v="1"/>
    </i>
  </rowItems>
  <colFields count="1">
    <field x="-2"/>
  </colFields>
  <colItems count="6">
    <i>
      <x/>
    </i>
    <i i="1">
      <x v="1"/>
    </i>
    <i i="2">
      <x v="2"/>
    </i>
    <i i="3">
      <x v="3"/>
    </i>
    <i i="4">
      <x v="4"/>
    </i>
    <i i="5">
      <x v="5"/>
    </i>
  </colItems>
  <pageFields count="1">
    <pageField fld="0" hier="-1"/>
  </pageFields>
  <dataFields count="6">
    <dataField name="Count of Site Name" fld="7" subtotal="count" baseField="0" baseItem="0"/>
    <dataField name="HHs" fld="8" baseField="0" baseItem="0" numFmtId="164"/>
    <dataField name="Pops" fld="9" baseField="0" baseItem="0" numFmtId="164"/>
    <dataField name="% WATER GAP" fld="79" subtotal="average" baseField="85" baseItem="1" numFmtId="9"/>
    <dataField name="% LATRINE GAP" fld="90" subtotal="average" baseField="85" baseItem="1" numFmtId="9"/>
    <dataField name="% HYGIENE GAP" fld="98" subtotal="average" baseField="85" baseItem="1" numFmtId="9"/>
  </dataFields>
  <formats count="48">
    <format dxfId="502">
      <pivotArea type="all" dataOnly="0" outline="0" fieldPosition="0"/>
    </format>
    <format dxfId="501">
      <pivotArea outline="0" collapsedLevelsAreSubtotals="1" fieldPosition="0"/>
    </format>
    <format dxfId="500">
      <pivotArea field="4" type="button" dataOnly="0" labelOnly="1" outline="0" axis="axisRow" fieldPosition="0"/>
    </format>
    <format dxfId="499">
      <pivotArea dataOnly="0" labelOnly="1" grandRow="1" outline="0" fieldPosition="0"/>
    </format>
    <format dxfId="498">
      <pivotArea type="all" dataOnly="0" outline="0" fieldPosition="0"/>
    </format>
    <format dxfId="497">
      <pivotArea dataOnly="0" labelOnly="1" grandRow="1" outline="0" fieldPosition="0"/>
    </format>
    <format dxfId="496">
      <pivotArea type="all" dataOnly="0" outline="0" fieldPosition="0"/>
    </format>
    <format dxfId="495">
      <pivotArea type="origin" dataOnly="0" labelOnly="1" outline="0" fieldPosition="0"/>
    </format>
    <format dxfId="494">
      <pivotArea field="124" type="button" dataOnly="0" labelOnly="1" outline="0"/>
    </format>
    <format dxfId="493">
      <pivotArea type="topRight" dataOnly="0" labelOnly="1" outline="0" fieldPosition="0"/>
    </format>
    <format dxfId="492">
      <pivotArea type="all" dataOnly="0" outline="0" fieldPosition="0"/>
    </format>
    <format dxfId="491">
      <pivotArea outline="0" collapsedLevelsAreSubtotals="1" fieldPosition="0"/>
    </format>
    <format dxfId="490">
      <pivotArea type="origin" dataOnly="0" labelOnly="1" outline="0" fieldPosition="0"/>
    </format>
    <format dxfId="489">
      <pivotArea field="124" type="button" dataOnly="0" labelOnly="1" outline="0"/>
    </format>
    <format dxfId="488">
      <pivotArea type="topRight" dataOnly="0" labelOnly="1" outline="0" fieldPosition="0"/>
    </format>
    <format dxfId="487">
      <pivotArea outline="0" fieldPosition="0">
        <references count="1">
          <reference field="4294967294" count="3" selected="0">
            <x v="3"/>
            <x v="4"/>
            <x v="5"/>
          </reference>
        </references>
      </pivotArea>
    </format>
    <format dxfId="486">
      <pivotArea outline="0" fieldPosition="0">
        <references count="1">
          <reference field="4294967294" count="2" selected="0">
            <x v="1"/>
            <x v="2"/>
          </reference>
        </references>
      </pivotArea>
    </format>
    <format dxfId="485">
      <pivotArea type="all" dataOnly="0" outline="0" fieldPosition="0"/>
    </format>
    <format dxfId="484">
      <pivotArea outline="0" collapsedLevelsAreSubtotals="1" fieldPosition="0"/>
    </format>
    <format dxfId="483">
      <pivotArea field="4" type="button" dataOnly="0" labelOnly="1" outline="0" axis="axisRow" fieldPosition="0"/>
    </format>
    <format dxfId="482">
      <pivotArea field="5" type="button" dataOnly="0" labelOnly="1" outline="0" axis="axisRow" fieldPosition="1"/>
    </format>
    <format dxfId="481">
      <pivotArea field="7" type="button" dataOnly="0" labelOnly="1" outline="0" axis="axisRow" fieldPosition="2"/>
    </format>
    <format dxfId="480">
      <pivotArea field="119" type="button" dataOnly="0" labelOnly="1" outline="0" axis="axisRow" fieldPosition="3"/>
    </format>
    <format dxfId="479">
      <pivotArea dataOnly="0" labelOnly="1" outline="0" fieldPosition="0">
        <references count="1">
          <reference field="4" count="0"/>
        </references>
      </pivotArea>
    </format>
    <format dxfId="478">
      <pivotArea dataOnly="0" labelOnly="1" outline="0" fieldPosition="0">
        <references count="1">
          <reference field="4" count="0" defaultSubtotal="1"/>
        </references>
      </pivotArea>
    </format>
    <format dxfId="477">
      <pivotArea dataOnly="0" labelOnly="1" outline="0" fieldPosition="0">
        <references count="2">
          <reference field="4" count="1" selected="0">
            <x v="0"/>
          </reference>
          <reference field="5" count="8">
            <x v="1"/>
            <x v="12"/>
            <x v="17"/>
            <x v="18"/>
            <x v="28"/>
            <x v="31"/>
            <x v="33"/>
            <x v="35"/>
          </reference>
        </references>
      </pivotArea>
    </format>
    <format dxfId="476">
      <pivotArea dataOnly="0" labelOnly="1" outline="0" fieldPosition="0">
        <references count="2">
          <reference field="4" count="1" selected="0">
            <x v="1"/>
          </reference>
          <reference field="5" count="7">
            <x v="8"/>
            <x v="9"/>
            <x v="15"/>
            <x v="19"/>
            <x v="27"/>
            <x v="30"/>
            <x v="32"/>
          </reference>
        </references>
      </pivotArea>
    </format>
    <format dxfId="475">
      <pivotArea dataOnly="0" labelOnly="1" outline="0" fieldPosition="0">
        <references count="2">
          <reference field="4" count="1" selected="0">
            <x v="2"/>
          </reference>
          <reference field="5" count="4">
            <x v="6"/>
            <x v="7"/>
            <x v="13"/>
            <x v="20"/>
          </reference>
        </references>
      </pivotArea>
    </format>
    <format dxfId="474">
      <pivotArea dataOnly="0" labelOnly="1" outline="0" fieldPosition="0">
        <references count="3">
          <reference field="4" count="1" selected="0">
            <x v="0"/>
          </reference>
          <reference field="5" count="1" selected="0">
            <x v="1"/>
          </reference>
          <reference field="7" count="1">
            <x v="47"/>
          </reference>
        </references>
      </pivotArea>
    </format>
    <format dxfId="473">
      <pivotArea dataOnly="0" labelOnly="1" outline="0" fieldPosition="0">
        <references count="3">
          <reference field="4" count="1" selected="0">
            <x v="0"/>
          </reference>
          <reference field="5" count="1" selected="0">
            <x v="12"/>
          </reference>
          <reference field="7" count="2">
            <x v="256"/>
            <x v="262"/>
          </reference>
        </references>
      </pivotArea>
    </format>
    <format dxfId="472">
      <pivotArea dataOnly="0" labelOnly="1" outline="0" fieldPosition="0">
        <references count="3">
          <reference field="4" count="1" selected="0">
            <x v="0"/>
          </reference>
          <reference field="5" count="1" selected="0">
            <x v="17"/>
          </reference>
          <reference field="7" count="2">
            <x v="110"/>
            <x v="282"/>
          </reference>
        </references>
      </pivotArea>
    </format>
    <format dxfId="471">
      <pivotArea dataOnly="0" labelOnly="1" outline="0" fieldPosition="0">
        <references count="3">
          <reference field="4" count="1" selected="0">
            <x v="0"/>
          </reference>
          <reference field="5" count="1" selected="0">
            <x v="18"/>
          </reference>
          <reference field="7" count="3">
            <x v="154"/>
            <x v="284"/>
            <x v="299"/>
          </reference>
        </references>
      </pivotArea>
    </format>
    <format dxfId="470">
      <pivotArea dataOnly="0" labelOnly="1" outline="0" fieldPosition="0">
        <references count="3">
          <reference field="4" count="1" selected="0">
            <x v="0"/>
          </reference>
          <reference field="5" count="1" selected="0">
            <x v="28"/>
          </reference>
          <reference field="7" count="2">
            <x v="125"/>
            <x v="529"/>
          </reference>
        </references>
      </pivotArea>
    </format>
    <format dxfId="469">
      <pivotArea dataOnly="0" labelOnly="1" outline="0" fieldPosition="0">
        <references count="3">
          <reference field="4" count="1" selected="0">
            <x v="0"/>
          </reference>
          <reference field="5" count="1" selected="0">
            <x v="31"/>
          </reference>
          <reference field="7" count="1">
            <x v="205"/>
          </reference>
        </references>
      </pivotArea>
    </format>
    <format dxfId="468">
      <pivotArea dataOnly="0" labelOnly="1" outline="0" fieldPosition="0">
        <references count="3">
          <reference field="4" count="1" selected="0">
            <x v="0"/>
          </reference>
          <reference field="5" count="1" selected="0">
            <x v="33"/>
          </reference>
          <reference field="7" count="1">
            <x v="466"/>
          </reference>
        </references>
      </pivotArea>
    </format>
    <format dxfId="467">
      <pivotArea dataOnly="0" labelOnly="1" outline="0" fieldPosition="0">
        <references count="3">
          <reference field="4" count="1" selected="0">
            <x v="0"/>
          </reference>
          <reference field="5" count="1" selected="0">
            <x v="35"/>
          </reference>
          <reference field="7" count="1">
            <x v="100"/>
          </reference>
        </references>
      </pivotArea>
    </format>
    <format dxfId="466">
      <pivotArea dataOnly="0" labelOnly="1" outline="0" fieldPosition="0">
        <references count="3">
          <reference field="4" count="1" selected="0">
            <x v="1"/>
          </reference>
          <reference field="5" count="1" selected="0">
            <x v="8"/>
          </reference>
          <reference field="7" count="1">
            <x v="132"/>
          </reference>
        </references>
      </pivotArea>
    </format>
    <format dxfId="465">
      <pivotArea dataOnly="0" labelOnly="1" outline="0" fieldPosition="0">
        <references count="3">
          <reference field="4" count="1" selected="0">
            <x v="1"/>
          </reference>
          <reference field="5" count="1" selected="0">
            <x v="9"/>
          </reference>
          <reference field="7" count="18">
            <x v="14"/>
            <x v="22"/>
            <x v="23"/>
            <x v="89"/>
            <x v="92"/>
            <x v="93"/>
            <x v="153"/>
            <x v="182"/>
            <x v="198"/>
            <x v="209"/>
            <x v="367"/>
            <x v="394"/>
            <x v="420"/>
            <x v="448"/>
            <x v="449"/>
            <x v="490"/>
            <x v="556"/>
            <x v="567"/>
          </reference>
        </references>
      </pivotArea>
    </format>
    <format dxfId="464">
      <pivotArea dataOnly="0" labelOnly="1" outline="0" fieldPosition="0">
        <references count="3">
          <reference field="4" count="1" selected="0">
            <x v="1"/>
          </reference>
          <reference field="5" count="1" selected="0">
            <x v="15"/>
          </reference>
          <reference field="7" count="8">
            <x v="54"/>
            <x v="57"/>
            <x v="134"/>
            <x v="137"/>
            <x v="418"/>
            <x v="450"/>
            <x v="453"/>
            <x v="494"/>
          </reference>
        </references>
      </pivotArea>
    </format>
    <format dxfId="463">
      <pivotArea dataOnly="0" labelOnly="1" outline="0" fieldPosition="0">
        <references count="3">
          <reference field="4" count="1" selected="0">
            <x v="1"/>
          </reference>
          <reference field="5" count="1" selected="0">
            <x v="19"/>
          </reference>
          <reference field="7" count="5">
            <x v="12"/>
            <x v="51"/>
            <x v="210"/>
            <x v="211"/>
            <x v="363"/>
          </reference>
        </references>
      </pivotArea>
    </format>
    <format dxfId="462">
      <pivotArea dataOnly="0" labelOnly="1" outline="0" fieldPosition="0">
        <references count="3">
          <reference field="4" count="1" selected="0">
            <x v="1"/>
          </reference>
          <reference field="5" count="1" selected="0">
            <x v="27"/>
          </reference>
          <reference field="7" count="14">
            <x v="72"/>
            <x v="144"/>
            <x v="195"/>
            <x v="265"/>
            <x v="298"/>
            <x v="379"/>
            <x v="397"/>
            <x v="471"/>
            <x v="472"/>
            <x v="483"/>
            <x v="506"/>
            <x v="531"/>
            <x v="552"/>
            <x v="554"/>
          </reference>
        </references>
      </pivotArea>
    </format>
    <format dxfId="461">
      <pivotArea dataOnly="0" labelOnly="1" outline="0" fieldPosition="0">
        <references count="3">
          <reference field="4" count="1" selected="0">
            <x v="1"/>
          </reference>
          <reference field="5" count="1" selected="0">
            <x v="30"/>
          </reference>
          <reference field="7" count="3">
            <x v="19"/>
            <x v="351"/>
            <x v="352"/>
          </reference>
        </references>
      </pivotArea>
    </format>
    <format dxfId="460">
      <pivotArea dataOnly="0" labelOnly="1" outline="0" fieldPosition="0">
        <references count="3">
          <reference field="4" count="1" selected="0">
            <x v="1"/>
          </reference>
          <reference field="5" count="1" selected="0">
            <x v="32"/>
          </reference>
          <reference field="7" count="7">
            <x v="13"/>
            <x v="40"/>
            <x v="43"/>
            <x v="71"/>
            <x v="189"/>
            <x v="383"/>
            <x v="512"/>
          </reference>
        </references>
      </pivotArea>
    </format>
    <format dxfId="459">
      <pivotArea dataOnly="0" labelOnly="1" outline="0" fieldPosition="0">
        <references count="3">
          <reference field="4" count="1" selected="0">
            <x v="2"/>
          </reference>
          <reference field="5" count="1" selected="0">
            <x v="6"/>
          </reference>
          <reference field="7" count="1">
            <x v="248"/>
          </reference>
        </references>
      </pivotArea>
    </format>
    <format dxfId="458">
      <pivotArea dataOnly="0" labelOnly="1" outline="0" fieldPosition="0">
        <references count="3">
          <reference field="4" count="1" selected="0">
            <x v="2"/>
          </reference>
          <reference field="5" count="1" selected="0">
            <x v="7"/>
          </reference>
          <reference field="7" count="1">
            <x v="372"/>
          </reference>
        </references>
      </pivotArea>
    </format>
    <format dxfId="457">
      <pivotArea dataOnly="0" labelOnly="1" outline="0" fieldPosition="0">
        <references count="3">
          <reference field="4" count="1" selected="0">
            <x v="2"/>
          </reference>
          <reference field="5" count="1" selected="0">
            <x v="13"/>
          </reference>
          <reference field="7" count="1">
            <x v="250"/>
          </reference>
        </references>
      </pivotArea>
    </format>
    <format dxfId="456">
      <pivotArea dataOnly="0" labelOnly="1" outline="0" fieldPosition="0">
        <references count="3">
          <reference field="4" count="1" selected="0">
            <x v="2"/>
          </reference>
          <reference field="5" count="1" selected="0">
            <x v="20"/>
          </reference>
          <reference field="7" count="1">
            <x v="111"/>
          </reference>
        </references>
      </pivotArea>
    </format>
    <format dxfId="455">
      <pivotArea dataOnly="0" labelOnly="1" outline="0" fieldPosition="0">
        <references count="1">
          <reference field="4294967294" count="5">
            <x v="1"/>
            <x v="2"/>
            <x v="3"/>
            <x v="4"/>
            <x v="5"/>
          </reference>
        </references>
      </pivotArea>
    </format>
  </formats>
  <pivotTableStyleInfo name="PivotStyleLight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72C261E8-0EC6-4A26-A0A5-5CAE1C79F187}" name="PivotTable20" cacheId="8" applyNumberFormats="0" applyBorderFormats="0" applyFontFormats="0" applyPatternFormats="0" applyAlignmentFormats="0" applyWidthHeightFormats="1" dataCaption="Values" updatedVersion="8" minRefreshableVersion="3" useAutoFormatting="1" subtotalHiddenItems="1" itemPrintTitles="1" createdVersion="6" indent="0" outline="1" outlineData="1" multipleFieldFilters="0">
  <location ref="P54:P55" firstHeaderRow="1" firstDataRow="1" firstDataCol="0" rowPageCount="1" colPageCount="1"/>
  <pivotFields count="4">
    <pivotField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 allDrilled="1" subtotalTop="0" showAll="0" dataSourceSort="1" defaultSubtotal="0" defaultAttributeDrillState="1"/>
  </pivotFields>
  <rowItems count="1">
    <i/>
  </rowItems>
  <colItems count="1">
    <i/>
  </colItems>
  <pageFields count="1">
    <pageField fld="2" hier="22" name="[WWWW].[#_Water samples_Tested_at_HH].&amp;[2]" cap="2"/>
  </pageFields>
  <dataFields count="1">
    <dataField name="Distinct Count of Site Name" fld="1" subtotal="count" baseField="0" baseItem="0">
      <extLst>
        <ext xmlns:x15="http://schemas.microsoft.com/office/spreadsheetml/2010/11/main" uri="{FABC7310-3BB5-11E1-824E-6D434824019B}">
          <x15:dataField isCountDistinct="1"/>
        </ext>
      </extLst>
    </dataField>
  </dataFields>
  <pivotHierarchies count="140">
    <pivotHierarchy dragToData="1"/>
    <pivotHierarchy dragToData="1"/>
    <pivotHierarchy dragToData="1"/>
    <pivotHierarchy dragToData="1"/>
    <pivotHierarchy dragToData="1"/>
    <pivotHierarchy dragToData="1"/>
    <pivotHierarchy dragToData="1"/>
    <pivotHierarchy multipleItemSelectionAllowed="1" dragToData="1">
      <members count="21" level="1">
        <member name="[WWWW].[Site Name].&amp;[Basare]"/>
        <member name="[WWWW].[Site Name].&amp;[Dar Pai]"/>
        <member name="[WWWW].[Site Name].&amp;[Taung Paw]"/>
        <member name="[WWWW].[Site Name].&amp;[Ah Nauk Ywe]"/>
        <member name="[WWWW].[Site Name].&amp;[Maw Ti Ngar]"/>
        <member name="[WWWW].[Site Name].&amp;[Sin Tet Maw]"/>
        <member name="[WWWW].[Site Name].&amp;[Thae Chaung]"/>
        <member name="[WWWW].[Site Name].&amp;[Baw Du Pha 1]"/>
        <member name="[WWWW].[Site Name].&amp;[Baw Du Pha 2]"/>
        <member name="[WWWW].[Site Name].&amp;[Ohn Taw Chay]"/>
        <member name="[WWWW].[Site Name].&amp;[Kyauk Ta Lone]"/>
        <member name="[WWWW].[Site Name].&amp;[Kyein Ni Pyin]"/>
        <member name="[WWWW].[Site Name].&amp;[Nget Chaung 1]"/>
        <member name="[WWWW].[Site Name].&amp;[Nget Chaung 2]"/>
        <member name="[WWWW].[Site Name].&amp;[Thet Kae Pyin]"/>
        <member name="[WWWW].[Site Name].&amp;[Say Tha Mar Gyi]"/>
        <member name="[WWWW].[Site Name].&amp;[Khaung Doke Khar 1]"/>
        <member name="[WWWW].[Site Name].&amp;[Ohn Taw Gyi (North)]"/>
        <member name="[WWWW].[Site Name].&amp;[Ohn Taw Gyi (South)]"/>
        <member name="[WWWW].[Site Name].&amp;[Khaung Doke Khar 2 (Hmanzi)]"/>
        <member name="[WWWW].[Site Name].&amp;[Phwe Yar Kone (Say Tha Mar Gy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1" level="1">
        <member name="[WWWW].[#_Water samples_Tested_at_water_source].&amp;[1]"/>
        <member name="[WWWW].[#_Water samples_Tested_at_water_source].&amp;[4]"/>
        <member name="[WWWW].[#_Water samples_Tested_at_water_source].&amp;[16]"/>
        <member name="[WWWW].[#_Water samples_Tested_at_water_source].&amp;[18]"/>
        <member name="[WWWW].[#_Water samples_Tested_at_water_source].&amp;[20]"/>
        <member name="[WWWW].[#_Water samples_Tested_at_water_source].&amp;[21]"/>
        <member name="[WWWW].[#_Water samples_Tested_at_water_source].&amp;[24]"/>
        <member name="[WWWW].[#_Water samples_Tested_at_water_source].&amp;[36]"/>
        <member name="[WWWW].[#_Water samples_Tested_at_water_source].&amp;[44]"/>
        <member name="[WWWW].[#_Water samples_Tested_at_water_source].&amp;[49]"/>
        <member name="[WWWW].[#_Water samples_Tested_at_water_source].&amp;[54]"/>
        <member name="[WWWW].[#_Water samples_Tested_at_water_source].&amp;[55]"/>
        <member name="[WWWW].[#_Water samples_Tested_at_water_source].&amp;[64]"/>
        <member name="[WWWW].[#_Water samples_Tested_at_water_source].&amp;[69]"/>
        <member name="[WWWW].[#_Water samples_Tested_at_water_source].&amp;[82]"/>
        <member name="[WWWW].[#_Water samples_Tested_at_water_source].&amp;[86]"/>
        <member name="[WWWW].[#_Water samples_Tested_at_water_source].&amp;[100]"/>
        <member name="[WWWW].[#_Water samples_Tested_at_water_source].&amp;[123]"/>
        <member name="[WWWW].[#_Water samples_Tested_at_water_source].&amp;[168]"/>
        <member name="[WWWW].[#_Water samples_Tested_at_water_source].&amp;[240]"/>
        <member name="[WWWW].[#_Water samples_Tested_at_water_source].&amp;[364]"/>
      </members>
    </pivotHierarchy>
    <pivotHierarchy dragToData="1"/>
    <pivotHierarchy multipleItemSelectionAllowed="1" dragToData="1">
      <members count="28" level="1">
        <member name="[WWWW].[#_Water samples_Tested_at_HH].&amp;[2]"/>
        <member name="[WWWW].[#_Water samples_Tested_at_HH].&amp;[3]"/>
        <member name="[WWWW].[#_Water samples_Tested_at_HH].&amp;[6]"/>
        <member name="[WWWW].[#_Water samples_Tested_at_HH].&amp;[9]"/>
        <member name="[WWWW].[#_Water samples_Tested_at_HH].&amp;[11]"/>
        <member name="[WWWW].[#_Water samples_Tested_at_HH].&amp;[12]"/>
        <member name="[WWWW].[#_Water samples_Tested_at_HH].&amp;[14]"/>
        <member name="[WWWW].[#_Water samples_Tested_at_HH].&amp;[15]"/>
        <member name="[WWWW].[#_Water samples_Tested_at_HH].&amp;[17]"/>
        <member name="[WWWW].[#_Water samples_Tested_at_HH].&amp;[18]"/>
        <member name="[WWWW].[#_Water samples_Tested_at_HH].&amp;[19]"/>
        <member name="[WWWW].[#_Water samples_Tested_at_HH].&amp;[31]"/>
        <member name="[WWWW].[#_Water samples_Tested_at_HH].&amp;[36]"/>
        <member name="[WWWW].[#_Water samples_Tested_at_HH].&amp;[42]"/>
        <member name="[WWWW].[#_Water samples_Tested_at_HH].&amp;[54]"/>
        <member name="[WWWW].[#_Water samples_Tested_at_HH].&amp;[65]"/>
        <member name="[WWWW].[#_Water samples_Tested_at_HH].&amp;[70]"/>
        <member name="[WWWW].[#_Water samples_Tested_at_HH].&amp;[75]"/>
        <member name="[WWWW].[#_Water samples_Tested_at_HH].&amp;[78]"/>
        <member name="[WWWW].[#_Water samples_Tested_at_HH].&amp;[79]"/>
        <member name="[WWWW].[#_Water samples_Tested_at_HH].&amp;[81]"/>
        <member name="[WWWW].[#_Water samples_Tested_at_HH].&amp;[84]"/>
        <member name="[WWWW].[#_Water samples_Tested_at_HH].&amp;[85]"/>
        <member name="[WWWW].[#_Water samples_Tested_at_HH].&amp;[86]"/>
        <member name="[WWWW].[#_Water samples_Tested_at_HH].&amp;[106]"/>
        <member name="[WWWW].[#_Water samples_Tested_at_HH].&amp;[145]"/>
        <member name="[WWWW].[#_Water samples_Tested_at_HH].&amp;[150]"/>
        <member name="[WWWW].[#_Water samples_Tested_at_HH].&amp;[16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Site Name"/>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4_Myanmar_WASH_4W_2020_Q2_Rakhine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00000000-0007-0000-0800-000006000000}" name="K_L_CG_N" cacheId="9"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42" rowHeaderCaption="State" colHeaderCaption=" ">
  <location ref="B163:D167" firstHeaderRow="0" firstDataRow="1" firstDataCol="1" rowPageCount="3" colPageCount="1"/>
  <pivotFields count="144">
    <pivotField axis="axisPage" subtotalTop="0" multipleItemSelectionAllowed="1" showAll="0">
      <items count="30">
        <item m="1" x="27"/>
        <item m="1" x="13"/>
        <item h="1" m="1" x="20"/>
        <item h="1" m="1" x="3"/>
        <item m="1" x="28"/>
        <item m="1" x="8"/>
        <item h="1" m="1" x="26"/>
        <item h="1" m="1" x="22"/>
        <item h="1" m="1" x="24"/>
        <item m="1" x="25"/>
        <item m="1" x="16"/>
        <item h="1" m="1" x="18"/>
        <item m="1" x="23"/>
        <item h="1" m="1" x="21"/>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Page" subtotalTop="0" showAll="0">
      <items count="7">
        <item m="1" x="2"/>
        <item x="0"/>
        <item m="1" x="4"/>
        <item m="1" x="1"/>
        <item m="1" x="5"/>
        <item m="1" x="3"/>
        <item t="default"/>
      </items>
    </pivotField>
    <pivotField axis="axisRow" subtotalTop="0" showAll="0">
      <items count="42">
        <item m="1" x="13"/>
        <item m="1" x="16"/>
        <item m="1" x="36"/>
        <item m="1" x="30"/>
        <item m="1" x="25"/>
        <item m="1" x="29"/>
        <item m="1" x="22"/>
        <item m="1" x="6"/>
        <item x="0"/>
        <item m="1" x="7"/>
        <item m="1" x="12"/>
        <item m="1" x="33"/>
        <item m="1" x="9"/>
        <item m="1" x="15"/>
        <item m="1" x="26"/>
        <item m="1" x="11"/>
        <item m="1" x="20"/>
        <item m="1" x="31"/>
        <item m="1" x="23"/>
        <item m="1" x="35"/>
        <item m="1" x="14"/>
        <item x="1"/>
        <item m="1" x="24"/>
        <item m="1" x="17"/>
        <item m="1" x="21"/>
        <item m="1" x="27"/>
        <item m="1" x="10"/>
        <item x="2"/>
        <item m="1" x="28"/>
        <item m="1" x="18"/>
        <item m="1" x="38"/>
        <item m="1" x="32"/>
        <item m="1" x="39"/>
        <item x="3"/>
        <item m="1" x="40"/>
        <item m="1" x="37"/>
        <item m="1" x="34"/>
        <item m="1" x="5"/>
        <item m="1" x="8"/>
        <item m="1" x="4"/>
        <item m="1" x="19"/>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v="8"/>
    </i>
    <i>
      <x v="21"/>
    </i>
    <i>
      <x v="27"/>
    </i>
    <i>
      <x v="33"/>
    </i>
  </rowItems>
  <colFields count="1">
    <field x="-2"/>
  </colFields>
  <colItems count="2">
    <i>
      <x/>
    </i>
    <i i="1">
      <x v="1"/>
    </i>
  </colItems>
  <pageFields count="3">
    <pageField fld="0" hier="-1"/>
    <pageField fld="124" item="0" hier="-1"/>
    <pageField fld="4" item="1" hier="-1"/>
  </pageFields>
  <dataFields count="2">
    <dataField name="  % Latrine Coverage" fld="139" baseField="0" baseItem="0" numFmtId="1"/>
    <dataField name="  % Latrine GAP" fld="140" baseField="0" baseItem="0" numFmtId="1"/>
  </dataFields>
  <formats count="12">
    <format dxfId="514">
      <pivotArea type="all" dataOnly="0" outline="0" fieldPosition="0"/>
    </format>
    <format dxfId="513">
      <pivotArea outline="0" collapsedLevelsAreSubtotals="1" fieldPosition="0"/>
    </format>
    <format dxfId="512">
      <pivotArea field="4" type="button" dataOnly="0" labelOnly="1" outline="0" axis="axisPage" fieldPosition="2"/>
    </format>
    <format dxfId="511">
      <pivotArea type="all" dataOnly="0" outline="0" fieldPosition="0"/>
    </format>
    <format dxfId="510">
      <pivotArea outline="0" collapsedLevelsAreSubtotals="1" fieldPosition="0"/>
    </format>
    <format dxfId="509">
      <pivotArea outline="0" collapsedLevelsAreSubtotals="1" fieldPosition="0"/>
    </format>
    <format dxfId="508">
      <pivotArea field="5" type="button" dataOnly="0" labelOnly="1" outline="0" axis="axisRow" fieldPosition="0"/>
    </format>
    <format dxfId="507">
      <pivotArea field="5" type="button" dataOnly="0" labelOnly="1" outline="0" axis="axisRow" fieldPosition="0"/>
    </format>
    <format dxfId="506">
      <pivotArea field="5" type="button" dataOnly="0" labelOnly="1" outline="0" axis="axisRow" fieldPosition="0"/>
    </format>
    <format dxfId="505">
      <pivotArea field="4" type="button" dataOnly="0" labelOnly="1" outline="0" axis="axisPage" fieldPosition="2"/>
    </format>
    <format dxfId="504">
      <pivotArea dataOnly="0" labelOnly="1" outline="0" fieldPosition="0">
        <references count="2">
          <reference field="4" count="1">
            <x v="0"/>
          </reference>
          <reference field="124" count="1" selected="0">
            <x v="0"/>
          </reference>
        </references>
      </pivotArea>
    </format>
    <format dxfId="503">
      <pivotArea dataOnly="0" labelOnly="1" outline="0" fieldPosition="0">
        <references count="2">
          <reference field="4" count="1">
            <x v="2"/>
          </reference>
          <reference field="124" count="1" selected="0">
            <x v="0"/>
          </reference>
        </references>
      </pivotArea>
    </format>
  </formats>
  <conditionalFormats count="1">
    <conditionalFormat priority="4">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3" series="1">
      <pivotArea type="data" outline="0" fieldPosition="0">
        <references count="1">
          <reference field="4294967294" count="1" selected="0">
            <x v="0"/>
          </reference>
        </references>
      </pivotArea>
    </chartFormat>
    <chartFormat chart="39" format="4"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9" applyNumberFormats="0" applyBorderFormats="0" applyFontFormats="0" applyPatternFormats="0" applyAlignmentFormats="0" applyWidthHeightFormats="1" dataCaption="Values" updatedVersion="8" minRefreshableVersion="3" useAutoFormatting="1" itemPrintTitles="1" createdVersion="5" indent="0" compact="0" compactData="0" multipleFieldFilters="0" chartFormat="5">
  <location ref="A29:F35" firstHeaderRow="0" firstDataRow="1" firstDataCol="2" rowPageCount="1" colPageCount="1"/>
  <pivotFields count="144">
    <pivotField axis="axisPage" compact="0" outline="0" multipleItemSelectionAllowed="1" showAll="0">
      <items count="30">
        <item m="1" x="26"/>
        <item m="1" x="27"/>
        <item m="1" x="13"/>
        <item m="1" x="28"/>
        <item m="1" x="20"/>
        <item m="1" x="8"/>
        <item m="1" x="3"/>
        <item m="1" x="22"/>
        <item m="1" x="24"/>
        <item m="1" x="25"/>
        <item m="1" x="16"/>
        <item m="1" x="18"/>
        <item m="1" x="23"/>
        <item m="1" x="21"/>
        <item m="1" x="11"/>
        <item m="1" x="14"/>
        <item m="1" x="17"/>
        <item m="1" x="19"/>
        <item m="1" x="6"/>
        <item m="1" x="9"/>
        <item m="1" x="12"/>
        <item m="1" x="15"/>
        <item m="1" x="4"/>
        <item m="1" x="5"/>
        <item m="1" x="7"/>
        <item m="1" x="10"/>
        <item x="0"/>
        <item x="1"/>
        <item x="2"/>
        <item t="default"/>
      </items>
    </pivotField>
    <pivotField compact="0" outline="0" showAll="0" defaultSubtotal="0">
      <items count="47">
        <item m="1" x="27"/>
        <item m="1" x="40"/>
        <item m="1" x="41"/>
        <item x="0"/>
        <item m="1" x="46"/>
        <item m="1" x="28"/>
        <item m="1" x="35"/>
        <item m="1" x="7"/>
        <item m="1" x="21"/>
        <item m="1" x="10"/>
        <item m="1" x="18"/>
        <item m="1" x="44"/>
        <item m="1" x="33"/>
        <item m="1" x="13"/>
        <item m="1" x="11"/>
        <item m="1" x="34"/>
        <item m="1" x="31"/>
        <item m="1" x="24"/>
        <item m="1" x="17"/>
        <item m="1" x="39"/>
        <item m="1" x="15"/>
        <item m="1" x="14"/>
        <item m="1" x="42"/>
        <item m="1" x="32"/>
        <item m="1" x="23"/>
        <item m="1" x="22"/>
        <item m="1" x="20"/>
        <item x="5"/>
        <item m="1" x="8"/>
        <item m="1" x="19"/>
        <item x="4"/>
        <item m="1" x="43"/>
        <item m="1" x="25"/>
        <item m="1" x="9"/>
        <item m="1" x="16"/>
        <item x="1"/>
        <item x="3"/>
        <item m="1" x="29"/>
        <item m="1" x="45"/>
        <item m="1" x="12"/>
        <item x="2"/>
        <item m="1" x="37"/>
        <item m="1" x="26"/>
        <item m="1" x="30"/>
        <item m="1" x="38"/>
        <item m="1" x="36"/>
        <item m="1" x="6"/>
      </items>
    </pivotField>
    <pivotField compact="0" outline="0" showAll="0" defaultSubtotal="0"/>
    <pivotField compact="0" outline="0" showAll="0"/>
    <pivotField axis="axisRow" compact="0" outline="0" showAll="0">
      <items count="7">
        <item m="1" x="2"/>
        <item x="0"/>
        <item m="1" x="4"/>
        <item m="1" x="1"/>
        <item m="1" x="5"/>
        <item m="1" x="3"/>
        <item t="default"/>
      </items>
    </pivotField>
    <pivotField axis="axisRow" compact="0" outline="0" showAll="0">
      <items count="42">
        <item m="1" x="13"/>
        <item m="1" x="16"/>
        <item m="1" x="36"/>
        <item m="1" x="30"/>
        <item m="1" x="25"/>
        <item m="1" x="29"/>
        <item m="1" x="22"/>
        <item m="1" x="6"/>
        <item x="0"/>
        <item m="1" x="7"/>
        <item m="1" x="12"/>
        <item m="1" x="33"/>
        <item m="1" x="9"/>
        <item m="1" x="15"/>
        <item m="1" x="26"/>
        <item m="1" x="11"/>
        <item m="1" x="20"/>
        <item m="1" x="31"/>
        <item m="1" x="23"/>
        <item m="1" x="35"/>
        <item m="1" x="14"/>
        <item x="1"/>
        <item m="1" x="24"/>
        <item m="1" x="21"/>
        <item m="1" x="27"/>
        <item m="1" x="10"/>
        <item x="2"/>
        <item m="1" x="28"/>
        <item m="1" x="18"/>
        <item m="1" x="38"/>
        <item m="1" x="32"/>
        <item m="1" x="39"/>
        <item x="3"/>
        <item m="1" x="40"/>
        <item m="1" x="37"/>
        <item m="1" x="34"/>
        <item m="1" x="17"/>
        <item m="1" x="5"/>
        <item m="1" x="8"/>
        <item m="1" x="4"/>
        <item m="1" x="19"/>
        <item t="default"/>
      </items>
    </pivotField>
    <pivotField compact="0" outline="0" showAll="0" defaultSubtotal="0"/>
    <pivotField compact="0" outline="0" showAll="0"/>
    <pivotField compact="0" outline="0" showAll="0"/>
    <pivotField dataField="1" compact="0" numFmtId="1" outline="0" showAll="0"/>
    <pivotField compact="0" numFmtId="164"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outline="0" showAll="0"/>
    <pivotField compact="0" numFmtId="9" outline="0" showAll="0"/>
    <pivotField compact="0" numFmtId="164" outline="0" showAll="0"/>
    <pivotField compact="0" numFmtId="164" outline="0" showAll="0"/>
    <pivotField compact="0" numFmtId="164" outline="0" showAll="0"/>
    <pivotField compact="0" numFmtId="164" outline="0" showAll="0"/>
    <pivotField compact="0" numFmtId="49" outline="0" showAll="0"/>
    <pivotField compact="0" numFmtId="49"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5"/>
  </rowFields>
  <rowItems count="6">
    <i>
      <x v="1"/>
      <x v="8"/>
    </i>
    <i r="1">
      <x v="21"/>
    </i>
    <i r="1">
      <x v="26"/>
    </i>
    <i r="1">
      <x v="32"/>
    </i>
    <i t="default">
      <x v="1"/>
    </i>
    <i t="grand">
      <x/>
    </i>
  </rowItems>
  <colFields count="1">
    <field x="-2"/>
  </colFields>
  <colItems count="4">
    <i>
      <x/>
    </i>
    <i i="1">
      <x v="1"/>
    </i>
    <i i="2">
      <x v="2"/>
    </i>
    <i i="3">
      <x v="3"/>
    </i>
  </colItems>
  <pageFields count="1">
    <pageField fld="0" hier="-1"/>
  </pageFields>
  <dataFields count="4">
    <dataField name="Total Population" fld="9" baseField="0" baseItem="0"/>
    <dataField name="Number of People adopt basic personal and community hygiene practices" fld="96" baseField="0" baseItem="0"/>
    <dataField name="Number of people with equitable and continuous access to safe sanitation facilities" fld="84" baseField="0" baseItem="0"/>
    <dataField name="Number of people with equitable and continuous access to sufficient quantity of domestic water" fld="77" baseField="0" baseItem="0"/>
  </dataFields>
  <formats count="25">
    <format dxfId="55">
      <pivotArea field="4" type="button" dataOnly="0" labelOnly="1" outline="0" axis="axisRow" fieldPosition="0"/>
    </format>
    <format dxfId="54">
      <pivotArea field="5" type="button" dataOnly="0" labelOnly="1" outline="0" axis="axisRow" fieldPosition="1"/>
    </format>
    <format dxfId="53">
      <pivotArea dataOnly="0" labelOnly="1" outline="0" fieldPosition="0">
        <references count="1">
          <reference field="4294967294" count="1">
            <x v="0"/>
          </reference>
        </references>
      </pivotArea>
    </format>
    <format dxfId="52">
      <pivotArea field="4" type="button" dataOnly="0" labelOnly="1" outline="0" axis="axisRow" fieldPosition="0"/>
    </format>
    <format dxfId="51">
      <pivotArea field="5" type="button" dataOnly="0" labelOnly="1" outline="0" axis="axisRow" fieldPosition="1"/>
    </format>
    <format dxfId="50">
      <pivotArea dataOnly="0" labelOnly="1" outline="0" fieldPosition="0">
        <references count="1">
          <reference field="4294967294" count="1">
            <x v="0"/>
          </reference>
        </references>
      </pivotArea>
    </format>
    <format dxfId="49">
      <pivotArea field="4" type="button" dataOnly="0" labelOnly="1" outline="0" axis="axisRow" fieldPosition="0"/>
    </format>
    <format dxfId="48">
      <pivotArea field="5" type="button" dataOnly="0" labelOnly="1" outline="0" axis="axisRow" fieldPosition="1"/>
    </format>
    <format dxfId="47">
      <pivotArea dataOnly="0" labelOnly="1" outline="0" fieldPosition="0">
        <references count="1">
          <reference field="4294967294" count="1">
            <x v="0"/>
          </reference>
        </references>
      </pivotArea>
    </format>
    <format dxfId="46">
      <pivotArea dataOnly="0" labelOnly="1" outline="0" fieldPosition="0">
        <references count="1">
          <reference field="4294967294" count="1">
            <x v="0"/>
          </reference>
        </references>
      </pivotArea>
    </format>
    <format dxfId="45">
      <pivotArea dataOnly="0" labelOnly="1" outline="0" fieldPosition="0">
        <references count="1">
          <reference field="4294967294" count="1">
            <x v="0"/>
          </reference>
        </references>
      </pivotArea>
    </format>
    <format dxfId="44">
      <pivotArea type="all" dataOnly="0" outline="0" fieldPosition="0"/>
    </format>
    <format dxfId="43">
      <pivotArea outline="0" collapsedLevelsAreSubtotals="1" fieldPosition="0"/>
    </format>
    <format dxfId="42">
      <pivotArea field="4" type="button" dataOnly="0" labelOnly="1" outline="0" axis="axisRow" fieldPosition="0"/>
    </format>
    <format dxfId="41">
      <pivotArea field="5" type="button" dataOnly="0" labelOnly="1" outline="0" axis="axisRow" fieldPosition="1"/>
    </format>
    <format dxfId="40">
      <pivotArea dataOnly="0" labelOnly="1" outline="0" fieldPosition="0">
        <references count="1">
          <reference field="4" count="0"/>
        </references>
      </pivotArea>
    </format>
    <format dxfId="39">
      <pivotArea dataOnly="0" labelOnly="1" outline="0" fieldPosition="0">
        <references count="1">
          <reference field="4" count="0" defaultSubtotal="1"/>
        </references>
      </pivotArea>
    </format>
    <format dxfId="38">
      <pivotArea dataOnly="0" labelOnly="1" grandRow="1" outline="0" fieldPosition="0"/>
    </format>
    <format dxfId="37">
      <pivotArea dataOnly="0" labelOnly="1" outline="0" fieldPosition="0">
        <references count="2">
          <reference field="4" count="1" selected="0">
            <x v="0"/>
          </reference>
          <reference field="5" count="13">
            <x v="1"/>
            <x v="3"/>
            <x v="4"/>
            <x v="12"/>
            <x v="16"/>
            <x v="17"/>
            <x v="18"/>
            <x v="22"/>
            <x v="28"/>
            <x v="31"/>
            <x v="33"/>
            <x v="34"/>
            <x v="35"/>
          </reference>
        </references>
      </pivotArea>
    </format>
    <format dxfId="36">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35">
      <pivotArea dataOnly="0" labelOnly="1" outline="0" fieldPosition="0">
        <references count="2">
          <reference field="4" count="1" selected="0">
            <x v="1"/>
          </reference>
          <reference field="5" count="12">
            <x v="0"/>
            <x v="2"/>
            <x v="8"/>
            <x v="9"/>
            <x v="14"/>
            <x v="15"/>
            <x v="19"/>
            <x v="21"/>
            <x v="26"/>
            <x v="27"/>
            <x v="30"/>
            <x v="32"/>
          </reference>
        </references>
      </pivotArea>
    </format>
    <format dxfId="34">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33">
      <pivotArea dataOnly="0" labelOnly="1" outline="0" fieldPosition="0">
        <references count="2">
          <reference field="4" count="1" selected="0">
            <x v="2"/>
          </reference>
          <reference field="5" count="7">
            <x v="5"/>
            <x v="6"/>
            <x v="7"/>
            <x v="13"/>
            <x v="20"/>
            <x v="23"/>
            <x v="24"/>
          </reference>
        </references>
      </pivotArea>
    </format>
    <format dxfId="32">
      <pivotArea dataOnly="0" labelOnly="1" outline="0" fieldPosition="0">
        <references count="2">
          <reference field="4" count="1" selected="0">
            <x v="2"/>
          </reference>
          <reference field="5" count="7" defaultSubtotal="1">
            <x v="5"/>
            <x v="6"/>
            <x v="7"/>
            <x v="13"/>
            <x v="20"/>
            <x v="23"/>
            <x v="24"/>
          </reference>
        </references>
      </pivotArea>
    </format>
    <format dxfId="31">
      <pivotArea dataOnly="0" labelOnly="1" outline="0" fieldPosition="0">
        <references count="1">
          <reference field="4294967294" count="1">
            <x v="0"/>
          </reference>
        </references>
      </pivotArea>
    </format>
  </formats>
  <chartFormats count="4">
    <chartFormat chart="1" format="0"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3"/>
          </reference>
        </references>
      </pivotArea>
    </chartFormat>
    <chartFormat chart="1" format="5" series="1">
      <pivotArea type="data" outline="0" fieldPosition="0">
        <references count="1">
          <reference field="4294967294" count="1" selected="0">
            <x v="2"/>
          </reference>
        </references>
      </pivotArea>
    </chartFormat>
    <chartFormat chart="1"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9" dataPosition="0" applyNumberFormats="0" applyBorderFormats="0" applyFontFormats="0" applyPatternFormats="0" applyAlignmentFormats="0" applyWidthHeightFormats="1" dataCaption="Values" updatedVersion="8" minRefreshableVersion="3" useAutoFormatting="1" itemPrintTitles="1" createdVersion="5" indent="0" compact="0" compactData="0" multipleFieldFilters="0" chartFormat="8">
  <location ref="A38:E60" firstHeaderRow="0" firstDataRow="1" firstDataCol="1" rowPageCount="3" colPageCount="1"/>
  <pivotFields count="144">
    <pivotField axis="axisPage" compact="0" outline="0" multipleItemSelectionAllowed="1" showAll="0">
      <items count="30">
        <item m="1" x="26"/>
        <item m="1" x="27"/>
        <item m="1" x="13"/>
        <item m="1" x="28"/>
        <item m="1" x="20"/>
        <item m="1" x="8"/>
        <item m="1" x="3"/>
        <item m="1" x="22"/>
        <item m="1" x="24"/>
        <item m="1" x="25"/>
        <item m="1" x="16"/>
        <item m="1" x="18"/>
        <item m="1" x="23"/>
        <item m="1" x="21"/>
        <item h="1" m="1" x="11"/>
        <item h="1" m="1" x="14"/>
        <item h="1" m="1" x="17"/>
        <item m="1" x="19"/>
        <item h="1" m="1" x="6"/>
        <item h="1" m="1" x="9"/>
        <item h="1" m="1" x="12"/>
        <item m="1" x="15"/>
        <item h="1" m="1" x="4"/>
        <item h="1" m="1" x="5"/>
        <item h="1" m="1" x="7"/>
        <item m="1" x="10"/>
        <item h="1" x="0"/>
        <item x="1"/>
        <item h="1" x="2"/>
        <item t="default"/>
      </items>
    </pivotField>
    <pivotField compact="0" outline="0" showAll="0" defaultSubtotal="0"/>
    <pivotField compact="0" outline="0" showAll="0" defaultSubtotal="0">
      <items count="50">
        <item m="1" x="26"/>
        <item m="1" x="42"/>
        <item m="1" x="43"/>
        <item x="0"/>
        <item m="1" x="48"/>
        <item m="1" x="27"/>
        <item m="1" x="39"/>
        <item m="1" x="10"/>
        <item m="1" x="20"/>
        <item m="1" x="12"/>
        <item m="1" x="18"/>
        <item m="1" x="46"/>
        <item m="1" x="36"/>
        <item m="1" x="15"/>
        <item m="1" x="21"/>
        <item m="1" x="13"/>
        <item m="1" x="28"/>
        <item m="1" x="37"/>
        <item m="1" x="34"/>
        <item m="1" x="24"/>
        <item m="1" x="49"/>
        <item m="1" x="17"/>
        <item m="1" x="38"/>
        <item m="1" x="16"/>
        <item m="1" x="35"/>
        <item m="1" x="23"/>
        <item m="1" x="22"/>
        <item m="1" x="19"/>
        <item x="5"/>
        <item m="1" x="45"/>
        <item x="7"/>
        <item m="1" x="44"/>
        <item x="4"/>
        <item m="1" x="32"/>
        <item x="8"/>
        <item m="1" x="11"/>
        <item x="1"/>
        <item x="3"/>
        <item m="1" x="47"/>
        <item m="1" x="31"/>
        <item m="1" x="14"/>
        <item x="2"/>
        <item m="1" x="40"/>
        <item x="6"/>
        <item m="1" x="25"/>
        <item m="1" x="30"/>
        <item m="1" x="29"/>
        <item m="1" x="33"/>
        <item m="1" x="41"/>
        <item m="1" x="9"/>
      </items>
    </pivotField>
    <pivotField compact="0" outline="0" showAll="0"/>
    <pivotField axis="axisPage" compact="0" outline="0" showAll="0">
      <items count="7">
        <item m="1" x="2"/>
        <item x="0"/>
        <item m="1" x="4"/>
        <item m="1" x="1"/>
        <item m="1" x="5"/>
        <item m="1" x="3"/>
        <item t="default"/>
      </items>
    </pivotField>
    <pivotField axis="axisPage" compact="0" outline="0" showAll="0">
      <items count="42">
        <item m="1" x="13"/>
        <item m="1" x="16"/>
        <item m="1" x="36"/>
        <item m="1" x="30"/>
        <item m="1" x="25"/>
        <item m="1" x="29"/>
        <item m="1" x="22"/>
        <item m="1" x="6"/>
        <item x="0"/>
        <item m="1" x="7"/>
        <item m="1" x="12"/>
        <item m="1" x="33"/>
        <item m="1" x="9"/>
        <item m="1" x="15"/>
        <item m="1" x="26"/>
        <item m="1" x="11"/>
        <item m="1" x="20"/>
        <item m="1" x="31"/>
        <item m="1" x="23"/>
        <item m="1" x="35"/>
        <item m="1" x="14"/>
        <item x="1"/>
        <item m="1" x="24"/>
        <item m="1" x="21"/>
        <item m="1" x="27"/>
        <item m="1" x="10"/>
        <item x="2"/>
        <item m="1" x="28"/>
        <item m="1" x="18"/>
        <item m="1" x="38"/>
        <item m="1" x="32"/>
        <item m="1" x="39"/>
        <item x="3"/>
        <item m="1" x="40"/>
        <item m="1" x="37"/>
        <item m="1" x="34"/>
        <item m="1" x="17"/>
        <item m="1" x="5"/>
        <item m="1" x="8"/>
        <item m="1" x="4"/>
        <item m="1" x="19"/>
        <item t="default"/>
      </items>
    </pivotField>
    <pivotField compact="0" outline="0" showAll="0" defaultSubtotal="0"/>
    <pivotField axis="axisRow" compact="0" outline="0" showAll="0">
      <items count="975">
        <item m="1" x="605"/>
        <item m="1" x="928"/>
        <item m="1" x="837"/>
        <item m="1" x="881"/>
        <item m="1" x="318"/>
        <item m="1" x="146"/>
        <item m="1" x="200"/>
        <item m="1" x="462"/>
        <item m="1" x="97"/>
        <item m="1" x="152"/>
        <item m="1" x="433"/>
        <item m="1" x="563"/>
        <item m="1" x="578"/>
        <item m="1" x="333"/>
        <item m="1" x="154"/>
        <item m="1" x="877"/>
        <item m="1" x="771"/>
        <item m="1" x="168"/>
        <item m="1" x="630"/>
        <item m="1" x="395"/>
        <item m="1" x="805"/>
        <item x="2"/>
        <item m="1" x="835"/>
        <item m="1" x="863"/>
        <item m="1" x="239"/>
        <item m="1" x="716"/>
        <item m="1" x="272"/>
        <item m="1" x="290"/>
        <item m="1" x="288"/>
        <item m="1" x="197"/>
        <item m="1" x="116"/>
        <item m="1" x="915"/>
        <item m="1" x="956"/>
        <item m="1" x="642"/>
        <item m="1" x="346"/>
        <item m="1" x="225"/>
        <item m="1" x="448"/>
        <item m="1" x="273"/>
        <item x="7"/>
        <item m="1" x="754"/>
        <item m="1" x="824"/>
        <item x="8"/>
        <item x="9"/>
        <item m="1" x="446"/>
        <item m="1" x="709"/>
        <item m="1" x="710"/>
        <item m="1" x="442"/>
        <item m="1" x="415"/>
        <item m="1" x="267"/>
        <item m="1" x="598"/>
        <item m="1" x="949"/>
        <item m="1" x="907"/>
        <item m="1" x="639"/>
        <item m="1" x="44"/>
        <item m="1" x="869"/>
        <item m="1" x="627"/>
        <item m="1" x="664"/>
        <item m="1" x="59"/>
        <item m="1" x="82"/>
        <item m="1" x="764"/>
        <item m="1" x="839"/>
        <item m="1" x="310"/>
        <item m="1" x="223"/>
        <item m="1" x="305"/>
        <item m="1" x="78"/>
        <item m="1" x="517"/>
        <item m="1" x="698"/>
        <item m="1" x="41"/>
        <item m="1" x="635"/>
        <item x="10"/>
        <item m="1" x="542"/>
        <item m="1" x="86"/>
        <item m="1" x="243"/>
        <item m="1" x="827"/>
        <item m="1" x="846"/>
        <item m="1" x="752"/>
        <item m="1" x="449"/>
        <item m="1" x="334"/>
        <item m="1" x="875"/>
        <item m="1" x="513"/>
        <item m="1" x="257"/>
        <item m="1" x="425"/>
        <item m="1" x="718"/>
        <item m="1" x="950"/>
        <item m="1" x="893"/>
        <item m="1" x="199"/>
        <item m="1" x="913"/>
        <item m="1" x="595"/>
        <item m="1" x="457"/>
        <item m="1" x="491"/>
        <item m="1" x="785"/>
        <item m="1" x="89"/>
        <item m="1" x="668"/>
        <item m="1" x="588"/>
        <item m="1" x="892"/>
        <item m="1" x="821"/>
        <item m="1" x="660"/>
        <item m="1" x="496"/>
        <item m="1" x="534"/>
        <item m="1" x="57"/>
        <item m="1" x="873"/>
        <item m="1" x="307"/>
        <item m="1" x="386"/>
        <item m="1" x="163"/>
        <item m="1" x="47"/>
        <item m="1" x="488"/>
        <item m="1" x="582"/>
        <item m="1" x="380"/>
        <item m="1" x="452"/>
        <item m="1" x="335"/>
        <item m="1" x="74"/>
        <item m="1" x="838"/>
        <item m="1" x="620"/>
        <item m="1" x="324"/>
        <item m="1" x="337"/>
        <item m="1" x="625"/>
        <item m="1" x="85"/>
        <item m="1" x="69"/>
        <item m="1" x="700"/>
        <item m="1" x="387"/>
        <item m="1" x="202"/>
        <item m="1" x="637"/>
        <item m="1" x="298"/>
        <item m="1" x="115"/>
        <item m="1" x="603"/>
        <item m="1" x="241"/>
        <item m="1" x="148"/>
        <item m="1" x="392"/>
        <item m="1" x="233"/>
        <item m="1" x="555"/>
        <item m="1" x="922"/>
        <item m="1" x="968"/>
        <item m="1" x="859"/>
        <item m="1" x="283"/>
        <item m="1" x="523"/>
        <item m="1" x="514"/>
        <item m="1" x="757"/>
        <item m="1" x="254"/>
        <item m="1" x="201"/>
        <item m="1" x="248"/>
        <item m="1" x="499"/>
        <item m="1" x="674"/>
        <item m="1" x="884"/>
        <item m="1" x="621"/>
        <item m="1" x="110"/>
        <item m="1" x="791"/>
        <item m="1" x="354"/>
        <item m="1" x="473"/>
        <item m="1" x="280"/>
        <item m="1" x="421"/>
        <item m="1" x="946"/>
        <item m="1" x="358"/>
        <item m="1" x="958"/>
        <item m="1" x="624"/>
        <item m="1" x="224"/>
        <item m="1" x="319"/>
        <item m="1" x="631"/>
        <item m="1" x="363"/>
        <item m="1" x="133"/>
        <item m="1" x="226"/>
        <item m="1" x="151"/>
        <item m="1" x="638"/>
        <item m="1" x="911"/>
        <item m="1" x="278"/>
        <item m="1" x="834"/>
        <item m="1" x="930"/>
        <item m="1" x="467"/>
        <item m="1" x="139"/>
        <item m="1" x="656"/>
        <item m="1" x="187"/>
        <item m="1" x="715"/>
        <item m="1" x="184"/>
        <item m="1" x="231"/>
        <item m="1" x="504"/>
        <item m="1" x="942"/>
        <item m="1" x="960"/>
        <item m="1" x="162"/>
        <item x="0"/>
        <item m="1" x="218"/>
        <item m="1" x="670"/>
        <item m="1" x="253"/>
        <item m="1" x="329"/>
        <item m="1" x="748"/>
        <item m="1" x="171"/>
        <item m="1" x="836"/>
        <item m="1" x="883"/>
        <item x="3"/>
        <item m="1" x="450"/>
        <item m="1" x="841"/>
        <item m="1" x="240"/>
        <item m="1" x="95"/>
        <item m="1" x="361"/>
        <item m="1" x="583"/>
        <item m="1" x="43"/>
        <item m="1" x="125"/>
        <item m="1" x="819"/>
        <item m="1" x="508"/>
        <item m="1" x="301"/>
        <item m="1" x="246"/>
        <item m="1" x="119"/>
        <item m="1" x="826"/>
        <item m="1" x="721"/>
        <item m="1" x="112"/>
        <item m="1" x="559"/>
        <item m="1" x="803"/>
        <item m="1" x="707"/>
        <item m="1" x="770"/>
        <item m="1" x="768"/>
        <item m="1" x="166"/>
        <item m="1" x="971"/>
        <item m="1" x="88"/>
        <item m="1" x="31"/>
        <item m="1" x="777"/>
        <item m="1" x="382"/>
        <item m="1" x="83"/>
        <item m="1" x="606"/>
        <item m="1" x="340"/>
        <item m="1" x="679"/>
        <item m="1" x="371"/>
        <item m="1" x="492"/>
        <item m="1" x="370"/>
        <item m="1" x="628"/>
        <item m="1" x="600"/>
        <item m="1" x="143"/>
        <item m="1" x="622"/>
        <item m="1" x="173"/>
        <item m="1" x="122"/>
        <item m="1" x="177"/>
        <item m="1" x="99"/>
        <item m="1" x="159"/>
        <item m="1" x="615"/>
        <item m="1" x="737"/>
        <item m="1" x="786"/>
        <item m="1" x="781"/>
        <item m="1" x="23"/>
        <item m="1" x="213"/>
        <item m="1" x="261"/>
        <item m="1" x="385"/>
        <item m="1" x="695"/>
        <item m="1" x="645"/>
        <item m="1" x="157"/>
        <item m="1" x="106"/>
        <item m="1" x="832"/>
        <item m="1" x="806"/>
        <item m="1" x="237"/>
        <item m="1" x="673"/>
        <item m="1" x="652"/>
        <item m="1" x="739"/>
        <item m="1" x="820"/>
        <item m="1" x="336"/>
        <item m="1" x="414"/>
        <item m="1" x="900"/>
        <item m="1" x="855"/>
        <item m="1" x="755"/>
        <item m="1" x="529"/>
        <item m="1" x="575"/>
        <item m="1" x="33"/>
        <item m="1" x="204"/>
        <item m="1" x="720"/>
        <item m="1" x="813"/>
        <item m="1" x="42"/>
        <item m="1" x="364"/>
        <item m="1" x="478"/>
        <item m="1" x="96"/>
        <item m="1" x="840"/>
        <item m="1" x="164"/>
        <item m="1" x="581"/>
        <item m="1" x="174"/>
        <item m="1" x="72"/>
        <item m="1" x="147"/>
        <item x="13"/>
        <item m="1" x="614"/>
        <item m="1" x="264"/>
        <item m="1" x="357"/>
        <item m="1" x="161"/>
        <item m="1" x="172"/>
        <item m="1" x="327"/>
        <item m="1" x="185"/>
        <item m="1" x="932"/>
        <item m="1" x="916"/>
        <item m="1" x="626"/>
        <item m="1" x="92"/>
        <item m="1" x="420"/>
        <item m="1" x="194"/>
        <item m="1" x="640"/>
        <item m="1" x="586"/>
        <item m="1" x="706"/>
        <item m="1" x="681"/>
        <item m="1" x="220"/>
        <item m="1" x="444"/>
        <item m="1" x="528"/>
        <item m="1" x="109"/>
        <item m="1" x="751"/>
        <item m="1" x="404"/>
        <item m="1" x="317"/>
        <item m="1" x="326"/>
        <item m="1" x="531"/>
        <item m="1" x="897"/>
        <item m="1" x="347"/>
        <item m="1" x="234"/>
        <item m="1" x="353"/>
        <item m="1" x="312"/>
        <item m="1" x="416"/>
        <item m="1" x="175"/>
        <item m="1" x="360"/>
        <item m="1" x="552"/>
        <item m="1" x="465"/>
        <item m="1" x="244"/>
        <item m="1" x="833"/>
        <item m="1" x="743"/>
        <item m="1" x="650"/>
        <item m="1" x="256"/>
        <item m="1" x="746"/>
        <item m="1" x="144"/>
        <item m="1" x="699"/>
        <item m="1" x="890"/>
        <item m="1" x="562"/>
        <item m="1" x="121"/>
        <item m="1" x="394"/>
        <item m="1" x="760"/>
        <item m="1" x="847"/>
        <item m="1" x="235"/>
        <item m="1" x="849"/>
        <item m="1" x="134"/>
        <item m="1" x="553"/>
        <item m="1" x="872"/>
        <item m="1" x="35"/>
        <item m="1" x="471"/>
        <item m="1" x="669"/>
        <item m="1" x="426"/>
        <item m="1" x="732"/>
        <item m="1" x="547"/>
        <item m="1" x="192"/>
        <item m="1" x="470"/>
        <item m="1" x="831"/>
        <item m="1" x="221"/>
        <item m="1" x="350"/>
        <item m="1" x="212"/>
        <item m="1" x="345"/>
        <item x="4"/>
        <item x="5"/>
        <item m="1" x="866"/>
        <item m="1" x="810"/>
        <item m="1" x="193"/>
        <item m="1" x="132"/>
        <item m="1" x="773"/>
        <item m="1" x="209"/>
        <item m="1" x="455"/>
        <item m="1" x="435"/>
        <item m="1" x="766"/>
        <item m="1" x="186"/>
        <item m="1" x="391"/>
        <item m="1" x="117"/>
        <item m="1" x="281"/>
        <item m="1" x="489"/>
        <item m="1" x="362"/>
        <item m="1" x="111"/>
        <item x="14"/>
        <item m="1" x="393"/>
        <item x="15"/>
        <item x="16"/>
        <item m="1" x="311"/>
        <item m="1" x="800"/>
        <item m="1" x="876"/>
        <item m="1" x="227"/>
        <item m="1" x="923"/>
        <item m="1" x="460"/>
        <item m="1" x="702"/>
        <item m="1" x="653"/>
        <item m="1" x="657"/>
        <item m="1" x="236"/>
        <item m="1" x="430"/>
        <item m="1" x="29"/>
        <item m="1" x="51"/>
        <item m="1" x="21"/>
        <item m="1" x="926"/>
        <item m="1" x="693"/>
        <item m="1" x="782"/>
        <item m="1" x="348"/>
        <item m="1" x="947"/>
        <item m="1" x="372"/>
        <item m="1" x="377"/>
        <item m="1" x="545"/>
        <item m="1" x="438"/>
        <item m="1" x="410"/>
        <item m="1" x="245"/>
        <item m="1" x="282"/>
        <item m="1" x="572"/>
        <item m="1" x="214"/>
        <item m="1" x="75"/>
        <item m="1" x="323"/>
        <item m="1" x="726"/>
        <item m="1" x="454"/>
        <item m="1" x="901"/>
        <item m="1" x="459"/>
        <item m="1" x="342"/>
        <item m="1" x="497"/>
        <item m="1" x="910"/>
        <item m="1" x="53"/>
        <item m="1" x="796"/>
        <item m="1" x="818"/>
        <item m="1" x="535"/>
        <item m="1" x="126"/>
        <item m="1" x="577"/>
        <item m="1" x="899"/>
        <item m="1" x="195"/>
        <item m="1" x="291"/>
        <item m="1" x="25"/>
        <item m="1" x="181"/>
        <item m="1" x="571"/>
        <item m="1" x="671"/>
        <item m="1" x="276"/>
        <item m="1" x="383"/>
        <item m="1" x="445"/>
        <item m="1" x="37"/>
        <item m="1" x="439"/>
        <item m="1" x="102"/>
        <item m="1" x="484"/>
        <item m="1" x="903"/>
        <item m="1" x="894"/>
        <item m="1" x="316"/>
        <item m="1" x="591"/>
        <item m="1" x="672"/>
        <item m="1" x="723"/>
        <item m="1" x="543"/>
        <item m="1" x="711"/>
        <item m="1" x="749"/>
        <item m="1" x="398"/>
        <item x="18"/>
        <item m="1" x="568"/>
        <item m="1" x="765"/>
        <item m="1" x="772"/>
        <item m="1" x="481"/>
        <item m="1" x="26"/>
        <item m="1" x="124"/>
        <item m="1" x="396"/>
        <item m="1" x="487"/>
        <item m="1" x="964"/>
        <item m="1" x="961"/>
        <item m="1" x="544"/>
        <item m="1" x="400"/>
        <item m="1" x="938"/>
        <item m="1" x="676"/>
        <item m="1" x="970"/>
        <item m="1" x="130"/>
        <item m="1" x="719"/>
        <item m="1" x="28"/>
        <item m="1" x="495"/>
        <item m="1" x="548"/>
        <item m="1" x="367"/>
        <item m="1" x="692"/>
        <item m="1" x="511"/>
        <item m="1" x="857"/>
        <item m="1" x="55"/>
        <item m="1" x="808"/>
        <item m="1" x="722"/>
        <item m="1" x="61"/>
        <item m="1" x="817"/>
        <item m="1" x="717"/>
        <item m="1" x="331"/>
        <item x="6"/>
        <item m="1" x="661"/>
        <item m="1" x="417"/>
        <item m="1" x="734"/>
        <item m="1" x="537"/>
        <item m="1" x="423"/>
        <item m="1" x="736"/>
        <item m="1" x="794"/>
        <item m="1" x="701"/>
        <item m="1" x="100"/>
        <item m="1" x="889"/>
        <item m="1" x="798"/>
        <item m="1" x="648"/>
        <item m="1" x="744"/>
        <item m="1" x="809"/>
        <item m="1" x="27"/>
        <item m="1" x="338"/>
        <item m="1" x="498"/>
        <item m="1" x="557"/>
        <item m="1" x="355"/>
        <item m="1" x="179"/>
        <item m="1" x="741"/>
        <item m="1" x="178"/>
        <item m="1" x="619"/>
        <item m="1" x="546"/>
        <item m="1" x="613"/>
        <item m="1" x="633"/>
        <item m="1" x="424"/>
        <item m="1" x="54"/>
        <item m="1" x="936"/>
        <item m="1" x="675"/>
        <item x="1"/>
        <item m="1" x="694"/>
        <item m="1" x="830"/>
        <item m="1" x="590"/>
        <item m="1" x="962"/>
        <item m="1" x="919"/>
        <item m="1" x="579"/>
        <item m="1" x="328"/>
        <item m="1" x="232"/>
        <item m="1" x="66"/>
        <item x="19"/>
        <item m="1" x="401"/>
        <item m="1" x="419"/>
        <item m="1" x="646"/>
        <item m="1" x="972"/>
        <item m="1" x="475"/>
        <item m="1" x="802"/>
        <item m="1" x="98"/>
        <item m="1" x="521"/>
        <item m="1" x="556"/>
        <item m="1" x="908"/>
        <item m="1" x="931"/>
        <item m="1" x="909"/>
        <item m="1" x="366"/>
        <item m="1" x="275"/>
        <item m="1" x="230"/>
        <item m="1" x="64"/>
        <item m="1" x="228"/>
        <item x="20"/>
        <item m="1" x="24"/>
        <item m="1" x="733"/>
        <item m="1" x="247"/>
        <item m="1" x="190"/>
        <item m="1" x="651"/>
        <item m="1" x="865"/>
        <item m="1" x="180"/>
        <item m="1" x="957"/>
        <item m="1" x="368"/>
        <item m="1" x="623"/>
        <item m="1" x="564"/>
        <item m="1" x="137"/>
        <item m="1" x="727"/>
        <item m="1" x="183"/>
        <item m="1" x="714"/>
        <item m="1" x="472"/>
        <item m="1" x="740"/>
        <item m="1" x="284"/>
        <item m="1" x="512"/>
        <item m="1" x="682"/>
        <item m="1" x="87"/>
        <item m="1" x="921"/>
        <item m="1" x="853"/>
        <item m="1" x="783"/>
        <item m="1" x="149"/>
        <item m="1" x="769"/>
        <item m="1" x="140"/>
        <item m="1" x="658"/>
        <item m="1" x="339"/>
        <item m="1" x="436"/>
        <item m="1" x="787"/>
        <item m="1" x="587"/>
        <item m="1" x="432"/>
        <item m="1" x="969"/>
        <item m="1" x="952"/>
        <item m="1" x="763"/>
        <item m="1" x="483"/>
        <item m="1" x="68"/>
        <item m="1" x="750"/>
        <item m="1" x="774"/>
        <item m="1" x="775"/>
        <item m="1" x="858"/>
        <item m="1" x="150"/>
        <item m="1" x="468"/>
        <item m="1" x="262"/>
        <item m="1" x="263"/>
        <item m="1" x="929"/>
        <item m="1" x="870"/>
        <item m="1" x="851"/>
        <item m="1" x="463"/>
        <item m="1" x="914"/>
        <item m="1" x="384"/>
        <item m="1" x="596"/>
        <item m="1" x="792"/>
        <item m="1" x="73"/>
        <item m="1" x="306"/>
        <item m="1" x="94"/>
        <item m="1" x="592"/>
        <item m="1" x="527"/>
        <item m="1" x="560"/>
        <item m="1" x="967"/>
        <item m="1" x="629"/>
        <item m="1" x="854"/>
        <item m="1" x="141"/>
        <item m="1" x="440"/>
        <item m="1" x="882"/>
        <item m="1" x="135"/>
        <item m="1" x="940"/>
        <item m="1" x="518"/>
        <item m="1" x="663"/>
        <item m="1" x="611"/>
        <item m="1" x="32"/>
        <item m="1" x="101"/>
        <item m="1" x="107"/>
        <item m="1" x="724"/>
        <item m="1" x="509"/>
        <item m="1" x="330"/>
        <item m="1" x="76"/>
        <item m="1" x="944"/>
        <item m="1" x="684"/>
        <item m="1" x="211"/>
        <item m="1" x="574"/>
        <item m="1" x="469"/>
        <item m="1" x="966"/>
        <item m="1" x="886"/>
        <item m="1" x="406"/>
        <item m="1" x="285"/>
        <item m="1" x="381"/>
        <item m="1" x="120"/>
        <item m="1" x="828"/>
        <item m="1" x="607"/>
        <item m="1" x="924"/>
        <item m="1" x="36"/>
        <item m="1" x="662"/>
        <item m="1" x="902"/>
        <item m="1" x="632"/>
        <item m="1" x="270"/>
        <item m="1" x="91"/>
        <item m="1" x="258"/>
        <item m="1" x="127"/>
        <item m="1" x="259"/>
        <item m="1" x="558"/>
        <item m="1" x="920"/>
        <item m="1" x="443"/>
        <item m="1" x="604"/>
        <item m="1" x="428"/>
        <item m="1" x="735"/>
        <item m="1" x="703"/>
        <item m="1" x="321"/>
        <item m="1" x="845"/>
        <item m="1" x="437"/>
        <item m="1" x="566"/>
        <item m="1" x="687"/>
        <item m="1" x="260"/>
        <item m="1" x="138"/>
        <item m="1" x="965"/>
        <item m="1" x="108"/>
        <item m="1" x="696"/>
        <item m="1" x="955"/>
        <item m="1" x="888"/>
        <item m="1" x="953"/>
        <item m="1" x="918"/>
        <item m="1" x="294"/>
        <item m="1" x="242"/>
        <item m="1" x="476"/>
        <item m="1" x="349"/>
        <item m="1" x="959"/>
        <item m="1" x="728"/>
        <item m="1" x="880"/>
        <item m="1" x="81"/>
        <item m="1" x="374"/>
        <item m="1" x="287"/>
        <item m="1" x="90"/>
        <item m="1" x="589"/>
        <item m="1" x="510"/>
        <item m="1" x="822"/>
        <item m="1" x="251"/>
        <item m="1" x="351"/>
        <item m="1" x="549"/>
        <item m="1" x="464"/>
        <item m="1" x="844"/>
        <item m="1" x="494"/>
        <item m="1" x="303"/>
        <item m="1" x="935"/>
        <item m="1" x="747"/>
        <item m="1" x="934"/>
        <item m="1" x="933"/>
        <item m="1" x="160"/>
        <item m="1" x="554"/>
        <item m="1" x="206"/>
        <item m="1" x="761"/>
        <item m="1" x="856"/>
        <item m="1" x="352"/>
        <item m="1" x="128"/>
        <item m="1" x="30"/>
        <item m="1" x="268"/>
        <item m="1" x="895"/>
        <item m="1" x="249"/>
        <item m="1" x="379"/>
        <item m="1" x="917"/>
        <item m="1" x="565"/>
        <item m="1" x="667"/>
        <item m="1" x="299"/>
        <item m="1" x="608"/>
        <item m="1" x="114"/>
        <item m="1" x="486"/>
        <item m="1" x="320"/>
        <item m="1" x="655"/>
        <item m="1" x="365"/>
        <item m="1" x="413"/>
        <item m="1" x="286"/>
        <item m="1" x="222"/>
        <item m="1" x="647"/>
        <item m="1" x="804"/>
        <item m="1" x="165"/>
        <item m="1" x="136"/>
        <item m="1" x="874"/>
        <item m="1" x="113"/>
        <item m="1" x="730"/>
        <item m="1" x="688"/>
        <item m="1" x="461"/>
        <item m="1" x="753"/>
        <item m="1" x="505"/>
        <item m="1" x="551"/>
        <item m="1" x="524"/>
        <item m="1" x="169"/>
        <item m="1" x="825"/>
        <item m="1" x="759"/>
        <item m="1" x="203"/>
        <item m="1" x="341"/>
        <item m="1" x="79"/>
        <item m="1" x="466"/>
        <item m="1" x="65"/>
        <item m="1" x="104"/>
        <item m="1" x="70"/>
        <item m="1" x="898"/>
        <item m="1" x="289"/>
        <item m="1" x="541"/>
        <item m="1" x="550"/>
        <item m="1" x="80"/>
        <item m="1" x="725"/>
        <item m="1" x="343"/>
        <item m="1" x="963"/>
        <item m="1" x="479"/>
        <item x="12"/>
        <item x="11"/>
        <item x="17"/>
        <item m="1" x="797"/>
        <item m="1" x="277"/>
        <item m="1" x="266"/>
        <item m="1" x="790"/>
        <item m="1" x="255"/>
        <item m="1" x="799"/>
        <item m="1" x="296"/>
        <item m="1" x="34"/>
        <item m="1" x="885"/>
        <item m="1" x="516"/>
        <item m="1" x="712"/>
        <item m="1" x="570"/>
        <item m="1" x="453"/>
        <item m="1" x="297"/>
        <item m="1" x="434"/>
        <item m="1" x="520"/>
        <item m="1" x="388"/>
        <item m="1" x="219"/>
        <item m="1" x="927"/>
        <item m="1" x="198"/>
        <item m="1" x="302"/>
        <item m="1" x="879"/>
        <item m="1" x="403"/>
        <item m="1" x="373"/>
        <item m="1" x="780"/>
        <item m="1" x="490"/>
        <item m="1" x="210"/>
        <item m="1" x="689"/>
        <item m="1" x="409"/>
        <item m="1" x="429"/>
        <item m="1" x="422"/>
        <item m="1" x="45"/>
        <item m="1" x="480"/>
        <item m="1" x="265"/>
        <item m="1" x="153"/>
        <item m="1" x="954"/>
        <item m="1" x="474"/>
        <item m="1" x="156"/>
        <item m="1" x="801"/>
        <item m="1" x="427"/>
        <item m="1" x="456"/>
        <item m="1" x="62"/>
        <item m="1" x="188"/>
        <item m="1" x="742"/>
        <item m="1" x="397"/>
        <item m="1" x="519"/>
        <item m="1" x="71"/>
        <item m="1" x="503"/>
        <item m="1" x="644"/>
        <item m="1" x="189"/>
        <item m="1" x="293"/>
        <item m="1" x="205"/>
        <item m="1" x="314"/>
        <item m="1" x="300"/>
        <item m="1" x="129"/>
        <item m="1" x="867"/>
        <item m="1" x="713"/>
        <item m="1" x="485"/>
        <item m="1" x="52"/>
        <item m="1" x="593"/>
        <item m="1" x="823"/>
        <item m="1" x="691"/>
        <item m="1" x="411"/>
        <item m="1" x="447"/>
        <item m="1" x="610"/>
        <item m="1" x="216"/>
        <item m="1" x="756"/>
        <item m="1" x="526"/>
        <item m="1" x="431"/>
        <item m="1" x="690"/>
        <item m="1" x="654"/>
        <item m="1" x="618"/>
        <item m="1" x="584"/>
        <item m="1" x="843"/>
        <item m="1" x="599"/>
        <item m="1" x="58"/>
        <item m="1" x="46"/>
        <item m="1" x="208"/>
        <item m="1" x="612"/>
        <item m="1" x="250"/>
        <item m="1" x="597"/>
        <item m="1" x="816"/>
        <item m="1" x="269"/>
        <item m="1" x="217"/>
        <item m="1" x="601"/>
        <item m="1" x="569"/>
        <item m="1" x="313"/>
        <item m="1" x="308"/>
        <item m="1" x="815"/>
        <item m="1" x="344"/>
        <item m="1" x="677"/>
        <item m="1" x="594"/>
        <item m="1" x="852"/>
        <item m="1" x="891"/>
        <item m="1" x="103"/>
        <item m="1" x="939"/>
        <item m="1" x="540"/>
        <item m="1" x="359"/>
        <item m="1" x="784"/>
        <item m="1" x="118"/>
        <item m="1" x="860"/>
        <item m="1" x="685"/>
        <item m="1" x="356"/>
        <item m="1" x="332"/>
        <item m="1" x="309"/>
        <item m="1" x="376"/>
        <item m="1" x="758"/>
        <item m="1" x="304"/>
        <item m="1" x="40"/>
        <item m="1" x="862"/>
        <item m="1" x="778"/>
        <item m="1" x="501"/>
        <item m="1" x="405"/>
        <item m="1" x="811"/>
        <item m="1" x="477"/>
        <item m="1" x="441"/>
        <item m="1" x="131"/>
        <item m="1" x="389"/>
        <item m="1" x="525"/>
        <item m="1" x="493"/>
        <item m="1" x="500"/>
        <item m="1" x="50"/>
        <item m="1" x="145"/>
        <item m="1" x="292"/>
        <item m="1" x="215"/>
        <item m="1" x="776"/>
        <item m="1" x="779"/>
        <item m="1" x="704"/>
        <item m="1" x="729"/>
        <item m="1" x="279"/>
        <item m="1" x="951"/>
        <item m="1" x="418"/>
        <item m="1" x="105"/>
        <item m="1" x="762"/>
        <item m="1" x="402"/>
        <item m="1" x="315"/>
        <item m="1" x="238"/>
        <item m="1" x="48"/>
        <item m="1" x="22"/>
        <item m="1" x="616"/>
        <item m="1" x="274"/>
        <item m="1" x="641"/>
        <item m="1" x="63"/>
        <item m="1" x="697"/>
        <item m="1" x="666"/>
        <item m="1" x="67"/>
        <item m="1" x="482"/>
        <item m="1" x="795"/>
        <item m="1" x="451"/>
        <item m="1" x="904"/>
        <item m="1" x="731"/>
        <item m="1" x="842"/>
        <item m="1" x="502"/>
        <item m="1" x="77"/>
        <item m="1" x="812"/>
        <item m="1" x="680"/>
        <item m="1" x="708"/>
        <item m="1" x="252"/>
        <item m="1" x="408"/>
        <item m="1" x="745"/>
        <item m="1" x="378"/>
        <item m="1" x="793"/>
        <item m="1" x="196"/>
        <item m="1" x="561"/>
        <item m="1" x="295"/>
        <item m="1" x="123"/>
        <item m="1" x="636"/>
        <item m="1" x="659"/>
        <item m="1" x="458"/>
        <item m="1" x="538"/>
        <item m="1" x="539"/>
        <item m="1" x="533"/>
        <item m="1" x="850"/>
        <item m="1" x="207"/>
        <item m="1" x="864"/>
        <item m="1" x="925"/>
        <item m="1" x="170"/>
        <item m="1" x="84"/>
        <item m="1" x="167"/>
        <item m="1" x="617"/>
        <item m="1" x="585"/>
        <item m="1" x="229"/>
        <item m="1" x="868"/>
        <item m="1" x="683"/>
        <item m="1" x="39"/>
        <item m="1" x="158"/>
        <item m="1" x="814"/>
        <item m="1" x="412"/>
        <item m="1" x="686"/>
        <item m="1" x="665"/>
        <item m="1" x="643"/>
        <item m="1" x="515"/>
        <item m="1" x="399"/>
        <item m="1" x="369"/>
        <item m="1" x="60"/>
        <item m="1" x="191"/>
        <item m="1" x="829"/>
        <item m="1" x="905"/>
        <item m="1" x="567"/>
        <item m="1" x="945"/>
        <item m="1" x="93"/>
        <item m="1" x="609"/>
        <item m="1" x="678"/>
        <item m="1" x="896"/>
        <item m="1" x="767"/>
        <item m="1" x="705"/>
        <item m="1" x="912"/>
        <item m="1" x="649"/>
        <item m="1" x="536"/>
        <item m="1" x="176"/>
        <item m="1" x="573"/>
        <item m="1" x="789"/>
        <item m="1" x="973"/>
        <item m="1" x="738"/>
        <item m="1" x="325"/>
        <item m="1" x="580"/>
        <item m="1" x="941"/>
        <item m="1" x="522"/>
        <item m="1" x="375"/>
        <item m="1" x="507"/>
        <item m="1" x="407"/>
        <item m="1" x="906"/>
        <item m="1" x="530"/>
        <item m="1" x="878"/>
        <item m="1" x="602"/>
        <item m="1" x="271"/>
        <item m="1" x="142"/>
        <item m="1" x="38"/>
        <item m="1" x="887"/>
        <item m="1" x="56"/>
        <item m="1" x="506"/>
        <item m="1" x="155"/>
        <item m="1" x="871"/>
        <item m="1" x="948"/>
        <item m="1" x="576"/>
        <item m="1" x="861"/>
        <item m="1" x="937"/>
        <item m="1" x="532"/>
        <item m="1" x="848"/>
        <item m="1" x="182"/>
        <item m="1" x="807"/>
        <item m="1" x="49"/>
        <item m="1" x="634"/>
        <item m="1" x="322"/>
        <item m="1" x="390"/>
        <item m="1" x="943"/>
        <item m="1" x="788"/>
        <item t="default"/>
      </items>
    </pivotField>
    <pivotField compact="0" outline="0" showAll="0"/>
    <pivotField dataField="1" compact="0" numFmtId="1" outline="0" showAll="0"/>
    <pivotField compact="0" numFmtId="164"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outline="0" showAll="0"/>
    <pivotField compact="0" numFmtId="9" outline="0" showAll="0"/>
    <pivotField compact="0" numFmtId="164" outline="0" showAll="0"/>
    <pivotField compact="0" numFmtId="164" outline="0" showAll="0"/>
    <pivotField compact="0" numFmtId="164" outline="0" showAll="0"/>
    <pivotField compact="0" numFmtId="164" outline="0" showAll="0"/>
    <pivotField compact="0" numFmtId="49" outline="0" showAll="0"/>
    <pivotField compact="0" numFmtId="49"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22">
    <i>
      <x v="21"/>
    </i>
    <i>
      <x v="38"/>
    </i>
    <i>
      <x v="41"/>
    </i>
    <i>
      <x v="42"/>
    </i>
    <i>
      <x v="69"/>
    </i>
    <i>
      <x v="177"/>
    </i>
    <i>
      <x v="186"/>
    </i>
    <i>
      <x v="270"/>
    </i>
    <i>
      <x v="339"/>
    </i>
    <i>
      <x v="340"/>
    </i>
    <i>
      <x v="357"/>
    </i>
    <i>
      <x v="359"/>
    </i>
    <i>
      <x v="360"/>
    </i>
    <i>
      <x v="428"/>
    </i>
    <i>
      <x v="460"/>
    </i>
    <i>
      <x v="491"/>
    </i>
    <i>
      <x v="501"/>
    </i>
    <i>
      <x v="519"/>
    </i>
    <i>
      <x v="724"/>
    </i>
    <i>
      <x v="725"/>
    </i>
    <i>
      <x v="726"/>
    </i>
    <i t="grand">
      <x/>
    </i>
  </rowItems>
  <colFields count="1">
    <field x="-2"/>
  </colFields>
  <colItems count="4">
    <i>
      <x/>
    </i>
    <i i="1">
      <x v="1"/>
    </i>
    <i i="2">
      <x v="2"/>
    </i>
    <i i="3">
      <x v="3"/>
    </i>
  </colItems>
  <pageFields count="3">
    <pageField fld="0" hier="-1"/>
    <pageField fld="5" hier="-1"/>
    <pageField fld="4" hier="-1"/>
  </pageFields>
  <dataFields count="4">
    <dataField name="Total Population" fld="9" baseField="0" baseItem="0"/>
    <dataField name="# of People adopt basic personal and community hygiene practices" fld="96" baseField="0" baseItem="0"/>
    <dataField name="# of people access to functioning  sanitation facilities" fld="84" baseField="0" baseItem="0"/>
    <dataField name="# of people Equitable and continuous access to sufficient quantity of domestic water" fld="77" baseField="0" baseItem="0"/>
  </dataFields>
  <formats count="25">
    <format dxfId="30">
      <pivotArea field="4" type="button" dataOnly="0" labelOnly="1" outline="0" axis="axisPage" fieldPosition="2"/>
    </format>
    <format dxfId="29">
      <pivotArea field="5" type="button" dataOnly="0" labelOnly="1" outline="0" axis="axisPage" fieldPosition="1"/>
    </format>
    <format dxfId="28">
      <pivotArea dataOnly="0" labelOnly="1" outline="0" fieldPosition="0">
        <references count="1">
          <reference field="4294967294" count="1">
            <x v="0"/>
          </reference>
        </references>
      </pivotArea>
    </format>
    <format dxfId="27">
      <pivotArea field="4" type="button" dataOnly="0" labelOnly="1" outline="0" axis="axisPage" fieldPosition="2"/>
    </format>
    <format dxfId="26">
      <pivotArea field="5" type="button" dataOnly="0" labelOnly="1" outline="0" axis="axisPage" fieldPosition="1"/>
    </format>
    <format dxfId="25">
      <pivotArea dataOnly="0" labelOnly="1" outline="0" fieldPosition="0">
        <references count="1">
          <reference field="4294967294" count="1">
            <x v="0"/>
          </reference>
        </references>
      </pivotArea>
    </format>
    <format dxfId="24">
      <pivotArea field="4" type="button" dataOnly="0" labelOnly="1" outline="0" axis="axisPage" fieldPosition="2"/>
    </format>
    <format dxfId="23">
      <pivotArea field="5" type="button" dataOnly="0" labelOnly="1" outline="0" axis="axisPage" fieldPosition="1"/>
    </format>
    <format dxfId="22">
      <pivotArea dataOnly="0" labelOnly="1" outline="0" fieldPosition="0">
        <references count="1">
          <reference field="4294967294" count="1">
            <x v="0"/>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0"/>
          </reference>
        </references>
      </pivotArea>
    </format>
    <format dxfId="19">
      <pivotArea type="all" dataOnly="0" outline="0" fieldPosition="0"/>
    </format>
    <format dxfId="18">
      <pivotArea outline="0" collapsedLevelsAreSubtotals="1" fieldPosition="0"/>
    </format>
    <format dxfId="17">
      <pivotArea field="4" type="button" dataOnly="0" labelOnly="1" outline="0" axis="axisPage" fieldPosition="2"/>
    </format>
    <format dxfId="16">
      <pivotArea field="5" type="button" dataOnly="0" labelOnly="1" outline="0" axis="axisPage" fieldPosition="1"/>
    </format>
    <format dxfId="15">
      <pivotArea dataOnly="0" labelOnly="1" outline="0" fieldPosition="0">
        <references count="1">
          <reference field="4" count="0"/>
        </references>
      </pivotArea>
    </format>
    <format dxfId="14">
      <pivotArea dataOnly="0" labelOnly="1" outline="0" fieldPosition="0">
        <references count="1">
          <reference field="4" count="0" defaultSubtotal="1"/>
        </references>
      </pivotArea>
    </format>
    <format dxfId="13">
      <pivotArea dataOnly="0" labelOnly="1" grandRow="1" outline="0" fieldPosition="0"/>
    </format>
    <format dxfId="12">
      <pivotArea dataOnly="0" labelOnly="1" outline="0" fieldPosition="0">
        <references count="2">
          <reference field="4" count="1" selected="0">
            <x v="0"/>
          </reference>
          <reference field="5" count="13">
            <x v="1"/>
            <x v="3"/>
            <x v="4"/>
            <x v="12"/>
            <x v="16"/>
            <x v="17"/>
            <x v="18"/>
            <x v="22"/>
            <x v="28"/>
            <x v="31"/>
            <x v="33"/>
            <x v="34"/>
            <x v="35"/>
          </reference>
        </references>
      </pivotArea>
    </format>
    <format dxfId="11">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10">
      <pivotArea dataOnly="0" labelOnly="1" outline="0" fieldPosition="0">
        <references count="2">
          <reference field="4" count="1" selected="0">
            <x v="1"/>
          </reference>
          <reference field="5" count="12">
            <x v="0"/>
            <x v="2"/>
            <x v="8"/>
            <x v="9"/>
            <x v="14"/>
            <x v="15"/>
            <x v="19"/>
            <x v="21"/>
            <x v="26"/>
            <x v="27"/>
            <x v="30"/>
            <x v="32"/>
          </reference>
        </references>
      </pivotArea>
    </format>
    <format dxfId="9">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8">
      <pivotArea dataOnly="0" labelOnly="1" outline="0" fieldPosition="0">
        <references count="2">
          <reference field="4" count="1" selected="0">
            <x v="2"/>
          </reference>
          <reference field="5" count="7">
            <x v="5"/>
            <x v="6"/>
            <x v="7"/>
            <x v="13"/>
            <x v="20"/>
            <x v="23"/>
            <x v="24"/>
          </reference>
        </references>
      </pivotArea>
    </format>
    <format dxfId="7">
      <pivotArea dataOnly="0" labelOnly="1" outline="0" fieldPosition="0">
        <references count="2">
          <reference field="4" count="1" selected="0">
            <x v="2"/>
          </reference>
          <reference field="5" count="7" defaultSubtotal="1">
            <x v="5"/>
            <x v="6"/>
            <x v="7"/>
            <x v="13"/>
            <x v="20"/>
            <x v="23"/>
            <x v="24"/>
          </reference>
        </references>
      </pivotArea>
    </format>
    <format dxfId="6">
      <pivotArea dataOnly="0" labelOnly="1" outline="0" fieldPosition="0">
        <references count="1">
          <reference field="4294967294" count="1">
            <x v="0"/>
          </reference>
        </references>
      </pivotArea>
    </format>
  </formats>
  <chartFormats count="5">
    <chartFormat chart="1"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4" format="7" series="1">
      <pivotArea type="data" outline="0" fieldPosition="0">
        <references count="1">
          <reference field="4294967294" count="1" selected="0">
            <x v="1"/>
          </reference>
        </references>
      </pivotArea>
    </chartFormat>
    <chartFormat chart="4" format="8" series="1">
      <pivotArea type="data" outline="0" fieldPosition="0">
        <references count="1">
          <reference field="4294967294" count="1" selected="0">
            <x v="2"/>
          </reference>
        </references>
      </pivotArea>
    </chartFormat>
    <chartFormat chart="4" format="9"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198B88F-D54C-4C42-9E1E-7AACE7FE3E66}" name="PivotTable5" cacheId="9" applyNumberFormats="0" applyBorderFormats="0" applyFontFormats="0" applyPatternFormats="0" applyAlignmentFormats="0" applyWidthHeightFormats="1" dataCaption="Values" updatedVersion="8" minRefreshableVersion="3" rowGrandTotals="0" colGrandTotals="0" itemPrintTitles="1" createdVersion="6" indent="0" showHeaders="0" outline="1" outlineData="1" multipleFieldFilters="0">
  <location ref="A4:N25" firstHeaderRow="0" firstDataRow="1" firstDataCol="1" rowPageCount="2" colPageCount="1"/>
  <pivotFields count="144">
    <pivotField axis="axisPage" subtotalTop="0" multipleItemSelectionAllowed="1" showAll="0" defaultSubtotal="0">
      <items count="29">
        <item m="1" x="26"/>
        <item m="1" x="27"/>
        <item m="1" x="13"/>
        <item m="1" x="28"/>
        <item m="1" x="20"/>
        <item m="1" x="22"/>
        <item m="1" x="24"/>
        <item m="1" x="25"/>
        <item m="1" x="8"/>
        <item m="1" x="16"/>
        <item m="1" x="18"/>
        <item m="1" x="21"/>
        <item m="1" x="23"/>
        <item m="1" x="11"/>
        <item m="1" x="14"/>
        <item m="1" x="17"/>
        <item m="1" x="19"/>
        <item m="1" x="6"/>
        <item m="1" x="9"/>
        <item m="1" x="12"/>
        <item m="1" x="15"/>
        <item m="1" x="4"/>
        <item m="1" x="5"/>
        <item m="1" x="7"/>
        <item m="1" x="10"/>
        <item x="0"/>
        <item x="1"/>
        <item m="1" x="3"/>
        <item x="2"/>
      </items>
    </pivotField>
    <pivotField showAll="0" defaultSubtotal="0"/>
    <pivotField showAll="0" defaultSubtotal="0"/>
    <pivotField subtotalTop="0" showAll="0" defaultSubtotal="0"/>
    <pivotField subtotalTop="0" showAll="0" defaultSubtotal="0">
      <items count="6">
        <item m="1" x="2"/>
        <item x="0"/>
        <item m="1" x="4"/>
        <item m="1" x="1"/>
        <item m="1" x="5"/>
        <item m="1" x="3"/>
      </items>
    </pivotField>
    <pivotField subtotalTop="0" showAll="0" defaultSubtotal="0"/>
    <pivotField multipleItemSelectionAllowed="1" showAll="0" defaultSubtotal="0"/>
    <pivotField axis="axisRow" subtotalTop="0" showAll="0" defaultSubtotal="0">
      <items count="974">
        <item m="1" x="801"/>
        <item m="1" x="954"/>
        <item m="1" x="605"/>
        <item m="1" x="349"/>
        <item m="1" x="476"/>
        <item m="1" x="928"/>
        <item m="1" x="837"/>
        <item m="1" x="881"/>
        <item m="1" x="318"/>
        <item m="1" x="146"/>
        <item m="1" x="320"/>
        <item m="1" x="200"/>
        <item m="1" x="462"/>
        <item m="1" x="97"/>
        <item m="1" x="602"/>
        <item m="1" x="152"/>
        <item m="1" x="433"/>
        <item m="1" x="563"/>
        <item m="1" x="578"/>
        <item m="1" x="789"/>
        <item m="1" x="728"/>
        <item m="1" x="333"/>
        <item m="1" x="641"/>
        <item m="1" x="154"/>
        <item m="1" x="877"/>
        <item m="1" x="771"/>
        <item m="1" x="168"/>
        <item m="1" x="630"/>
        <item m="1" x="395"/>
        <item m="1" x="805"/>
        <item x="2"/>
        <item m="1" x="835"/>
        <item m="1" x="778"/>
        <item m="1" x="705"/>
        <item m="1" x="576"/>
        <item m="1" x="266"/>
        <item m="1" x="863"/>
        <item m="1" x="239"/>
        <item m="1" x="716"/>
        <item m="1" x="304"/>
        <item m="1" x="879"/>
        <item m="1" x="272"/>
        <item m="1" x="290"/>
        <item m="1" x="704"/>
        <item m="1" x="271"/>
        <item m="1" x="683"/>
        <item m="1" x="408"/>
        <item m="1" x="906"/>
        <item m="1" x="153"/>
        <item m="1" x="604"/>
        <item m="1" x="288"/>
        <item m="1" x="955"/>
        <item m="1" x="197"/>
        <item m="1" x="767"/>
        <item m="1" x="953"/>
        <item m="1" x="50"/>
        <item m="1" x="659"/>
        <item m="1" x="458"/>
        <item m="1" x="538"/>
        <item m="1" x="539"/>
        <item m="1" x="533"/>
        <item m="1" x="67"/>
        <item m="1" x="116"/>
        <item m="1" x="915"/>
        <item m="1" x="956"/>
        <item m="1" x="642"/>
        <item m="1" x="346"/>
        <item m="1" x="948"/>
        <item m="1" x="550"/>
        <item m="1" x="965"/>
        <item m="1" x="369"/>
        <item m="1" x="927"/>
        <item m="1" x="225"/>
        <item m="1" x="70"/>
        <item m="1" x="60"/>
        <item m="1" x="573"/>
        <item m="1" x="868"/>
        <item m="1" x="258"/>
        <item m="1" x="448"/>
        <item m="1" x="182"/>
        <item m="1" x="273"/>
        <item x="7"/>
        <item m="1" x="754"/>
        <item m="1" x="569"/>
        <item m="1" x="824"/>
        <item x="8"/>
        <item x="9"/>
        <item m="1" x="446"/>
        <item m="1" x="48"/>
        <item m="1" x="709"/>
        <item m="1" x="516"/>
        <item m="1" x="885"/>
        <item m="1" x="710"/>
        <item m="1" x="814"/>
        <item m="1" x="442"/>
        <item m="1" x="493"/>
        <item m="1" x="611"/>
        <item m="1" x="415"/>
        <item m="1" x="399"/>
        <item m="1" x="315"/>
        <item m="1" x="267"/>
        <item m="1" x="598"/>
        <item m="1" x="949"/>
        <item m="1" x="907"/>
        <item m="1" x="639"/>
        <item m="1" x="359"/>
        <item m="1" x="44"/>
        <item m="1" x="506"/>
        <item m="1" x="869"/>
        <item m="1" x="299"/>
        <item m="1" x="208"/>
        <item m="1" x="627"/>
        <item m="1" x="599"/>
        <item m="1" x="664"/>
        <item m="1" x="59"/>
        <item m="1" x="82"/>
        <item m="1" x="764"/>
        <item m="1" x="839"/>
        <item m="1" x="310"/>
        <item m="1" x="223"/>
        <item m="1" x="305"/>
        <item m="1" x="78"/>
        <item m="1" x="517"/>
        <item m="1" x="259"/>
        <item m="1" x="655"/>
        <item m="1" x="698"/>
        <item m="1" x="41"/>
        <item m="1" x="635"/>
        <item x="10"/>
        <item m="1" x="542"/>
        <item m="1" x="86"/>
        <item m="1" x="784"/>
        <item m="1" x="118"/>
        <item m="1" x="243"/>
        <item m="1" x="81"/>
        <item m="1" x="827"/>
        <item m="1" x="846"/>
        <item m="1" x="752"/>
        <item m="1" x="449"/>
        <item m="1" x="334"/>
        <item m="1" x="665"/>
        <item m="1" x="308"/>
        <item m="1" x="815"/>
        <item m="1" x="875"/>
        <item m="1" x="776"/>
        <item m="1" x="513"/>
        <item m="1" x="257"/>
        <item m="1" x="425"/>
        <item m="1" x="718"/>
        <item m="1" x="950"/>
        <item m="1" x="519"/>
        <item m="1" x="882"/>
        <item m="1" x="893"/>
        <item m="1" x="199"/>
        <item m="1" x="343"/>
        <item m="1" x="913"/>
        <item m="1" x="176"/>
        <item m="1" x="595"/>
        <item m="1" x="457"/>
        <item m="1" x="845"/>
        <item m="1" x="491"/>
        <item m="1" x="785"/>
        <item m="1" x="89"/>
        <item m="1" x="668"/>
        <item m="1" x="588"/>
        <item m="1" x="892"/>
        <item m="1" x="821"/>
        <item m="1" x="712"/>
        <item m="1" x="570"/>
        <item m="1" x="418"/>
        <item m="1" x="660"/>
        <item m="1" x="496"/>
        <item m="1" x="680"/>
        <item m="1" x="780"/>
        <item m="1" x="30"/>
        <item m="1" x="131"/>
        <item m="1" x="534"/>
        <item m="1" x="57"/>
        <item m="1" x="616"/>
        <item m="1" x="873"/>
        <item m="1" x="307"/>
        <item m="1" x="386"/>
        <item m="1" x="163"/>
        <item m="1" x="47"/>
        <item m="1" x="488"/>
        <item m="1" x="582"/>
        <item m="1" x="52"/>
        <item m="1" x="380"/>
        <item m="1" x="452"/>
        <item m="1" x="686"/>
        <item m="1" x="335"/>
        <item m="1" x="74"/>
        <item m="1" x="848"/>
        <item m="1" x="838"/>
        <item m="1" x="620"/>
        <item m="1" x="324"/>
        <item m="1" x="167"/>
        <item m="1" x="337"/>
        <item m="1" x="625"/>
        <item m="1" x="888"/>
        <item m="1" x="85"/>
        <item m="1" x="69"/>
        <item m="1" x="871"/>
        <item m="1" x="697"/>
        <item m="1" x="700"/>
        <item m="1" x="196"/>
        <item m="1" x="558"/>
        <item m="1" x="530"/>
        <item m="1" x="277"/>
        <item m="1" x="387"/>
        <item m="1" x="963"/>
        <item m="1" x="202"/>
        <item m="1" x="637"/>
        <item m="1" x="684"/>
        <item m="1" x="298"/>
        <item m="1" x="115"/>
        <item m="1" x="222"/>
        <item m="1" x="647"/>
        <item m="1" x="603"/>
        <item m="1" x="241"/>
        <item m="1" x="148"/>
        <item m="1" x="392"/>
        <item m="1" x="753"/>
        <item m="1" x="233"/>
        <item m="1" x="555"/>
        <item m="1" x="724"/>
        <item m="1" x="922"/>
        <item m="1" x="968"/>
        <item m="1" x="428"/>
        <item m="1" x="822"/>
        <item m="1" x="859"/>
        <item m="1" x="403"/>
        <item m="1" x="373"/>
        <item m="1" x="283"/>
        <item m="1" x="293"/>
        <item m="1" x="566"/>
        <item m="1" x="523"/>
        <item m="1" x="389"/>
        <item m="1" x="514"/>
        <item m="1" x="757"/>
        <item m="1" x="254"/>
        <item m="1" x="687"/>
        <item m="1" x="201"/>
        <item m="1" x="248"/>
        <item m="1" x="612"/>
        <item m="1" x="250"/>
        <item m="1" x="325"/>
        <item m="1" x="499"/>
        <item m="1" x="674"/>
        <item m="1" x="884"/>
        <item m="1" x="390"/>
        <item m="1" x="621"/>
        <item m="1" x="110"/>
        <item m="1" x="791"/>
        <item m="1" x="524"/>
        <item m="1" x="825"/>
        <item m="1" x="188"/>
        <item m="1" x="107"/>
        <item m="1" x="114"/>
        <item m="1" x="532"/>
        <item m="1" x="289"/>
        <item m="1" x="354"/>
        <item m="1" x="451"/>
        <item m="1" x="939"/>
        <item m="1" x="103"/>
        <item m="1" x="473"/>
        <item m="1" x="280"/>
        <item m="1" x="421"/>
        <item m="1" x="946"/>
        <item m="1" x="358"/>
        <item m="1" x="958"/>
        <item x="11"/>
        <item x="12"/>
        <item m="1" x="624"/>
        <item m="1" x="224"/>
        <item m="1" x="319"/>
        <item m="1" x="666"/>
        <item m="1" x="631"/>
        <item m="1" x="363"/>
        <item m="1" x="685"/>
        <item m="1" x="356"/>
        <item m="1" x="133"/>
        <item m="1" x="226"/>
        <item m="1" x="151"/>
        <item m="1" x="638"/>
        <item m="1" x="911"/>
        <item m="1" x="265"/>
        <item m="1" x="422"/>
        <item m="1" x="617"/>
        <item m="1" x="160"/>
        <item m="1" x="278"/>
        <item m="1" x="834"/>
        <item m="1" x="930"/>
        <item m="1" x="467"/>
        <item m="1" x="139"/>
        <item m="1" x="376"/>
        <item m="1" x="924"/>
        <item m="1" x="217"/>
        <item m="1" x="191"/>
        <item m="1" x="656"/>
        <item m="1" x="731"/>
        <item m="1" x="187"/>
        <item m="1" x="715"/>
        <item m="1" x="90"/>
        <item m="1" x="184"/>
        <item m="1" x="804"/>
        <item m="1" x="231"/>
        <item m="1" x="504"/>
        <item m="1" x="864"/>
        <item m="1" x="942"/>
        <item m="1" x="960"/>
        <item m="1" x="162"/>
        <item x="0"/>
        <item m="1" x="269"/>
        <item m="1" x="816"/>
        <item m="1" x="218"/>
        <item m="1" x="670"/>
        <item m="1" x="905"/>
        <item m="1" x="520"/>
        <item m="1" x="219"/>
        <item m="1" x="253"/>
        <item m="1" x="329"/>
        <item m="1" x="748"/>
        <item m="1" x="171"/>
        <item m="1" x="696"/>
        <item m="1" x="108"/>
        <item m="1" x="836"/>
        <item m="1" x="883"/>
        <item x="3"/>
        <item m="1" x="450"/>
        <item m="1" x="841"/>
        <item m="1" x="240"/>
        <item m="1" x="886"/>
        <item m="1" x="95"/>
        <item m="1" x="361"/>
        <item m="1" x="407"/>
        <item m="1" x="480"/>
        <item m="1" x="583"/>
        <item m="1" x="43"/>
        <item m="1" x="941"/>
        <item m="1" x="125"/>
        <item m="1" x="819"/>
        <item m="1" x="508"/>
        <item m="1" x="301"/>
        <item m="1" x="880"/>
        <item m="1" x="246"/>
        <item m="1" x="119"/>
        <item m="1" x="826"/>
        <item m="1" x="76"/>
        <item m="1" x="330"/>
        <item m="1" x="440"/>
        <item m="1" x="141"/>
        <item m="1" x="721"/>
        <item m="1" x="112"/>
        <item m="1" x="559"/>
        <item m="1" x="128"/>
        <item m="1" x="803"/>
        <item m="1" x="101"/>
        <item m="1" x="707"/>
        <item m="1" x="770"/>
        <item m="1" x="91"/>
        <item m="1" x="768"/>
        <item m="1" x="166"/>
        <item m="1" x="216"/>
        <item m="1" x="971"/>
        <item m="1" x="441"/>
        <item m="1" x="88"/>
        <item m="1" x="31"/>
        <item m="1" x="777"/>
        <item m="1" x="382"/>
        <item m="1" x="83"/>
        <item m="1" x="606"/>
        <item m="1" x="340"/>
        <item m="1" x="158"/>
        <item m="1" x="679"/>
        <item m="1" x="371"/>
        <item m="1" x="492"/>
        <item m="1" x="370"/>
        <item m="1" x="628"/>
        <item m="1" x="600"/>
        <item m="1" x="143"/>
        <item m="1" x="622"/>
        <item m="1" x="173"/>
        <item m="1" x="122"/>
        <item m="1" x="632"/>
        <item m="1" x="177"/>
        <item m="1" x="99"/>
        <item m="1" x="159"/>
        <item m="1" x="615"/>
        <item m="1" x="737"/>
        <item m="1" x="786"/>
        <item m="1" x="165"/>
        <item m="1" x="781"/>
        <item m="1" x="211"/>
        <item m="1" x="397"/>
        <item m="1" x="23"/>
        <item m="1" x="213"/>
        <item m="1" x="113"/>
        <item m="1" x="261"/>
        <item m="1" x="385"/>
        <item m="1" x="695"/>
        <item m="1" x="645"/>
        <item m="1" x="157"/>
        <item m="1" x="106"/>
        <item m="1" x="832"/>
        <item m="1" x="806"/>
        <item m="1" x="237"/>
        <item m="1" x="673"/>
        <item m="1" x="652"/>
        <item m="1" x="739"/>
        <item m="1" x="820"/>
        <item m="1" x="238"/>
        <item m="1" x="336"/>
        <item m="1" x="414"/>
        <item m="1" x="900"/>
        <item m="1" x="855"/>
        <item m="1" x="755"/>
        <item m="1" x="529"/>
        <item m="1" x="575"/>
        <item m="1" x="33"/>
        <item m="1" x="204"/>
        <item m="1" x="720"/>
        <item m="1" x="813"/>
        <item m="1" x="42"/>
        <item m="1" x="364"/>
        <item m="1" x="478"/>
        <item m="1" x="96"/>
        <item m="1" x="840"/>
        <item m="1" x="251"/>
        <item m="1" x="344"/>
        <item m="1" x="164"/>
        <item m="1" x="581"/>
        <item m="1" x="174"/>
        <item m="1" x="72"/>
        <item m="1" x="147"/>
        <item x="13"/>
        <item m="1" x="614"/>
        <item m="1" x="264"/>
        <item m="1" x="357"/>
        <item m="1" x="65"/>
        <item m="1" x="303"/>
        <item m="1" x="161"/>
        <item m="1" x="172"/>
        <item m="1" x="327"/>
        <item m="1" x="185"/>
        <item m="1" x="189"/>
        <item m="1" x="365"/>
        <item m="1" x="932"/>
        <item m="1" x="242"/>
        <item m="1" x="567"/>
        <item m="1" x="856"/>
        <item m="1" x="916"/>
        <item m="1" x="626"/>
        <item m="1" x="730"/>
        <item m="1" x="761"/>
        <item m="1" x="92"/>
        <item m="1" x="593"/>
        <item m="1" x="420"/>
        <item m="1" x="194"/>
        <item m="1" x="443"/>
        <item m="1" x="640"/>
        <item m="1" x="586"/>
        <item m="1" x="878"/>
        <item m="1" x="706"/>
        <item m="1" x="681"/>
        <item m="1" x="220"/>
        <item m="1" x="444"/>
        <item m="1" x="528"/>
        <item m="1" x="109"/>
        <item m="1" x="751"/>
        <item m="1" x="404"/>
        <item m="1" x="317"/>
        <item m="1" x="610"/>
        <item m="1" x="170"/>
        <item m="1" x="843"/>
        <item m="1" x="326"/>
        <item m="1" x="959"/>
        <item m="1" x="531"/>
        <item m="1" x="897"/>
        <item m="1" x="347"/>
        <item m="1" x="850"/>
        <item m="1" x="729"/>
        <item m="1" x="854"/>
        <item m="1" x="234"/>
        <item m="1" x="643"/>
        <item m="1" x="379"/>
        <item m="1" x="353"/>
        <item m="1" x="409"/>
        <item m="1" x="434"/>
        <item m="1" x="312"/>
        <item m="1" x="416"/>
        <item m="1" x="175"/>
        <item m="1" x="360"/>
        <item m="1" x="552"/>
        <item m="1" x="465"/>
        <item m="1" x="244"/>
        <item m="1" x="874"/>
        <item m="1" x="833"/>
        <item m="1" x="743"/>
        <item m="1" x="650"/>
        <item m="1" x="920"/>
        <item m="1" x="256"/>
        <item m="1" x="688"/>
        <item m="1" x="746"/>
        <item m="1" x="144"/>
        <item m="1" x="699"/>
        <item m="1" x="890"/>
        <item m="1" x="562"/>
        <item m="1" x="121"/>
        <item m="1" x="394"/>
        <item m="1" x="760"/>
        <item m="1" x="847"/>
        <item m="1" x="235"/>
        <item m="1" x="849"/>
        <item m="1" x="862"/>
        <item m="1" x="40"/>
        <item m="1" x="134"/>
        <item m="1" x="553"/>
        <item m="1" x="872"/>
        <item m="1" x="518"/>
        <item m="1" x="35"/>
        <item m="1" x="471"/>
        <item m="1" x="669"/>
        <item m="1" x="300"/>
        <item m="1" x="565"/>
        <item m="1" x="426"/>
        <item m="1" x="667"/>
        <item m="1" x="732"/>
        <item m="1" x="547"/>
        <item m="1" x="456"/>
        <item m="1" x="381"/>
        <item m="1" x="192"/>
        <item m="1" x="412"/>
        <item m="1" x="470"/>
        <item m="1" x="831"/>
        <item m="1" x="221"/>
        <item m="1" x="509"/>
        <item m="1" x="39"/>
        <item m="1" x="350"/>
        <item m="1" x="895"/>
        <item m="1" x="212"/>
        <item m="1" x="268"/>
        <item m="1" x="759"/>
        <item m="1" x="345"/>
        <item m="1" x="485"/>
        <item x="4"/>
        <item x="5"/>
        <item m="1" x="866"/>
        <item m="1" x="713"/>
        <item m="1" x="810"/>
        <item m="1" x="193"/>
        <item m="1" x="132"/>
        <item m="1" x="773"/>
        <item m="1" x="209"/>
        <item m="1" x="455"/>
        <item m="1" x="925"/>
        <item m="1" x="435"/>
        <item m="1" x="766"/>
        <item m="1" x="186"/>
        <item m="1" x="391"/>
        <item m="1" x="117"/>
        <item m="1" x="281"/>
        <item m="1" x="945"/>
        <item m="1" x="489"/>
        <item m="1" x="362"/>
        <item m="1" x="111"/>
        <item x="14"/>
        <item m="1" x="393"/>
        <item x="15"/>
        <item x="16"/>
        <item m="1" x="311"/>
        <item m="1" x="891"/>
        <item m="1" x="503"/>
        <item m="1" x="800"/>
        <item m="1" x="876"/>
        <item m="1" x="227"/>
        <item m="1" x="654"/>
        <item m="1" x="294"/>
        <item m="1" x="944"/>
        <item m="1" x="923"/>
        <item m="1" x="551"/>
        <item m="1" x="460"/>
        <item m="1" x="702"/>
        <item m="1" x="375"/>
        <item m="1" x="515"/>
        <item m="1" x="653"/>
        <item m="1" x="657"/>
        <item m="1" x="236"/>
        <item m="1" x="430"/>
        <item m="1" x="29"/>
        <item m="1" x="812"/>
        <item m="1" x="51"/>
        <item m="1" x="351"/>
        <item m="1" x="21"/>
        <item m="1" x="902"/>
        <item m="1" x="926"/>
        <item m="1" x="693"/>
        <item m="1" x="782"/>
        <item m="1" x="584"/>
        <item m="1" x="348"/>
        <item m="1" x="947"/>
        <item m="1" x="372"/>
        <item m="1" x="377"/>
        <item m="1" x="896"/>
        <item m="1" x="756"/>
        <item m="1" x="545"/>
        <item m="1" x="438"/>
        <item m="1" x="410"/>
        <item x="17"/>
        <item m="1" x="245"/>
        <item m="1" x="574"/>
        <item m="1" x="636"/>
        <item m="1" x="282"/>
        <item m="1" x="572"/>
        <item m="1" x="466"/>
        <item m="1" x="541"/>
        <item m="1" x="214"/>
        <item m="1" x="75"/>
        <item m="1" x="323"/>
        <item m="1" x="726"/>
        <item m="1" x="169"/>
        <item m="1" x="677"/>
        <item m="1" x="790"/>
        <item m="1" x="454"/>
        <item m="1" x="901"/>
        <item m="1" x="459"/>
        <item m="1" x="823"/>
        <item m="1" x="80"/>
        <item m="1" x="342"/>
        <item m="1" x="497"/>
        <item m="1" x="910"/>
        <item m="1" x="374"/>
        <item m="1" x="725"/>
        <item m="1" x="607"/>
        <item m="1" x="540"/>
        <item m="1" x="53"/>
        <item m="1" x="205"/>
        <item m="1" x="796"/>
        <item m="1" x="818"/>
        <item m="1" x="535"/>
        <item m="1" x="126"/>
        <item m="1" x="577"/>
        <item m="1" x="899"/>
        <item m="1" x="195"/>
        <item m="1" x="291"/>
        <item m="1" x="25"/>
        <item m="1" x="181"/>
        <item m="1" x="155"/>
        <item m="1" x="571"/>
        <item m="1" x="649"/>
        <item m="1" x="671"/>
        <item m="1" x="276"/>
        <item m="1" x="383"/>
        <item m="1" x="608"/>
        <item m="1" x="445"/>
        <item m="1" x="860"/>
        <item m="1" x="500"/>
        <item m="1" x="37"/>
        <item m="1" x="203"/>
        <item m="1" x="32"/>
        <item m="1" x="439"/>
        <item m="1" x="102"/>
        <item m="1" x="484"/>
        <item m="1" x="903"/>
        <item m="1" x="894"/>
        <item m="1" x="341"/>
        <item m="1" x="316"/>
        <item m="1" x="591"/>
        <item m="1" x="917"/>
        <item m="1" x="314"/>
        <item m="1" x="402"/>
        <item m="1" x="477"/>
        <item m="1" x="672"/>
        <item m="1" x="723"/>
        <item m="1" x="758"/>
        <item m="1" x="543"/>
        <item m="1" x="711"/>
        <item m="1" x="842"/>
        <item m="1" x="749"/>
        <item m="1" x="398"/>
        <item m="1" x="601"/>
        <item x="18"/>
        <item m="1" x="568"/>
        <item m="1" x="765"/>
        <item m="1" x="690"/>
        <item m="1" x="951"/>
        <item m="1" x="772"/>
        <item m="1" x="481"/>
        <item m="1" x="26"/>
        <item m="1" x="124"/>
        <item m="1" x="396"/>
        <item m="1" x="799"/>
        <item m="1" x="487"/>
        <item m="1" x="964"/>
        <item m="1" x="961"/>
        <item m="1" x="544"/>
        <item m="1" x="400"/>
        <item m="1" x="938"/>
        <item m="1" x="676"/>
        <item m="1" x="970"/>
        <item m="1" x="130"/>
        <item m="1" x="411"/>
        <item m="1" x="719"/>
        <item m="1" x="691"/>
        <item m="1" x="198"/>
        <item m="1" x="943"/>
        <item m="1" x="28"/>
        <item m="1" x="495"/>
        <item m="1" x="548"/>
        <item m="1" x="367"/>
        <item m="1" x="692"/>
        <item m="1" x="618"/>
        <item m="1" x="427"/>
        <item m="1" x="56"/>
        <item m="1" x="511"/>
        <item m="1" x="549"/>
        <item m="1" x="138"/>
        <item m="1" x="260"/>
        <item m="1" x="321"/>
        <item m="1" x="437"/>
        <item m="1" x="735"/>
        <item m="1" x="857"/>
        <item m="1" x="309"/>
        <item m="1" x="55"/>
        <item m="1" x="762"/>
        <item m="1" x="808"/>
        <item m="1" x="722"/>
        <item m="1" x="937"/>
        <item m="1" x="861"/>
        <item m="1" x="61"/>
        <item m="1" x="58"/>
        <item m="1" x="522"/>
        <item m="1" x="46"/>
        <item m="1" x="536"/>
        <item m="1" x="817"/>
        <item m="1" x="717"/>
        <item m="1" x="331"/>
        <item m="1" x="292"/>
        <item x="6"/>
        <item m="1" x="661"/>
        <item m="1" x="417"/>
        <item m="1" x="734"/>
        <item m="1" x="38"/>
        <item m="1" x="738"/>
        <item m="1" x="537"/>
        <item m="1" x="797"/>
        <item m="1" x="104"/>
        <item m="1" x="423"/>
        <item m="1" x="736"/>
        <item m="1" x="127"/>
        <item m="1" x="794"/>
        <item m="1" x="701"/>
        <item m="1" x="215"/>
        <item m="1" x="966"/>
        <item m="1" x="206"/>
        <item m="1" x="100"/>
        <item m="1" x="889"/>
        <item m="1" x="798"/>
        <item m="1" x="811"/>
        <item m="1" x="648"/>
        <item m="1" x="629"/>
        <item m="1" x="744"/>
        <item m="1" x="809"/>
        <item m="1" x="136"/>
        <item m="1" x="27"/>
        <item m="1" x="338"/>
        <item m="1" x="940"/>
        <item m="1" x="498"/>
        <item m="1" x="557"/>
        <item m="1" x="355"/>
        <item m="1" x="179"/>
        <item m="1" x="741"/>
        <item m="1" x="178"/>
        <item m="1" x="788"/>
        <item m="1" x="619"/>
        <item m="1" x="546"/>
        <item m="1" x="613"/>
        <item m="1" x="633"/>
        <item m="1" x="424"/>
        <item m="1" x="54"/>
        <item m="1" x="469"/>
        <item m="1" x="936"/>
        <item m="1" x="580"/>
        <item m="1" x="123"/>
        <item m="1" x="675"/>
        <item x="1"/>
        <item m="1" x="105"/>
        <item m="1" x="933"/>
        <item m="1" x="934"/>
        <item m="1" x="747"/>
        <item m="1" x="935"/>
        <item m="1" x="229"/>
        <item m="1" x="585"/>
        <item m="1" x="694"/>
        <item m="1" x="830"/>
        <item m="1" x="36"/>
        <item m="1" x="145"/>
        <item m="1" x="322"/>
        <item m="1" x="207"/>
        <item m="1" x="34"/>
        <item m="1" x="590"/>
        <item m="1" x="474"/>
        <item m="1" x="912"/>
        <item m="1" x="962"/>
        <item m="1" x="919"/>
        <item m="1" x="867"/>
        <item m="1" x="129"/>
        <item m="1" x="579"/>
        <item m="1" x="413"/>
        <item m="1" x="328"/>
        <item m="1" x="232"/>
        <item m="1" x="296"/>
        <item m="1" x="66"/>
        <item x="19"/>
        <item m="1" x="401"/>
        <item m="1" x="419"/>
        <item m="1" x="388"/>
        <item m="1" x="646"/>
        <item m="1" x="972"/>
        <item m="1" x="898"/>
        <item m="1" x="405"/>
        <item m="1" x="279"/>
        <item m="1" x="475"/>
        <item m="1" x="802"/>
        <item m="1" x="98"/>
        <item m="1" x="904"/>
        <item m="1" x="287"/>
        <item m="1" x="521"/>
        <item m="1" x="556"/>
        <item m="1" x="908"/>
        <item m="1" x="453"/>
        <item m="1" x="297"/>
        <item m="1" x="502"/>
        <item m="1" x="931"/>
        <item m="1" x="909"/>
        <item m="1" x="589"/>
        <item m="1" x="510"/>
        <item m="1" x="366"/>
        <item m="1" x="274"/>
        <item m="1" x="275"/>
        <item m="1" x="230"/>
        <item m="1" x="64"/>
        <item m="1" x="228"/>
        <item x="20"/>
        <item m="1" x="24"/>
        <item m="1" x="733"/>
        <item m="1" x="332"/>
        <item m="1" x="247"/>
        <item m="1" x="479"/>
        <item m="1" x="249"/>
        <item m="1" x="406"/>
        <item m="1" x="79"/>
        <item m="1" x="501"/>
        <item m="1" x="525"/>
        <item m="1" x="561"/>
        <item m="1" x="594"/>
        <item m="1" x="795"/>
        <item m="1" x="190"/>
        <item m="1" x="507"/>
        <item m="1" x="689"/>
        <item m="1" x="651"/>
        <item m="1" x="865"/>
        <item m="1" x="180"/>
        <item m="1" x="352"/>
        <item m="1" x="957"/>
        <item m="1" x="368"/>
        <item m="1" x="597"/>
        <item m="1" x="644"/>
        <item m="1" x="286"/>
        <item m="1" x="745"/>
        <item m="1" x="663"/>
        <item m="1" x="793"/>
        <item m="1" x="431"/>
        <item m="1" x="252"/>
        <item m="1" x="623"/>
        <item m="1" x="461"/>
        <item m="1" x="135"/>
        <item m="1" x="564"/>
        <item m="1" x="494"/>
        <item m="1" x="742"/>
        <item m="1" x="137"/>
        <item m="1" x="727"/>
        <item m="1" x="490"/>
        <item m="1" x="183"/>
        <item m="1" x="714"/>
        <item m="1" x="210"/>
        <item m="1" x="472"/>
        <item m="1" x="740"/>
        <item m="1" x="156"/>
        <item m="1" x="62"/>
        <item m="1" x="284"/>
        <item m="1" x="302"/>
        <item m="1" x="505"/>
        <item m="1" x="512"/>
        <item m="1" x="120"/>
        <item m="1" x="682"/>
        <item m="1" x="779"/>
        <item m="1" x="887"/>
        <item m="1" x="255"/>
        <item m="1" x="87"/>
        <item m="1" x="921"/>
        <item m="1" x="295"/>
        <item m="1" x="918"/>
        <item m="1" x="853"/>
        <item m="1" x="783"/>
        <item m="1" x="285"/>
        <item m="1" x="708"/>
        <item m="1" x="149"/>
        <item m="1" x="769"/>
        <item m="1" x="140"/>
        <item m="1" x="828"/>
        <item m="1" x="45"/>
        <item m="1" x="658"/>
        <item m="1" x="482"/>
        <item m="1" x="554"/>
        <item m="1" x="339"/>
        <item m="1" x="436"/>
        <item m="1" x="787"/>
        <item m="1" x="429"/>
        <item m="1" x="662"/>
        <item m="1" x="609"/>
        <item m="1" x="852"/>
        <item m="1" x="678"/>
        <item m="1" x="587"/>
        <item m="1" x="432"/>
        <item m="1" x="71"/>
        <item m="1" x="969"/>
        <item m="1" x="952"/>
        <item m="1" x="142"/>
        <item m="1" x="973"/>
        <item m="1" x="763"/>
        <item m="1" x="483"/>
        <item m="1" x="68"/>
        <item m="1" x="49"/>
        <item m="1" x="750"/>
        <item m="1" x="774"/>
        <item m="1" x="775"/>
        <item m="1" x="858"/>
        <item m="1" x="807"/>
        <item m="1" x="150"/>
        <item m="1" x="468"/>
        <item m="1" x="262"/>
        <item m="1" x="263"/>
        <item m="1" x="929"/>
        <item m="1" x="870"/>
        <item m="1" x="378"/>
        <item m="1" x="84"/>
        <item m="1" x="486"/>
        <item m="1" x="851"/>
        <item m="1" x="463"/>
        <item m="1" x="914"/>
        <item m="1" x="464"/>
        <item m="1" x="844"/>
        <item m="1" x="384"/>
        <item m="1" x="313"/>
        <item m="1" x="703"/>
        <item m="1" x="63"/>
        <item m="1" x="77"/>
        <item m="1" x="634"/>
        <item m="1" x="596"/>
        <item m="1" x="93"/>
        <item m="1" x="792"/>
        <item m="1" x="73"/>
        <item m="1" x="306"/>
        <item m="1" x="526"/>
        <item m="1" x="447"/>
        <item m="1" x="94"/>
        <item m="1" x="829"/>
        <item m="1" x="592"/>
        <item m="1" x="527"/>
        <item m="1" x="560"/>
        <item m="1" x="967"/>
        <item m="1" x="270"/>
        <item m="1" x="22"/>
      </items>
    </pivotField>
    <pivotField subtotalTop="0" showAll="0" defaultSubtotal="0"/>
    <pivotField dataField="1" subtotalTop="0" showAll="0" defaultSubtotal="0"/>
    <pivotField numFmtId="164"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dataField="1" subtotalTop="0" showAll="0" defaultSubtotal="0"/>
    <pivotField dataField="1"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howAll="0" defaultSubtotal="0"/>
    <pivotField dataField="1" showAll="0" defaultSubtotal="0"/>
    <pivotField subtotalTop="0" showAll="0" defaultSubtotal="0"/>
    <pivotField subtotalTop="0" showAll="0" defaultSubtotal="0"/>
    <pivotField showAll="0" defaultSubtotal="0"/>
    <pivotField numFmtId="1" subtotalTop="0" showAll="0" defaultSubtotal="0"/>
    <pivotField subtotalTop="0" showAll="0" defaultSubtotal="0"/>
    <pivotField numFmtId="9" showAll="0" defaultSubtotal="0"/>
    <pivotField dataField="1" numFmtId="1" showAll="0" defaultSubtotal="0"/>
    <pivotField showAll="0" defaultSubtotal="0"/>
    <pivotField dataField="1" numFmtId="1" showAll="0" defaultSubtotal="0"/>
    <pivotField dataField="1" numFmtId="1" subtotalTop="0" showAll="0" defaultSubtotal="0"/>
    <pivotField subtotalTop="0" showAll="0" defaultSubtotal="0"/>
    <pivotField subtotalTop="0" showAll="0" defaultSubtotal="0"/>
    <pivotField subtotalTop="0" showAll="0" defaultSubtotal="0"/>
    <pivotField numFmtId="9" showAll="0" defaultSubtotal="0"/>
    <pivotField dataField="1" numFmtId="1" showAll="0" defaultSubtotal="0"/>
    <pivotField numFmtId="1" showAll="0" defaultSubtotal="0"/>
    <pivotField numFmtId="1" showAll="0" defaultSubtotal="0"/>
    <pivotField dataField="1" numFmtId="1" showAll="0" defaultSubtotal="0"/>
    <pivotField dataField="1" numFmtId="1"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ubtotalTop="0"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dataField="1" numFmtId="49" showAll="0" defaultSubtotal="0"/>
    <pivotField dataField="1" numFmtId="49" showAll="0" defaultSubtotal="0"/>
    <pivotField dataField="1" numFmtId="164" subtotalTop="0"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axis="axisPage" subtotalTop="0" showAll="0" defaultSubtotal="0">
      <items count="4">
        <item x="0"/>
        <item m="1" x="3"/>
        <item m="1" x="1"/>
        <item m="1" x="2"/>
      </items>
    </pivotField>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subtotalTop="0" dragToRow="0" dragToCol="0" dragToPage="0" showAll="0" defaultSubtotal="0"/>
    <pivotField subtotalTop="0" dragToRow="0" dragToCol="0" dragToPage="0" showAll="0" defaultSubtotal="0"/>
  </pivotFields>
  <rowFields count="1">
    <field x="7"/>
  </rowFields>
  <rowItems count="21">
    <i>
      <x v="30"/>
    </i>
    <i>
      <x v="81"/>
    </i>
    <i>
      <x v="85"/>
    </i>
    <i>
      <x v="86"/>
    </i>
    <i>
      <x v="128"/>
    </i>
    <i>
      <x v="271"/>
    </i>
    <i>
      <x v="272"/>
    </i>
    <i>
      <x v="312"/>
    </i>
    <i>
      <x v="328"/>
    </i>
    <i>
      <x v="435"/>
    </i>
    <i>
      <x v="545"/>
    </i>
    <i>
      <x v="546"/>
    </i>
    <i>
      <x v="566"/>
    </i>
    <i>
      <x v="568"/>
    </i>
    <i>
      <x v="569"/>
    </i>
    <i>
      <x v="608"/>
    </i>
    <i>
      <x v="681"/>
    </i>
    <i>
      <x v="738"/>
    </i>
    <i>
      <x v="785"/>
    </i>
    <i>
      <x v="813"/>
    </i>
    <i>
      <x v="843"/>
    </i>
  </rowItems>
  <colFields count="1">
    <field x="-2"/>
  </colFields>
  <colItems count="13">
    <i>
      <x/>
    </i>
    <i i="1">
      <x v="1"/>
    </i>
    <i i="2">
      <x v="2"/>
    </i>
    <i i="3">
      <x v="3"/>
    </i>
    <i i="4">
      <x v="4"/>
    </i>
    <i i="5">
      <x v="5"/>
    </i>
    <i i="6">
      <x v="6"/>
    </i>
    <i i="7">
      <x v="7"/>
    </i>
    <i i="8">
      <x v="8"/>
    </i>
    <i i="9">
      <x v="9"/>
    </i>
    <i i="10">
      <x v="10"/>
    </i>
    <i i="11">
      <x v="11"/>
    </i>
    <i i="12">
      <x v="12"/>
    </i>
  </colItems>
  <pageFields count="2">
    <pageField fld="0" hier="-1"/>
    <pageField fld="124" item="0" hier="-1"/>
  </pageFields>
  <dataFields count="13">
    <dataField name="Max of Total PoP " fld="9" subtotal="max" baseField="7" baseItem="30" numFmtId="3"/>
    <dataField name="Max of HRP1" fld="77" subtotal="max" baseField="7" baseItem="30"/>
    <dataField name="Max of HRP2" fld="84" subtotal="max" baseField="7" baseItem="30"/>
    <dataField name="Max of HRP3" fld="96" subtotal="max" baseField="7" baseItem="30"/>
    <dataField name="Max of HRP4" fld="107" subtotal="max" baseField="7" baseItem="30"/>
    <dataField name="Max of HRP5" fld="108" subtotal="max" baseField="7" baseItem="30"/>
    <dataField name="Max of HRP6" fld="109" subtotal="max" baseField="7" baseItem="30"/>
    <dataField name="Max of hygiene items" fld="95" subtotal="max" baseField="7" baseItem="30"/>
    <dataField name="Max of # people reached by regular dedicated hygiene promotion_5" fld="92" subtotal="max" baseField="7" baseItem="30"/>
    <dataField name="Max of #_PPL_accessed_water_in_TLS" fld="25" subtotal="max" baseField="7" baseItem="30"/>
    <dataField name="Max of #_PPL_accessed_water_in_THF" fld="26" subtotal="max" baseField="7" baseItem="30"/>
    <dataField name="Max of # students access to functioning school latrines_HRP5" fld="86" subtotal="max" baseField="7" baseItem="30"/>
    <dataField name="Max of # people access to functioning latrines in THF_HRP6" fld="87" subtotal="max" baseField="7" baseItem="30"/>
  </dataFields>
  <formats count="54">
    <format dxfId="589">
      <pivotArea field="4" type="button" dataOnly="0" labelOnly="1" outline="0"/>
    </format>
    <format dxfId="588">
      <pivotArea type="all" dataOnly="0" outline="0" fieldPosition="0"/>
    </format>
    <format dxfId="587">
      <pivotArea field="4" type="button" dataOnly="0" labelOnly="1" outline="0"/>
    </format>
    <format dxfId="586">
      <pivotArea outline="0" fieldPosition="0">
        <references count="1">
          <reference field="4294967294" count="1">
            <x v="0"/>
          </reference>
        </references>
      </pivotArea>
    </format>
    <format dxfId="585">
      <pivotArea dataOnly="0" labelOnly="1" outline="0" fieldPosition="0">
        <references count="1">
          <reference field="4294967294" count="1">
            <x v="0"/>
          </reference>
        </references>
      </pivotArea>
    </format>
    <format dxfId="584">
      <pivotArea type="all" dataOnly="0" outline="0" fieldPosition="0"/>
    </format>
    <format dxfId="583">
      <pivotArea outline="0" collapsedLevelsAreSubtotals="1" fieldPosition="0"/>
    </format>
    <format dxfId="582">
      <pivotArea dataOnly="0" labelOnly="1" grandRow="1" outline="0" fieldPosition="0"/>
    </format>
    <format dxfId="581">
      <pivotArea dataOnly="0" labelOnly="1" outline="0" fieldPosition="0">
        <references count="1">
          <reference field="4294967294" count="1">
            <x v="0"/>
          </reference>
        </references>
      </pivotArea>
    </format>
    <format dxfId="580">
      <pivotArea type="all" dataOnly="0" outline="0" fieldPosition="0"/>
    </format>
    <format dxfId="579">
      <pivotArea outline="0" collapsedLevelsAreSubtotals="1" fieldPosition="0"/>
    </format>
    <format dxfId="578">
      <pivotArea dataOnly="0" labelOnly="1" grandRow="1" outline="0" fieldPosition="0"/>
    </format>
    <format dxfId="577">
      <pivotArea dataOnly="0" labelOnly="1" outline="0" fieldPosition="0">
        <references count="1">
          <reference field="4294967294" count="1">
            <x v="0"/>
          </reference>
        </references>
      </pivotArea>
    </format>
    <format dxfId="576">
      <pivotArea outline="0" collapsedLevelsAreSubtotals="1" fieldPosition="0"/>
    </format>
    <format dxfId="575">
      <pivotArea outline="0" collapsedLevelsAreSubtotals="1" fieldPosition="0">
        <references count="1">
          <reference field="4294967294" count="1" selected="0">
            <x v="1"/>
          </reference>
        </references>
      </pivotArea>
    </format>
    <format dxfId="574">
      <pivotArea dataOnly="0" labelOnly="1" outline="0" fieldPosition="0">
        <references count="1">
          <reference field="4294967294" count="1">
            <x v="1"/>
          </reference>
        </references>
      </pivotArea>
    </format>
    <format dxfId="573">
      <pivotArea outline="0" collapsedLevelsAreSubtotals="1" fieldPosition="0">
        <references count="1">
          <reference field="4294967294" count="1" selected="0">
            <x v="1"/>
          </reference>
        </references>
      </pivotArea>
    </format>
    <format dxfId="572">
      <pivotArea dataOnly="0" labelOnly="1" outline="0" fieldPosition="0">
        <references count="1">
          <reference field="4294967294" count="1">
            <x v="1"/>
          </reference>
        </references>
      </pivotArea>
    </format>
    <format dxfId="571">
      <pivotArea outline="0" collapsedLevelsAreSubtotals="1" fieldPosition="0">
        <references count="1">
          <reference field="4294967294" count="1" selected="0">
            <x v="2"/>
          </reference>
        </references>
      </pivotArea>
    </format>
    <format dxfId="570">
      <pivotArea dataOnly="0" labelOnly="1" outline="0" fieldPosition="0">
        <references count="1">
          <reference field="4294967294" count="1">
            <x v="2"/>
          </reference>
        </references>
      </pivotArea>
    </format>
    <format dxfId="569">
      <pivotArea outline="0" collapsedLevelsAreSubtotals="1" fieldPosition="0">
        <references count="1">
          <reference field="4294967294" count="1" selected="0">
            <x v="2"/>
          </reference>
        </references>
      </pivotArea>
    </format>
    <format dxfId="568">
      <pivotArea dataOnly="0" labelOnly="1" outline="0" fieldPosition="0">
        <references count="1">
          <reference field="4294967294" count="1">
            <x v="2"/>
          </reference>
        </references>
      </pivotArea>
    </format>
    <format dxfId="567">
      <pivotArea outline="0" collapsedLevelsAreSubtotals="1" fieldPosition="0">
        <references count="1">
          <reference field="4294967294" count="1" selected="0">
            <x v="3"/>
          </reference>
        </references>
      </pivotArea>
    </format>
    <format dxfId="566">
      <pivotArea dataOnly="0" labelOnly="1" outline="0" fieldPosition="0">
        <references count="1">
          <reference field="4294967294" count="1">
            <x v="3"/>
          </reference>
        </references>
      </pivotArea>
    </format>
    <format dxfId="565">
      <pivotArea outline="0" collapsedLevelsAreSubtotals="1" fieldPosition="0">
        <references count="1">
          <reference field="4294967294" count="1" selected="0">
            <x v="3"/>
          </reference>
        </references>
      </pivotArea>
    </format>
    <format dxfId="564">
      <pivotArea dataOnly="0" labelOnly="1" outline="0" fieldPosition="0">
        <references count="1">
          <reference field="4294967294" count="1">
            <x v="3"/>
          </reference>
        </references>
      </pivotArea>
    </format>
    <format dxfId="563">
      <pivotArea outline="0" collapsedLevelsAreSubtotals="1" fieldPosition="0">
        <references count="1">
          <reference field="4294967294" count="1" selected="0">
            <x v="0"/>
          </reference>
        </references>
      </pivotArea>
    </format>
    <format dxfId="562">
      <pivotArea dataOnly="0" labelOnly="1" outline="0" fieldPosition="0">
        <references count="1">
          <reference field="4294967294" count="1">
            <x v="0"/>
          </reference>
        </references>
      </pivotArea>
    </format>
    <format dxfId="561">
      <pivotArea outline="0" collapsedLevelsAreSubtotals="1" fieldPosition="0">
        <references count="1">
          <reference field="4294967294" count="1" selected="0">
            <x v="0"/>
          </reference>
        </references>
      </pivotArea>
    </format>
    <format dxfId="560">
      <pivotArea dataOnly="0" labelOnly="1" outline="0" fieldPosition="0">
        <references count="1">
          <reference field="4294967294" count="1">
            <x v="0"/>
          </reference>
        </references>
      </pivotArea>
    </format>
    <format dxfId="559">
      <pivotArea dataOnly="0" labelOnly="1" outline="0" fieldPosition="0">
        <references count="1">
          <reference field="4294967294" count="4">
            <x v="0"/>
            <x v="1"/>
            <x v="2"/>
            <x v="3"/>
          </reference>
        </references>
      </pivotArea>
    </format>
    <format dxfId="558">
      <pivotArea dataOnly="0" labelOnly="1" outline="0" fieldPosition="0">
        <references count="1">
          <reference field="4294967294" count="4">
            <x v="0"/>
            <x v="1"/>
            <x v="2"/>
            <x v="3"/>
          </reference>
        </references>
      </pivotArea>
    </format>
    <format dxfId="557">
      <pivotArea dataOnly="0" labelOnly="1" outline="0" fieldPosition="0">
        <references count="1">
          <reference field="4294967294" count="1">
            <x v="7"/>
          </reference>
        </references>
      </pivotArea>
    </format>
    <format dxfId="556">
      <pivotArea dataOnly="0" labelOnly="1" outline="0" fieldPosition="0">
        <references count="1">
          <reference field="4294967294" count="1">
            <x v="7"/>
          </reference>
        </references>
      </pivotArea>
    </format>
    <format dxfId="555">
      <pivotArea outline="0" collapsedLevelsAreSubtotals="1" fieldPosition="0">
        <references count="1">
          <reference field="4294967294" count="1" selected="0">
            <x v="7"/>
          </reference>
        </references>
      </pivotArea>
    </format>
    <format dxfId="554">
      <pivotArea dataOnly="0" labelOnly="1" outline="0" fieldPosition="0">
        <references count="1">
          <reference field="4294967294" count="1">
            <x v="8"/>
          </reference>
        </references>
      </pivotArea>
    </format>
    <format dxfId="553">
      <pivotArea outline="0" collapsedLevelsAreSubtotals="1" fieldPosition="0">
        <references count="1">
          <reference field="4294967294" count="2" selected="0">
            <x v="7"/>
            <x v="8"/>
          </reference>
        </references>
      </pivotArea>
    </format>
    <format dxfId="552">
      <pivotArea dataOnly="0" labelOnly="1" outline="0" fieldPosition="0">
        <references count="1">
          <reference field="4294967294" count="2">
            <x v="7"/>
            <x v="8"/>
          </reference>
        </references>
      </pivotArea>
    </format>
    <format dxfId="551">
      <pivotArea outline="0" collapsedLevelsAreSubtotals="1" fieldPosition="0">
        <references count="1">
          <reference field="4294967294" count="2" selected="0">
            <x v="7"/>
            <x v="8"/>
          </reference>
        </references>
      </pivotArea>
    </format>
    <format dxfId="550">
      <pivotArea dataOnly="0" labelOnly="1" outline="0" fieldPosition="0">
        <references count="1">
          <reference field="4294967294" count="2">
            <x v="7"/>
            <x v="8"/>
          </reference>
        </references>
      </pivotArea>
    </format>
    <format dxfId="549">
      <pivotArea outline="0" collapsedLevelsAreSubtotals="1" fieldPosition="0">
        <references count="1">
          <reference field="4294967294" count="1" selected="0">
            <x v="4"/>
          </reference>
        </references>
      </pivotArea>
    </format>
    <format dxfId="548">
      <pivotArea dataOnly="0" labelOnly="1" outline="0" fieldPosition="0">
        <references count="1">
          <reference field="4294967294" count="1">
            <x v="4"/>
          </reference>
        </references>
      </pivotArea>
    </format>
    <format dxfId="547">
      <pivotArea dataOnly="0" labelOnly="1" outline="0" fieldPosition="0">
        <references count="1">
          <reference field="4294967294" count="1">
            <x v="4"/>
          </reference>
        </references>
      </pivotArea>
    </format>
    <format dxfId="546">
      <pivotArea dataOnly="0" labelOnly="1" outline="0" fieldPosition="0">
        <references count="1">
          <reference field="4294967294" count="1">
            <x v="4"/>
          </reference>
        </references>
      </pivotArea>
    </format>
    <format dxfId="545">
      <pivotArea dataOnly="0" labelOnly="1" outline="0" fieldPosition="0">
        <references count="1">
          <reference field="4294967294" count="1">
            <x v="5"/>
          </reference>
        </references>
      </pivotArea>
    </format>
    <format dxfId="544">
      <pivotArea outline="0" collapsedLevelsAreSubtotals="1" fieldPosition="0">
        <references count="1">
          <reference field="4294967294" count="1" selected="0">
            <x v="5"/>
          </reference>
        </references>
      </pivotArea>
    </format>
    <format dxfId="543">
      <pivotArea dataOnly="0" labelOnly="1" outline="0" fieldPosition="0">
        <references count="1">
          <reference field="4294967294" count="1">
            <x v="5"/>
          </reference>
        </references>
      </pivotArea>
    </format>
    <format dxfId="542">
      <pivotArea dataOnly="0" labelOnly="1" outline="0" fieldPosition="0">
        <references count="1">
          <reference field="4294967294" count="8">
            <x v="0"/>
            <x v="1"/>
            <x v="2"/>
            <x v="3"/>
            <x v="4"/>
            <x v="5"/>
            <x v="7"/>
            <x v="8"/>
          </reference>
        </references>
      </pivotArea>
    </format>
    <format dxfId="541">
      <pivotArea dataOnly="0" labelOnly="1" outline="0" fieldPosition="0">
        <references count="1">
          <reference field="4294967294" count="1">
            <x v="11"/>
          </reference>
        </references>
      </pivotArea>
    </format>
    <format dxfId="540">
      <pivotArea dataOnly="0" labelOnly="1" outline="0" fieldPosition="0">
        <references count="1">
          <reference field="4294967294" count="1">
            <x v="6"/>
          </reference>
        </references>
      </pivotArea>
    </format>
    <format dxfId="539">
      <pivotArea dataOnly="0" labelOnly="1" outline="0" fieldPosition="0">
        <references count="1">
          <reference field="4294967294" count="1">
            <x v="11"/>
          </reference>
        </references>
      </pivotArea>
    </format>
    <format dxfId="538">
      <pivotArea dataOnly="0" labelOnly="1" outline="0" fieldPosition="0">
        <references count="1">
          <reference field="4294967294" count="1">
            <x v="9"/>
          </reference>
        </references>
      </pivotArea>
    </format>
    <format dxfId="537">
      <pivotArea dataOnly="0" labelOnly="1" outline="0" fieldPosition="0">
        <references count="1">
          <reference field="4294967294" count="1">
            <x v="10"/>
          </reference>
        </references>
      </pivotArea>
    </format>
    <format dxfId="536">
      <pivotArea dataOnly="0" labelOnly="1" outline="0" fieldPosition="0">
        <references count="1">
          <reference field="4294967294" count="1">
            <x v="12"/>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1" cacheId="9" dataPosition="0" applyNumberFormats="0" applyBorderFormats="0" applyFontFormats="0" applyPatternFormats="0" applyAlignmentFormats="0" applyWidthHeightFormats="1" dataCaption="Values" updatedVersion="8" minRefreshableVersion="3" useAutoFormatting="1" itemPrintTitles="1" createdVersion="5" indent="0" compact="0" compactData="0" multipleFieldFilters="0" chartFormat="10">
  <location ref="L4:P89" firstHeaderRow="0" firstDataRow="1" firstDataCol="2" rowPageCount="1" colPageCount="1"/>
  <pivotFields count="144">
    <pivotField axis="axisRow" compact="0" outline="0" showAll="0">
      <items count="30">
        <item m="1" x="26"/>
        <item m="1" x="27"/>
        <item m="1" x="13"/>
        <item m="1" x="28"/>
        <item m="1" x="20"/>
        <item m="1" x="22"/>
        <item m="1" x="24"/>
        <item m="1" x="25"/>
        <item m="1" x="8"/>
        <item m="1" x="3"/>
        <item m="1" x="16"/>
        <item m="1" x="18"/>
        <item m="1" x="23"/>
        <item m="1" x="21"/>
        <item m="1" x="11"/>
        <item m="1" x="14"/>
        <item m="1" x="17"/>
        <item m="1" x="19"/>
        <item m="1" x="6"/>
        <item m="1" x="9"/>
        <item m="1" x="12"/>
        <item m="1" x="15"/>
        <item m="1" x="4"/>
        <item m="1" x="5"/>
        <item m="1" x="7"/>
        <item m="1" x="10"/>
        <item x="0"/>
        <item x="1"/>
        <item x="2"/>
        <item t="default"/>
      </items>
    </pivotField>
    <pivotField compact="0" outline="0" showAll="0" defaultSubtotal="0"/>
    <pivotField compact="0" outline="0" showAll="0" defaultSubtotal="0">
      <items count="50">
        <item m="1" x="26"/>
        <item m="1" x="42"/>
        <item m="1" x="43"/>
        <item x="0"/>
        <item m="1" x="48"/>
        <item m="1" x="27"/>
        <item m="1" x="39"/>
        <item m="1" x="10"/>
        <item m="1" x="20"/>
        <item m="1" x="12"/>
        <item m="1" x="18"/>
        <item m="1" x="46"/>
        <item m="1" x="36"/>
        <item m="1" x="15"/>
        <item m="1" x="21"/>
        <item m="1" x="13"/>
        <item m="1" x="28"/>
        <item m="1" x="37"/>
        <item m="1" x="34"/>
        <item m="1" x="24"/>
        <item m="1" x="49"/>
        <item m="1" x="17"/>
        <item m="1" x="38"/>
        <item m="1" x="16"/>
        <item m="1" x="35"/>
        <item m="1" x="23"/>
        <item m="1" x="22"/>
        <item m="1" x="19"/>
        <item x="5"/>
        <item m="1" x="45"/>
        <item x="7"/>
        <item m="1" x="44"/>
        <item x="4"/>
        <item m="1" x="32"/>
        <item x="8"/>
        <item m="1" x="11"/>
        <item x="1"/>
        <item x="3"/>
        <item m="1" x="47"/>
        <item m="1" x="31"/>
        <item m="1" x="14"/>
        <item x="2"/>
        <item m="1" x="40"/>
        <item x="6"/>
        <item m="1" x="25"/>
        <item m="1" x="30"/>
        <item m="1" x="29"/>
        <item m="1" x="33"/>
        <item m="1" x="41"/>
        <item m="1" x="9"/>
      </items>
    </pivotField>
    <pivotField compact="0" outline="0" showAll="0"/>
    <pivotField compact="0" outline="0" showAll="0"/>
    <pivotField compact="0" outline="0" showAll="0">
      <items count="42">
        <item m="1" x="13"/>
        <item m="1" x="16"/>
        <item m="1" x="36"/>
        <item m="1" x="19"/>
        <item m="1" x="30"/>
        <item m="1" x="25"/>
        <item m="1" x="29"/>
        <item m="1" x="22"/>
        <item m="1" x="6"/>
        <item x="0"/>
        <item m="1" x="7"/>
        <item m="1" x="12"/>
        <item m="1" x="33"/>
        <item m="1" x="9"/>
        <item m="1" x="15"/>
        <item m="1" x="26"/>
        <item m="1" x="11"/>
        <item m="1" x="20"/>
        <item m="1" x="31"/>
        <item m="1" x="5"/>
        <item m="1" x="23"/>
        <item m="1" x="35"/>
        <item m="1" x="14"/>
        <item x="1"/>
        <item m="1" x="24"/>
        <item m="1" x="17"/>
        <item m="1" x="21"/>
        <item m="1" x="27"/>
        <item m="1" x="8"/>
        <item m="1" x="10"/>
        <item x="2"/>
        <item m="1" x="28"/>
        <item m="1" x="18"/>
        <item m="1" x="38"/>
        <item m="1" x="32"/>
        <item m="1" x="39"/>
        <item x="3"/>
        <item m="1" x="40"/>
        <item m="1" x="37"/>
        <item m="1" x="34"/>
        <item m="1" x="4"/>
        <item t="default"/>
      </items>
    </pivotField>
    <pivotField compact="0" outline="0" showAll="0" defaultSubtotal="0"/>
    <pivotField axis="axisRow" compact="0" outline="0" showAll="0">
      <items count="975">
        <item m="1" x="605"/>
        <item m="1" x="349"/>
        <item m="1" x="476"/>
        <item m="1" x="928"/>
        <item m="1" x="837"/>
        <item m="1" x="881"/>
        <item m="1" x="318"/>
        <item m="1" x="146"/>
        <item m="1" x="320"/>
        <item m="1" x="200"/>
        <item m="1" x="462"/>
        <item m="1" x="97"/>
        <item m="1" x="152"/>
        <item m="1" x="433"/>
        <item m="1" x="563"/>
        <item m="1" x="578"/>
        <item m="1" x="728"/>
        <item m="1" x="333"/>
        <item m="1" x="154"/>
        <item m="1" x="877"/>
        <item m="1" x="771"/>
        <item m="1" x="168"/>
        <item m="1" x="630"/>
        <item m="1" x="395"/>
        <item m="1" x="805"/>
        <item x="2"/>
        <item m="1" x="835"/>
        <item m="1" x="863"/>
        <item m="1" x="239"/>
        <item m="1" x="716"/>
        <item m="1" x="272"/>
        <item m="1" x="290"/>
        <item m="1" x="604"/>
        <item m="1" x="288"/>
        <item m="1" x="955"/>
        <item m="1" x="197"/>
        <item m="1" x="953"/>
        <item m="1" x="116"/>
        <item m="1" x="915"/>
        <item m="1" x="956"/>
        <item m="1" x="642"/>
        <item m="1" x="346"/>
        <item m="1" x="550"/>
        <item m="1" x="965"/>
        <item m="1" x="225"/>
        <item m="1" x="70"/>
        <item m="1" x="258"/>
        <item m="1" x="448"/>
        <item m="1" x="273"/>
        <item x="7"/>
        <item m="1" x="754"/>
        <item m="1" x="824"/>
        <item x="8"/>
        <item x="9"/>
        <item m="1" x="446"/>
        <item m="1" x="709"/>
        <item m="1" x="710"/>
        <item m="1" x="442"/>
        <item m="1" x="611"/>
        <item m="1" x="415"/>
        <item m="1" x="267"/>
        <item m="1" x="598"/>
        <item m="1" x="949"/>
        <item m="1" x="907"/>
        <item m="1" x="639"/>
        <item m="1" x="44"/>
        <item m="1" x="869"/>
        <item m="1" x="299"/>
        <item m="1" x="627"/>
        <item m="1" x="664"/>
        <item m="1" x="59"/>
        <item m="1" x="82"/>
        <item m="1" x="764"/>
        <item m="1" x="839"/>
        <item m="1" x="310"/>
        <item m="1" x="223"/>
        <item m="1" x="305"/>
        <item m="1" x="78"/>
        <item m="1" x="517"/>
        <item m="1" x="259"/>
        <item m="1" x="655"/>
        <item m="1" x="698"/>
        <item m="1" x="41"/>
        <item m="1" x="635"/>
        <item x="10"/>
        <item m="1" x="542"/>
        <item m="1" x="86"/>
        <item m="1" x="243"/>
        <item m="1" x="81"/>
        <item m="1" x="827"/>
        <item m="1" x="846"/>
        <item m="1" x="752"/>
        <item m="1" x="449"/>
        <item m="1" x="334"/>
        <item m="1" x="875"/>
        <item m="1" x="513"/>
        <item m="1" x="257"/>
        <item m="1" x="425"/>
        <item m="1" x="718"/>
        <item m="1" x="950"/>
        <item m="1" x="882"/>
        <item m="1" x="893"/>
        <item m="1" x="199"/>
        <item m="1" x="343"/>
        <item m="1" x="913"/>
        <item m="1" x="595"/>
        <item m="1" x="457"/>
        <item m="1" x="845"/>
        <item m="1" x="491"/>
        <item m="1" x="785"/>
        <item m="1" x="89"/>
        <item m="1" x="668"/>
        <item m="1" x="588"/>
        <item m="1" x="892"/>
        <item m="1" x="821"/>
        <item m="1" x="660"/>
        <item m="1" x="496"/>
        <item m="1" x="30"/>
        <item m="1" x="534"/>
        <item m="1" x="57"/>
        <item m="1" x="873"/>
        <item m="1" x="307"/>
        <item m="1" x="386"/>
        <item m="1" x="163"/>
        <item m="1" x="47"/>
        <item m="1" x="488"/>
        <item m="1" x="582"/>
        <item m="1" x="380"/>
        <item m="1" x="452"/>
        <item m="1" x="335"/>
        <item m="1" x="74"/>
        <item m="1" x="838"/>
        <item m="1" x="620"/>
        <item m="1" x="324"/>
        <item m="1" x="337"/>
        <item m="1" x="625"/>
        <item m="1" x="888"/>
        <item m="1" x="85"/>
        <item m="1" x="69"/>
        <item m="1" x="700"/>
        <item m="1" x="558"/>
        <item m="1" x="387"/>
        <item m="1" x="963"/>
        <item m="1" x="202"/>
        <item m="1" x="637"/>
        <item m="1" x="684"/>
        <item m="1" x="298"/>
        <item m="1" x="115"/>
        <item m="1" x="222"/>
        <item m="1" x="647"/>
        <item m="1" x="603"/>
        <item m="1" x="241"/>
        <item m="1" x="148"/>
        <item m="1" x="392"/>
        <item m="1" x="753"/>
        <item m="1" x="233"/>
        <item m="1" x="555"/>
        <item m="1" x="724"/>
        <item m="1" x="922"/>
        <item m="1" x="968"/>
        <item m="1" x="428"/>
        <item m="1" x="822"/>
        <item m="1" x="859"/>
        <item m="1" x="283"/>
        <item m="1" x="566"/>
        <item m="1" x="523"/>
        <item m="1" x="514"/>
        <item m="1" x="757"/>
        <item m="1" x="254"/>
        <item m="1" x="687"/>
        <item m="1" x="201"/>
        <item m="1" x="248"/>
        <item m="1" x="499"/>
        <item m="1" x="674"/>
        <item m="1" x="884"/>
        <item m="1" x="621"/>
        <item m="1" x="110"/>
        <item m="1" x="791"/>
        <item m="1" x="524"/>
        <item m="1" x="825"/>
        <item m="1" x="107"/>
        <item m="1" x="114"/>
        <item m="1" x="289"/>
        <item m="1" x="354"/>
        <item m="1" x="473"/>
        <item m="1" x="280"/>
        <item m="1" x="421"/>
        <item m="1" x="946"/>
        <item m="1" x="358"/>
        <item m="1" x="958"/>
        <item m="1" x="624"/>
        <item m="1" x="224"/>
        <item m="1" x="319"/>
        <item m="1" x="631"/>
        <item m="1" x="363"/>
        <item m="1" x="133"/>
        <item m="1" x="226"/>
        <item m="1" x="151"/>
        <item m="1" x="638"/>
        <item m="1" x="911"/>
        <item m="1" x="160"/>
        <item m="1" x="278"/>
        <item m="1" x="834"/>
        <item m="1" x="930"/>
        <item m="1" x="467"/>
        <item m="1" x="139"/>
        <item m="1" x="924"/>
        <item m="1" x="656"/>
        <item m="1" x="187"/>
        <item m="1" x="715"/>
        <item m="1" x="90"/>
        <item m="1" x="184"/>
        <item m="1" x="804"/>
        <item m="1" x="231"/>
        <item m="1" x="504"/>
        <item m="1" x="942"/>
        <item m="1" x="960"/>
        <item m="1" x="162"/>
        <item x="0"/>
        <item m="1" x="218"/>
        <item m="1" x="670"/>
        <item m="1" x="253"/>
        <item m="1" x="329"/>
        <item m="1" x="748"/>
        <item m="1" x="171"/>
        <item m="1" x="696"/>
        <item m="1" x="108"/>
        <item m="1" x="836"/>
        <item m="1" x="883"/>
        <item x="3"/>
        <item m="1" x="450"/>
        <item m="1" x="841"/>
        <item m="1" x="240"/>
        <item m="1" x="886"/>
        <item m="1" x="95"/>
        <item m="1" x="361"/>
        <item m="1" x="583"/>
        <item m="1" x="43"/>
        <item m="1" x="125"/>
        <item m="1" x="819"/>
        <item m="1" x="508"/>
        <item m="1" x="301"/>
        <item m="1" x="880"/>
        <item m="1" x="246"/>
        <item m="1" x="119"/>
        <item m="1" x="826"/>
        <item m="1" x="76"/>
        <item m="1" x="330"/>
        <item m="1" x="440"/>
        <item m="1" x="141"/>
        <item m="1" x="721"/>
        <item m="1" x="112"/>
        <item m="1" x="559"/>
        <item m="1" x="128"/>
        <item m="1" x="803"/>
        <item m="1" x="101"/>
        <item m="1" x="707"/>
        <item m="1" x="770"/>
        <item m="1" x="91"/>
        <item m="1" x="768"/>
        <item m="1" x="166"/>
        <item m="1" x="971"/>
        <item m="1" x="88"/>
        <item m="1" x="31"/>
        <item m="1" x="777"/>
        <item m="1" x="382"/>
        <item m="1" x="83"/>
        <item m="1" x="606"/>
        <item m="1" x="340"/>
        <item m="1" x="679"/>
        <item m="1" x="371"/>
        <item m="1" x="492"/>
        <item m="1" x="370"/>
        <item m="1" x="628"/>
        <item m="1" x="600"/>
        <item m="1" x="143"/>
        <item m="1" x="622"/>
        <item m="1" x="173"/>
        <item m="1" x="122"/>
        <item m="1" x="632"/>
        <item m="1" x="177"/>
        <item m="1" x="99"/>
        <item m="1" x="159"/>
        <item m="1" x="615"/>
        <item m="1" x="737"/>
        <item m="1" x="786"/>
        <item m="1" x="165"/>
        <item m="1" x="781"/>
        <item m="1" x="211"/>
        <item m="1" x="23"/>
        <item m="1" x="213"/>
        <item m="1" x="113"/>
        <item m="1" x="261"/>
        <item m="1" x="385"/>
        <item m="1" x="695"/>
        <item m="1" x="645"/>
        <item m="1" x="157"/>
        <item m="1" x="106"/>
        <item m="1" x="832"/>
        <item m="1" x="806"/>
        <item m="1" x="237"/>
        <item m="1" x="673"/>
        <item m="1" x="652"/>
        <item m="1" x="739"/>
        <item m="1" x="820"/>
        <item m="1" x="336"/>
        <item m="1" x="414"/>
        <item m="1" x="900"/>
        <item m="1" x="855"/>
        <item m="1" x="755"/>
        <item m="1" x="529"/>
        <item m="1" x="575"/>
        <item m="1" x="33"/>
        <item m="1" x="204"/>
        <item m="1" x="720"/>
        <item m="1" x="813"/>
        <item m="1" x="42"/>
        <item m="1" x="364"/>
        <item m="1" x="478"/>
        <item m="1" x="96"/>
        <item m="1" x="840"/>
        <item m="1" x="251"/>
        <item m="1" x="164"/>
        <item m="1" x="581"/>
        <item m="1" x="174"/>
        <item m="1" x="72"/>
        <item m="1" x="147"/>
        <item x="13"/>
        <item m="1" x="614"/>
        <item m="1" x="264"/>
        <item m="1" x="357"/>
        <item m="1" x="65"/>
        <item m="1" x="303"/>
        <item m="1" x="161"/>
        <item m="1" x="172"/>
        <item m="1" x="327"/>
        <item m="1" x="185"/>
        <item m="1" x="365"/>
        <item m="1" x="932"/>
        <item m="1" x="242"/>
        <item m="1" x="856"/>
        <item m="1" x="916"/>
        <item m="1" x="626"/>
        <item m="1" x="730"/>
        <item m="1" x="761"/>
        <item m="1" x="92"/>
        <item m="1" x="420"/>
        <item m="1" x="194"/>
        <item m="1" x="443"/>
        <item m="1" x="640"/>
        <item m="1" x="586"/>
        <item m="1" x="706"/>
        <item m="1" x="681"/>
        <item m="1" x="220"/>
        <item m="1" x="444"/>
        <item m="1" x="528"/>
        <item m="1" x="109"/>
        <item m="1" x="751"/>
        <item m="1" x="404"/>
        <item m="1" x="317"/>
        <item m="1" x="326"/>
        <item m="1" x="959"/>
        <item m="1" x="531"/>
        <item m="1" x="897"/>
        <item m="1" x="347"/>
        <item m="1" x="854"/>
        <item m="1" x="234"/>
        <item m="1" x="379"/>
        <item m="1" x="353"/>
        <item m="1" x="312"/>
        <item m="1" x="416"/>
        <item m="1" x="175"/>
        <item m="1" x="360"/>
        <item m="1" x="552"/>
        <item m="1" x="465"/>
        <item m="1" x="244"/>
        <item m="1" x="874"/>
        <item m="1" x="833"/>
        <item m="1" x="743"/>
        <item m="1" x="650"/>
        <item m="1" x="920"/>
        <item m="1" x="256"/>
        <item m="1" x="688"/>
        <item m="1" x="746"/>
        <item m="1" x="144"/>
        <item m="1" x="699"/>
        <item m="1" x="890"/>
        <item m="1" x="562"/>
        <item m="1" x="121"/>
        <item m="1" x="394"/>
        <item m="1" x="760"/>
        <item m="1" x="847"/>
        <item m="1" x="235"/>
        <item m="1" x="849"/>
        <item m="1" x="134"/>
        <item m="1" x="553"/>
        <item m="1" x="872"/>
        <item m="1" x="518"/>
        <item m="1" x="35"/>
        <item m="1" x="471"/>
        <item m="1" x="669"/>
        <item m="1" x="565"/>
        <item m="1" x="426"/>
        <item m="1" x="667"/>
        <item m="1" x="732"/>
        <item m="1" x="547"/>
        <item m="1" x="381"/>
        <item m="1" x="192"/>
        <item m="1" x="470"/>
        <item m="1" x="831"/>
        <item m="1" x="221"/>
        <item m="1" x="509"/>
        <item m="1" x="350"/>
        <item m="1" x="895"/>
        <item m="1" x="212"/>
        <item m="1" x="268"/>
        <item m="1" x="759"/>
        <item m="1" x="345"/>
        <item x="4"/>
        <item x="5"/>
        <item m="1" x="866"/>
        <item m="1" x="810"/>
        <item m="1" x="193"/>
        <item m="1" x="132"/>
        <item m="1" x="773"/>
        <item m="1" x="209"/>
        <item m="1" x="455"/>
        <item m="1" x="435"/>
        <item m="1" x="766"/>
        <item m="1" x="186"/>
        <item m="1" x="391"/>
        <item m="1" x="117"/>
        <item m="1" x="281"/>
        <item m="1" x="489"/>
        <item m="1" x="362"/>
        <item m="1" x="111"/>
        <item x="14"/>
        <item m="1" x="393"/>
        <item x="15"/>
        <item x="16"/>
        <item m="1" x="311"/>
        <item m="1" x="800"/>
        <item m="1" x="876"/>
        <item m="1" x="227"/>
        <item m="1" x="294"/>
        <item m="1" x="944"/>
        <item m="1" x="923"/>
        <item m="1" x="551"/>
        <item m="1" x="460"/>
        <item m="1" x="702"/>
        <item m="1" x="653"/>
        <item m="1" x="657"/>
        <item m="1" x="236"/>
        <item m="1" x="430"/>
        <item m="1" x="29"/>
        <item m="1" x="51"/>
        <item m="1" x="351"/>
        <item m="1" x="21"/>
        <item m="1" x="902"/>
        <item m="1" x="926"/>
        <item m="1" x="693"/>
        <item m="1" x="782"/>
        <item m="1" x="348"/>
        <item m="1" x="947"/>
        <item m="1" x="372"/>
        <item m="1" x="377"/>
        <item m="1" x="545"/>
        <item m="1" x="438"/>
        <item m="1" x="410"/>
        <item m="1" x="245"/>
        <item m="1" x="574"/>
        <item m="1" x="282"/>
        <item m="1" x="572"/>
        <item m="1" x="466"/>
        <item m="1" x="541"/>
        <item m="1" x="214"/>
        <item m="1" x="75"/>
        <item m="1" x="323"/>
        <item m="1" x="726"/>
        <item m="1" x="169"/>
        <item m="1" x="454"/>
        <item m="1" x="901"/>
        <item m="1" x="459"/>
        <item m="1" x="80"/>
        <item m="1" x="342"/>
        <item m="1" x="497"/>
        <item m="1" x="910"/>
        <item m="1" x="374"/>
        <item m="1" x="725"/>
        <item m="1" x="607"/>
        <item m="1" x="53"/>
        <item m="1" x="796"/>
        <item m="1" x="818"/>
        <item m="1" x="535"/>
        <item m="1" x="126"/>
        <item m="1" x="577"/>
        <item m="1" x="899"/>
        <item m="1" x="195"/>
        <item m="1" x="291"/>
        <item m="1" x="25"/>
        <item m="1" x="181"/>
        <item m="1" x="571"/>
        <item m="1" x="671"/>
        <item m="1" x="276"/>
        <item m="1" x="383"/>
        <item m="1" x="608"/>
        <item m="1" x="445"/>
        <item m="1" x="37"/>
        <item m="1" x="203"/>
        <item m="1" x="32"/>
        <item m="1" x="439"/>
        <item m="1" x="102"/>
        <item m="1" x="484"/>
        <item m="1" x="903"/>
        <item m="1" x="894"/>
        <item m="1" x="341"/>
        <item m="1" x="316"/>
        <item m="1" x="591"/>
        <item m="1" x="917"/>
        <item m="1" x="672"/>
        <item m="1" x="723"/>
        <item m="1" x="543"/>
        <item m="1" x="711"/>
        <item m="1" x="749"/>
        <item m="1" x="398"/>
        <item x="18"/>
        <item m="1" x="568"/>
        <item m="1" x="765"/>
        <item m="1" x="772"/>
        <item m="1" x="481"/>
        <item m="1" x="26"/>
        <item m="1" x="124"/>
        <item m="1" x="396"/>
        <item m="1" x="487"/>
        <item m="1" x="964"/>
        <item m="1" x="961"/>
        <item m="1" x="544"/>
        <item m="1" x="400"/>
        <item m="1" x="938"/>
        <item m="1" x="676"/>
        <item m="1" x="970"/>
        <item m="1" x="130"/>
        <item m="1" x="719"/>
        <item m="1" x="28"/>
        <item m="1" x="495"/>
        <item m="1" x="548"/>
        <item m="1" x="367"/>
        <item m="1" x="692"/>
        <item m="1" x="511"/>
        <item m="1" x="549"/>
        <item m="1" x="138"/>
        <item m="1" x="260"/>
        <item m="1" x="321"/>
        <item m="1" x="437"/>
        <item m="1" x="735"/>
        <item m="1" x="857"/>
        <item m="1" x="55"/>
        <item m="1" x="808"/>
        <item m="1" x="722"/>
        <item m="1" x="61"/>
        <item m="1" x="817"/>
        <item m="1" x="717"/>
        <item m="1" x="331"/>
        <item x="6"/>
        <item m="1" x="661"/>
        <item m="1" x="417"/>
        <item m="1" x="734"/>
        <item m="1" x="537"/>
        <item m="1" x="104"/>
        <item m="1" x="423"/>
        <item m="1" x="736"/>
        <item m="1" x="127"/>
        <item m="1" x="794"/>
        <item m="1" x="701"/>
        <item m="1" x="966"/>
        <item m="1" x="206"/>
        <item m="1" x="100"/>
        <item m="1" x="889"/>
        <item m="1" x="798"/>
        <item m="1" x="648"/>
        <item m="1" x="629"/>
        <item m="1" x="744"/>
        <item m="1" x="809"/>
        <item m="1" x="136"/>
        <item m="1" x="27"/>
        <item m="1" x="338"/>
        <item m="1" x="940"/>
        <item m="1" x="498"/>
        <item m="1" x="557"/>
        <item m="1" x="355"/>
        <item m="1" x="179"/>
        <item m="1" x="741"/>
        <item m="1" x="178"/>
        <item m="1" x="619"/>
        <item m="1" x="546"/>
        <item m="1" x="613"/>
        <item m="1" x="633"/>
        <item m="1" x="424"/>
        <item m="1" x="54"/>
        <item m="1" x="469"/>
        <item m="1" x="936"/>
        <item m="1" x="675"/>
        <item x="1"/>
        <item m="1" x="933"/>
        <item m="1" x="934"/>
        <item m="1" x="747"/>
        <item m="1" x="935"/>
        <item m="1" x="694"/>
        <item m="1" x="830"/>
        <item m="1" x="36"/>
        <item m="1" x="590"/>
        <item m="1" x="962"/>
        <item m="1" x="919"/>
        <item m="1" x="579"/>
        <item m="1" x="413"/>
        <item m="1" x="328"/>
        <item m="1" x="232"/>
        <item m="1" x="66"/>
        <item x="19"/>
        <item m="1" x="401"/>
        <item m="1" x="419"/>
        <item m="1" x="646"/>
        <item m="1" x="972"/>
        <item m="1" x="898"/>
        <item m="1" x="475"/>
        <item m="1" x="802"/>
        <item m="1" x="98"/>
        <item m="1" x="287"/>
        <item m="1" x="521"/>
        <item m="1" x="556"/>
        <item m="1" x="908"/>
        <item m="1" x="931"/>
        <item m="1" x="909"/>
        <item m="1" x="589"/>
        <item m="1" x="510"/>
        <item m="1" x="366"/>
        <item m="1" x="275"/>
        <item m="1" x="230"/>
        <item m="1" x="64"/>
        <item m="1" x="228"/>
        <item x="20"/>
        <item m="1" x="24"/>
        <item m="1" x="733"/>
        <item m="1" x="247"/>
        <item m="1" x="479"/>
        <item m="1" x="249"/>
        <item m="1" x="406"/>
        <item m="1" x="79"/>
        <item m="1" x="190"/>
        <item m="1" x="651"/>
        <item m="1" x="865"/>
        <item m="1" x="180"/>
        <item m="1" x="352"/>
        <item m="1" x="957"/>
        <item m="1" x="368"/>
        <item m="1" x="286"/>
        <item m="1" x="663"/>
        <item m="1" x="623"/>
        <item m="1" x="461"/>
        <item m="1" x="135"/>
        <item m="1" x="564"/>
        <item m="1" x="494"/>
        <item m="1" x="137"/>
        <item m="1" x="727"/>
        <item m="1" x="183"/>
        <item m="1" x="714"/>
        <item m="1" x="472"/>
        <item m="1" x="740"/>
        <item m="1" x="284"/>
        <item m="1" x="505"/>
        <item m="1" x="512"/>
        <item m="1" x="120"/>
        <item m="1" x="682"/>
        <item m="1" x="87"/>
        <item m="1" x="921"/>
        <item m="1" x="918"/>
        <item m="1" x="853"/>
        <item m="1" x="783"/>
        <item m="1" x="285"/>
        <item m="1" x="149"/>
        <item m="1" x="769"/>
        <item m="1" x="140"/>
        <item m="1" x="828"/>
        <item m="1" x="658"/>
        <item m="1" x="554"/>
        <item m="1" x="339"/>
        <item m="1" x="436"/>
        <item m="1" x="787"/>
        <item m="1" x="662"/>
        <item m="1" x="587"/>
        <item m="1" x="432"/>
        <item m="1" x="969"/>
        <item m="1" x="952"/>
        <item m="1" x="763"/>
        <item m="1" x="483"/>
        <item m="1" x="68"/>
        <item m="1" x="750"/>
        <item m="1" x="774"/>
        <item m="1" x="775"/>
        <item m="1" x="858"/>
        <item m="1" x="150"/>
        <item m="1" x="468"/>
        <item m="1" x="262"/>
        <item m="1" x="263"/>
        <item m="1" x="929"/>
        <item m="1" x="870"/>
        <item m="1" x="486"/>
        <item m="1" x="851"/>
        <item m="1" x="463"/>
        <item m="1" x="914"/>
        <item m="1" x="464"/>
        <item m="1" x="844"/>
        <item m="1" x="384"/>
        <item m="1" x="703"/>
        <item m="1" x="596"/>
        <item m="1" x="792"/>
        <item m="1" x="73"/>
        <item m="1" x="306"/>
        <item m="1" x="94"/>
        <item m="1" x="592"/>
        <item m="1" x="527"/>
        <item m="1" x="560"/>
        <item m="1" x="967"/>
        <item m="1" x="270"/>
        <item x="12"/>
        <item x="11"/>
        <item x="17"/>
        <item m="1" x="797"/>
        <item m="1" x="277"/>
        <item m="1" x="266"/>
        <item m="1" x="790"/>
        <item m="1" x="255"/>
        <item m="1" x="799"/>
        <item m="1" x="296"/>
        <item m="1" x="34"/>
        <item m="1" x="885"/>
        <item m="1" x="516"/>
        <item m="1" x="712"/>
        <item m="1" x="570"/>
        <item m="1" x="453"/>
        <item m="1" x="297"/>
        <item m="1" x="434"/>
        <item m="1" x="520"/>
        <item m="1" x="388"/>
        <item m="1" x="219"/>
        <item m="1" x="927"/>
        <item m="1" x="198"/>
        <item m="1" x="302"/>
        <item m="1" x="879"/>
        <item m="1" x="403"/>
        <item m="1" x="373"/>
        <item m="1" x="780"/>
        <item m="1" x="490"/>
        <item m="1" x="210"/>
        <item m="1" x="689"/>
        <item m="1" x="409"/>
        <item m="1" x="429"/>
        <item m="1" x="422"/>
        <item m="1" x="45"/>
        <item m="1" x="480"/>
        <item m="1" x="265"/>
        <item m="1" x="153"/>
        <item m="1" x="954"/>
        <item m="1" x="474"/>
        <item m="1" x="156"/>
        <item m="1" x="801"/>
        <item m="1" x="427"/>
        <item m="1" x="456"/>
        <item m="1" x="62"/>
        <item m="1" x="188"/>
        <item m="1" x="742"/>
        <item m="1" x="397"/>
        <item m="1" x="519"/>
        <item m="1" x="71"/>
        <item m="1" x="503"/>
        <item m="1" x="644"/>
        <item m="1" x="189"/>
        <item m="1" x="293"/>
        <item m="1" x="205"/>
        <item m="1" x="314"/>
        <item m="1" x="300"/>
        <item m="1" x="129"/>
        <item m="1" x="867"/>
        <item m="1" x="713"/>
        <item m="1" x="485"/>
        <item m="1" x="52"/>
        <item m="1" x="593"/>
        <item m="1" x="823"/>
        <item m="1" x="691"/>
        <item m="1" x="411"/>
        <item m="1" x="447"/>
        <item m="1" x="610"/>
        <item m="1" x="216"/>
        <item m="1" x="756"/>
        <item m="1" x="526"/>
        <item m="1" x="431"/>
        <item m="1" x="690"/>
        <item m="1" x="654"/>
        <item m="1" x="618"/>
        <item m="1" x="584"/>
        <item m="1" x="843"/>
        <item m="1" x="599"/>
        <item m="1" x="58"/>
        <item m="1" x="46"/>
        <item m="1" x="208"/>
        <item m="1" x="612"/>
        <item m="1" x="250"/>
        <item m="1" x="597"/>
        <item m="1" x="816"/>
        <item m="1" x="269"/>
        <item m="1" x="217"/>
        <item m="1" x="601"/>
        <item m="1" x="569"/>
        <item m="1" x="313"/>
        <item m="1" x="308"/>
        <item m="1" x="815"/>
        <item m="1" x="344"/>
        <item m="1" x="677"/>
        <item m="1" x="594"/>
        <item m="1" x="852"/>
        <item m="1" x="891"/>
        <item m="1" x="103"/>
        <item m="1" x="939"/>
        <item m="1" x="540"/>
        <item m="1" x="359"/>
        <item m="1" x="784"/>
        <item m="1" x="118"/>
        <item m="1" x="860"/>
        <item m="1" x="685"/>
        <item m="1" x="356"/>
        <item m="1" x="332"/>
        <item m="1" x="309"/>
        <item m="1" x="376"/>
        <item m="1" x="758"/>
        <item m="1" x="304"/>
        <item m="1" x="40"/>
        <item m="1" x="862"/>
        <item m="1" x="778"/>
        <item m="1" x="501"/>
        <item m="1" x="405"/>
        <item m="1" x="811"/>
        <item m="1" x="477"/>
        <item m="1" x="441"/>
        <item m="1" x="131"/>
        <item m="1" x="389"/>
        <item m="1" x="525"/>
        <item m="1" x="493"/>
        <item m="1" x="500"/>
        <item m="1" x="50"/>
        <item m="1" x="145"/>
        <item m="1" x="292"/>
        <item m="1" x="215"/>
        <item m="1" x="776"/>
        <item m="1" x="779"/>
        <item m="1" x="704"/>
        <item m="1" x="729"/>
        <item m="1" x="279"/>
        <item m="1" x="951"/>
        <item m="1" x="418"/>
        <item m="1" x="105"/>
        <item m="1" x="762"/>
        <item m="1" x="402"/>
        <item m="1" x="315"/>
        <item m="1" x="238"/>
        <item m="1" x="48"/>
        <item m="1" x="22"/>
        <item m="1" x="616"/>
        <item m="1" x="274"/>
        <item m="1" x="641"/>
        <item m="1" x="63"/>
        <item m="1" x="697"/>
        <item m="1" x="666"/>
        <item m="1" x="67"/>
        <item m="1" x="482"/>
        <item m="1" x="795"/>
        <item m="1" x="451"/>
        <item m="1" x="904"/>
        <item m="1" x="731"/>
        <item m="1" x="842"/>
        <item m="1" x="502"/>
        <item m="1" x="77"/>
        <item m="1" x="812"/>
        <item m="1" x="680"/>
        <item m="1" x="708"/>
        <item m="1" x="252"/>
        <item m="1" x="408"/>
        <item m="1" x="745"/>
        <item m="1" x="378"/>
        <item m="1" x="793"/>
        <item m="1" x="196"/>
        <item m="1" x="561"/>
        <item m="1" x="295"/>
        <item m="1" x="123"/>
        <item m="1" x="636"/>
        <item m="1" x="659"/>
        <item m="1" x="458"/>
        <item m="1" x="538"/>
        <item m="1" x="539"/>
        <item m="1" x="533"/>
        <item m="1" x="850"/>
        <item m="1" x="207"/>
        <item m="1" x="864"/>
        <item m="1" x="925"/>
        <item m="1" x="170"/>
        <item m="1" x="84"/>
        <item m="1" x="167"/>
        <item m="1" x="617"/>
        <item m="1" x="585"/>
        <item m="1" x="229"/>
        <item m="1" x="868"/>
        <item m="1" x="683"/>
        <item m="1" x="39"/>
        <item m="1" x="158"/>
        <item m="1" x="814"/>
        <item m="1" x="412"/>
        <item m="1" x="686"/>
        <item m="1" x="665"/>
        <item m="1" x="643"/>
        <item m="1" x="515"/>
        <item m="1" x="399"/>
        <item m="1" x="369"/>
        <item m="1" x="60"/>
        <item m="1" x="191"/>
        <item m="1" x="829"/>
        <item m="1" x="905"/>
        <item m="1" x="567"/>
        <item m="1" x="945"/>
        <item m="1" x="93"/>
        <item m="1" x="609"/>
        <item m="1" x="678"/>
        <item m="1" x="896"/>
        <item m="1" x="767"/>
        <item m="1" x="705"/>
        <item m="1" x="912"/>
        <item m="1" x="649"/>
        <item m="1" x="536"/>
        <item m="1" x="176"/>
        <item m="1" x="573"/>
        <item m="1" x="789"/>
        <item m="1" x="973"/>
        <item m="1" x="738"/>
        <item m="1" x="325"/>
        <item m="1" x="580"/>
        <item m="1" x="941"/>
        <item m="1" x="522"/>
        <item m="1" x="375"/>
        <item m="1" x="507"/>
        <item m="1" x="407"/>
        <item m="1" x="906"/>
        <item m="1" x="530"/>
        <item m="1" x="878"/>
        <item m="1" x="602"/>
        <item m="1" x="271"/>
        <item m="1" x="142"/>
        <item m="1" x="38"/>
        <item m="1" x="887"/>
        <item m="1" x="56"/>
        <item m="1" x="506"/>
        <item m="1" x="155"/>
        <item m="1" x="871"/>
        <item m="1" x="948"/>
        <item m="1" x="576"/>
        <item m="1" x="861"/>
        <item m="1" x="937"/>
        <item m="1" x="532"/>
        <item m="1" x="848"/>
        <item m="1" x="182"/>
        <item m="1" x="807"/>
        <item m="1" x="49"/>
        <item m="1" x="634"/>
        <item m="1" x="322"/>
        <item m="1" x="390"/>
        <item m="1" x="943"/>
        <item m="1" x="788"/>
        <item t="default"/>
      </items>
    </pivotField>
    <pivotField compact="0" outline="0" showAll="0"/>
    <pivotField compact="0" numFmtId="1" outline="0" showAll="0"/>
    <pivotField compact="0" numFmtId="164"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outline="0" showAll="0"/>
    <pivotField compact="0" numFmtId="9" outline="0" showAll="0"/>
    <pivotField compact="0" numFmtId="164" outline="0" showAll="0"/>
    <pivotField compact="0" numFmtId="164" outline="0" showAll="0"/>
    <pivotField compact="0" numFmtId="164" outline="0" showAll="0"/>
    <pivotField compact="0" numFmtId="164" outline="0" showAll="0"/>
    <pivotField compact="0" numFmtId="49" outline="0" showAll="0"/>
    <pivotField compact="0" numFmtId="49"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5">
        <item x="0"/>
        <item m="1" x="3"/>
        <item m="1" x="2"/>
        <item m="1"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7"/>
    <field x="0"/>
  </rowFields>
  <rowItems count="85">
    <i>
      <x v="25"/>
      <x v="26"/>
    </i>
    <i r="1">
      <x v="27"/>
    </i>
    <i r="1">
      <x v="28"/>
    </i>
    <i t="default">
      <x v="25"/>
    </i>
    <i>
      <x v="49"/>
      <x v="26"/>
    </i>
    <i r="1">
      <x v="27"/>
    </i>
    <i r="1">
      <x v="28"/>
    </i>
    <i t="default">
      <x v="49"/>
    </i>
    <i>
      <x v="52"/>
      <x v="26"/>
    </i>
    <i r="1">
      <x v="27"/>
    </i>
    <i r="1">
      <x v="28"/>
    </i>
    <i t="default">
      <x v="52"/>
    </i>
    <i>
      <x v="53"/>
      <x v="26"/>
    </i>
    <i r="1">
      <x v="27"/>
    </i>
    <i r="1">
      <x v="28"/>
    </i>
    <i t="default">
      <x v="53"/>
    </i>
    <i>
      <x v="84"/>
      <x v="26"/>
    </i>
    <i r="1">
      <x v="27"/>
    </i>
    <i r="1">
      <x v="28"/>
    </i>
    <i t="default">
      <x v="84"/>
    </i>
    <i>
      <x v="218"/>
      <x v="26"/>
    </i>
    <i r="1">
      <x v="27"/>
    </i>
    <i r="1">
      <x v="28"/>
    </i>
    <i t="default">
      <x v="218"/>
    </i>
    <i>
      <x v="229"/>
      <x v="26"/>
    </i>
    <i r="1">
      <x v="27"/>
    </i>
    <i r="1">
      <x v="28"/>
    </i>
    <i t="default">
      <x v="229"/>
    </i>
    <i>
      <x v="327"/>
      <x v="26"/>
    </i>
    <i r="1">
      <x v="27"/>
    </i>
    <i r="1">
      <x v="28"/>
    </i>
    <i t="default">
      <x v="327"/>
    </i>
    <i>
      <x v="418"/>
      <x v="26"/>
    </i>
    <i r="1">
      <x v="27"/>
    </i>
    <i r="1">
      <x v="28"/>
    </i>
    <i t="default">
      <x v="418"/>
    </i>
    <i>
      <x v="419"/>
      <x v="26"/>
    </i>
    <i r="1">
      <x v="27"/>
    </i>
    <i r="1">
      <x v="28"/>
    </i>
    <i t="default">
      <x v="419"/>
    </i>
    <i>
      <x v="436"/>
      <x v="26"/>
    </i>
    <i r="1">
      <x v="27"/>
    </i>
    <i r="1">
      <x v="28"/>
    </i>
    <i t="default">
      <x v="436"/>
    </i>
    <i>
      <x v="438"/>
      <x v="26"/>
    </i>
    <i r="1">
      <x v="27"/>
    </i>
    <i r="1">
      <x v="28"/>
    </i>
    <i t="default">
      <x v="438"/>
    </i>
    <i>
      <x v="439"/>
      <x v="26"/>
    </i>
    <i r="1">
      <x v="27"/>
    </i>
    <i r="1">
      <x v="28"/>
    </i>
    <i t="default">
      <x v="439"/>
    </i>
    <i>
      <x v="525"/>
      <x v="26"/>
    </i>
    <i r="1">
      <x v="27"/>
    </i>
    <i r="1">
      <x v="28"/>
    </i>
    <i t="default">
      <x v="525"/>
    </i>
    <i>
      <x v="563"/>
      <x v="26"/>
    </i>
    <i r="1">
      <x v="27"/>
    </i>
    <i r="1">
      <x v="28"/>
    </i>
    <i t="default">
      <x v="563"/>
    </i>
    <i>
      <x v="602"/>
      <x v="26"/>
    </i>
    <i r="1">
      <x v="27"/>
    </i>
    <i r="1">
      <x v="28"/>
    </i>
    <i t="default">
      <x v="602"/>
    </i>
    <i>
      <x v="618"/>
      <x v="26"/>
    </i>
    <i r="1">
      <x v="27"/>
    </i>
    <i r="1">
      <x v="28"/>
    </i>
    <i t="default">
      <x v="618"/>
    </i>
    <i>
      <x v="640"/>
      <x v="26"/>
    </i>
    <i r="1">
      <x v="27"/>
    </i>
    <i r="1">
      <x v="28"/>
    </i>
    <i t="default">
      <x v="640"/>
    </i>
    <i>
      <x v="724"/>
      <x v="26"/>
    </i>
    <i r="1">
      <x v="27"/>
    </i>
    <i r="1">
      <x v="28"/>
    </i>
    <i t="default">
      <x v="724"/>
    </i>
    <i>
      <x v="725"/>
      <x v="26"/>
    </i>
    <i r="1">
      <x v="27"/>
    </i>
    <i r="1">
      <x v="28"/>
    </i>
    <i t="default">
      <x v="725"/>
    </i>
    <i>
      <x v="726"/>
      <x v="26"/>
    </i>
    <i r="1">
      <x v="27"/>
    </i>
    <i r="1">
      <x v="28"/>
    </i>
    <i t="default">
      <x v="726"/>
    </i>
    <i t="grand">
      <x/>
    </i>
  </rowItems>
  <colFields count="1">
    <field x="-2"/>
  </colFields>
  <colItems count="3">
    <i>
      <x/>
    </i>
    <i i="1">
      <x v="1"/>
    </i>
    <i i="2">
      <x v="2"/>
    </i>
  </colItems>
  <pageFields count="1">
    <pageField fld="124" hier="-1"/>
  </pageFields>
  <dataFields count="3">
    <dataField name="# of People adopt basic personal and community hygiene practices" fld="96" baseField="0" baseItem="0"/>
    <dataField name="# of people access to functioning  sanitation facilities" fld="84" baseField="0" baseItem="0"/>
    <dataField name="# of people Equitable and continuous access to sufficient quantity of domestic water" fld="77" baseField="0" baseItem="0"/>
  </dataFields>
  <chartFormats count="42">
    <chartFormat chart="3"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1"/>
          </reference>
        </references>
      </pivotArea>
    </chartFormat>
    <chartFormat chart="3" format="7" series="1">
      <pivotArea type="data" outline="0" fieldPosition="0">
        <references count="1">
          <reference field="4294967294" count="1" selected="0">
            <x v="2"/>
          </reference>
        </references>
      </pivotArea>
    </chartFormat>
    <chartFormat chart="3" format="8" series="1">
      <pivotArea type="data" outline="0" fieldPosition="0">
        <references count="3">
          <reference field="4294967294" count="1" selected="0">
            <x v="0"/>
          </reference>
          <reference field="0" count="1" selected="0">
            <x v="19"/>
          </reference>
          <reference field="7" count="1" selected="0">
            <x v="49"/>
          </reference>
        </references>
      </pivotArea>
    </chartFormat>
    <chartFormat chart="3" format="9" series="1">
      <pivotArea type="data" outline="0" fieldPosition="0">
        <references count="3">
          <reference field="4294967294" count="1" selected="0">
            <x v="0"/>
          </reference>
          <reference field="0" count="1" selected="0">
            <x v="18"/>
          </reference>
          <reference field="7" count="1" selected="0">
            <x v="52"/>
          </reference>
        </references>
      </pivotArea>
    </chartFormat>
    <chartFormat chart="3" format="10" series="1">
      <pivotArea type="data" outline="0" fieldPosition="0">
        <references count="3">
          <reference field="4294967294" count="1" selected="0">
            <x v="0"/>
          </reference>
          <reference field="0" count="1" selected="0">
            <x v="19"/>
          </reference>
          <reference field="7" count="1" selected="0">
            <x v="52"/>
          </reference>
        </references>
      </pivotArea>
    </chartFormat>
    <chartFormat chart="3" format="11" series="1">
      <pivotArea type="data" outline="0" fieldPosition="0">
        <references count="3">
          <reference field="4294967294" count="1" selected="0">
            <x v="0"/>
          </reference>
          <reference field="0" count="1" selected="0">
            <x v="18"/>
          </reference>
          <reference field="7" count="1" selected="0">
            <x v="53"/>
          </reference>
        </references>
      </pivotArea>
    </chartFormat>
    <chartFormat chart="3" format="12" series="1">
      <pivotArea type="data" outline="0" fieldPosition="0">
        <references count="3">
          <reference field="4294967294" count="1" selected="0">
            <x v="0"/>
          </reference>
          <reference field="0" count="1" selected="0">
            <x v="19"/>
          </reference>
          <reference field="7" count="1" selected="0">
            <x v="53"/>
          </reference>
        </references>
      </pivotArea>
    </chartFormat>
    <chartFormat chart="3" format="13" series="1">
      <pivotArea type="data" outline="0" fieldPosition="0">
        <references count="3">
          <reference field="4294967294" count="1" selected="0">
            <x v="0"/>
          </reference>
          <reference field="0" count="1" selected="0">
            <x v="18"/>
          </reference>
          <reference field="7" count="1" selected="0">
            <x v="84"/>
          </reference>
        </references>
      </pivotArea>
    </chartFormat>
    <chartFormat chart="3" format="14" series="1">
      <pivotArea type="data" outline="0" fieldPosition="0">
        <references count="3">
          <reference field="4294967294" count="1" selected="0">
            <x v="0"/>
          </reference>
          <reference field="0" count="1" selected="0">
            <x v="19"/>
          </reference>
          <reference field="7" count="1" selected="0">
            <x v="84"/>
          </reference>
        </references>
      </pivotArea>
    </chartFormat>
    <chartFormat chart="3" format="15" series="1">
      <pivotArea type="data" outline="0" fieldPosition="0">
        <references count="3">
          <reference field="4294967294" count="1" selected="0">
            <x v="0"/>
          </reference>
          <reference field="0" count="1" selected="0">
            <x v="18"/>
          </reference>
          <reference field="7" count="1" selected="0">
            <x v="218"/>
          </reference>
        </references>
      </pivotArea>
    </chartFormat>
    <chartFormat chart="3" format="16" series="1">
      <pivotArea type="data" outline="0" fieldPosition="0">
        <references count="3">
          <reference field="4294967294" count="1" selected="0">
            <x v="0"/>
          </reference>
          <reference field="0" count="1" selected="0">
            <x v="19"/>
          </reference>
          <reference field="7" count="1" selected="0">
            <x v="218"/>
          </reference>
        </references>
      </pivotArea>
    </chartFormat>
    <chartFormat chart="3" format="17" series="1">
      <pivotArea type="data" outline="0" fieldPosition="0">
        <references count="3">
          <reference field="4294967294" count="1" selected="0">
            <x v="0"/>
          </reference>
          <reference field="0" count="1" selected="0">
            <x v="18"/>
          </reference>
          <reference field="7" count="1" selected="0">
            <x v="229"/>
          </reference>
        </references>
      </pivotArea>
    </chartFormat>
    <chartFormat chart="3" format="18" series="1">
      <pivotArea type="data" outline="0" fieldPosition="0">
        <references count="3">
          <reference field="4294967294" count="1" selected="0">
            <x v="0"/>
          </reference>
          <reference field="0" count="1" selected="0">
            <x v="19"/>
          </reference>
          <reference field="7" count="1" selected="0">
            <x v="229"/>
          </reference>
        </references>
      </pivotArea>
    </chartFormat>
    <chartFormat chart="3" format="19" series="1">
      <pivotArea type="data" outline="0" fieldPosition="0">
        <references count="3">
          <reference field="4294967294" count="1" selected="0">
            <x v="0"/>
          </reference>
          <reference field="0" count="1" selected="0">
            <x v="18"/>
          </reference>
          <reference field="7" count="1" selected="0">
            <x v="327"/>
          </reference>
        </references>
      </pivotArea>
    </chartFormat>
    <chartFormat chart="3" format="20" series="1">
      <pivotArea type="data" outline="0" fieldPosition="0">
        <references count="3">
          <reference field="4294967294" count="1" selected="0">
            <x v="0"/>
          </reference>
          <reference field="0" count="1" selected="0">
            <x v="19"/>
          </reference>
          <reference field="7" count="1" selected="0">
            <x v="327"/>
          </reference>
        </references>
      </pivotArea>
    </chartFormat>
    <chartFormat chart="3" format="21" series="1">
      <pivotArea type="data" outline="0" fieldPosition="0">
        <references count="3">
          <reference field="4294967294" count="1" selected="0">
            <x v="0"/>
          </reference>
          <reference field="0" count="1" selected="0">
            <x v="18"/>
          </reference>
          <reference field="7" count="1" selected="0">
            <x v="418"/>
          </reference>
        </references>
      </pivotArea>
    </chartFormat>
    <chartFormat chart="3" format="22" series="1">
      <pivotArea type="data" outline="0" fieldPosition="0">
        <references count="3">
          <reference field="4294967294" count="1" selected="0">
            <x v="0"/>
          </reference>
          <reference field="0" count="1" selected="0">
            <x v="19"/>
          </reference>
          <reference field="7" count="1" selected="0">
            <x v="418"/>
          </reference>
        </references>
      </pivotArea>
    </chartFormat>
    <chartFormat chart="3" format="23" series="1">
      <pivotArea type="data" outline="0" fieldPosition="0">
        <references count="3">
          <reference field="4294967294" count="1" selected="0">
            <x v="0"/>
          </reference>
          <reference field="0" count="1" selected="0">
            <x v="18"/>
          </reference>
          <reference field="7" count="1" selected="0">
            <x v="419"/>
          </reference>
        </references>
      </pivotArea>
    </chartFormat>
    <chartFormat chart="3" format="24" series="1">
      <pivotArea type="data" outline="0" fieldPosition="0">
        <references count="3">
          <reference field="4294967294" count="1" selected="0">
            <x v="0"/>
          </reference>
          <reference field="0" count="1" selected="0">
            <x v="19"/>
          </reference>
          <reference field="7" count="1" selected="0">
            <x v="419"/>
          </reference>
        </references>
      </pivotArea>
    </chartFormat>
    <chartFormat chart="3" format="25" series="1">
      <pivotArea type="data" outline="0" fieldPosition="0">
        <references count="3">
          <reference field="4294967294" count="1" selected="0">
            <x v="0"/>
          </reference>
          <reference field="0" count="1" selected="0">
            <x v="18"/>
          </reference>
          <reference field="7" count="1" selected="0">
            <x v="436"/>
          </reference>
        </references>
      </pivotArea>
    </chartFormat>
    <chartFormat chart="3" format="26" series="1">
      <pivotArea type="data" outline="0" fieldPosition="0">
        <references count="3">
          <reference field="4294967294" count="1" selected="0">
            <x v="0"/>
          </reference>
          <reference field="0" count="1" selected="0">
            <x v="19"/>
          </reference>
          <reference field="7" count="1" selected="0">
            <x v="436"/>
          </reference>
        </references>
      </pivotArea>
    </chartFormat>
    <chartFormat chart="3" format="27" series="1">
      <pivotArea type="data" outline="0" fieldPosition="0">
        <references count="3">
          <reference field="4294967294" count="1" selected="0">
            <x v="0"/>
          </reference>
          <reference field="0" count="1" selected="0">
            <x v="18"/>
          </reference>
          <reference field="7" count="1" selected="0">
            <x v="438"/>
          </reference>
        </references>
      </pivotArea>
    </chartFormat>
    <chartFormat chart="3" format="28" series="1">
      <pivotArea type="data" outline="0" fieldPosition="0">
        <references count="3">
          <reference field="4294967294" count="1" selected="0">
            <x v="0"/>
          </reference>
          <reference field="0" count="1" selected="0">
            <x v="19"/>
          </reference>
          <reference field="7" count="1" selected="0">
            <x v="438"/>
          </reference>
        </references>
      </pivotArea>
    </chartFormat>
    <chartFormat chart="3" format="29" series="1">
      <pivotArea type="data" outline="0" fieldPosition="0">
        <references count="3">
          <reference field="4294967294" count="1" selected="0">
            <x v="0"/>
          </reference>
          <reference field="0" count="1" selected="0">
            <x v="18"/>
          </reference>
          <reference field="7" count="1" selected="0">
            <x v="439"/>
          </reference>
        </references>
      </pivotArea>
    </chartFormat>
    <chartFormat chart="3" format="30" series="1">
      <pivotArea type="data" outline="0" fieldPosition="0">
        <references count="3">
          <reference field="4294967294" count="1" selected="0">
            <x v="0"/>
          </reference>
          <reference field="0" count="1" selected="0">
            <x v="19"/>
          </reference>
          <reference field="7" count="1" selected="0">
            <x v="439"/>
          </reference>
        </references>
      </pivotArea>
    </chartFormat>
    <chartFormat chart="3" format="31" series="1">
      <pivotArea type="data" outline="0" fieldPosition="0">
        <references count="3">
          <reference field="4294967294" count="1" selected="0">
            <x v="0"/>
          </reference>
          <reference field="0" count="1" selected="0">
            <x v="18"/>
          </reference>
          <reference field="7" count="1" selected="0">
            <x v="525"/>
          </reference>
        </references>
      </pivotArea>
    </chartFormat>
    <chartFormat chart="3" format="32" series="1">
      <pivotArea type="data" outline="0" fieldPosition="0">
        <references count="3">
          <reference field="4294967294" count="1" selected="0">
            <x v="0"/>
          </reference>
          <reference field="0" count="1" selected="0">
            <x v="19"/>
          </reference>
          <reference field="7" count="1" selected="0">
            <x v="525"/>
          </reference>
        </references>
      </pivotArea>
    </chartFormat>
    <chartFormat chart="3" format="33" series="1">
      <pivotArea type="data" outline="0" fieldPosition="0">
        <references count="3">
          <reference field="4294967294" count="1" selected="0">
            <x v="0"/>
          </reference>
          <reference field="0" count="1" selected="0">
            <x v="18"/>
          </reference>
          <reference field="7" count="1" selected="0">
            <x v="563"/>
          </reference>
        </references>
      </pivotArea>
    </chartFormat>
    <chartFormat chart="3" format="34" series="1">
      <pivotArea type="data" outline="0" fieldPosition="0">
        <references count="3">
          <reference field="4294967294" count="1" selected="0">
            <x v="0"/>
          </reference>
          <reference field="0" count="1" selected="0">
            <x v="19"/>
          </reference>
          <reference field="7" count="1" selected="0">
            <x v="563"/>
          </reference>
        </references>
      </pivotArea>
    </chartFormat>
    <chartFormat chart="3" format="35" series="1">
      <pivotArea type="data" outline="0" fieldPosition="0">
        <references count="3">
          <reference field="4294967294" count="1" selected="0">
            <x v="0"/>
          </reference>
          <reference field="0" count="1" selected="0">
            <x v="18"/>
          </reference>
          <reference field="7" count="1" selected="0">
            <x v="602"/>
          </reference>
        </references>
      </pivotArea>
    </chartFormat>
    <chartFormat chart="3" format="36" series="1">
      <pivotArea type="data" outline="0" fieldPosition="0">
        <references count="3">
          <reference field="4294967294" count="1" selected="0">
            <x v="0"/>
          </reference>
          <reference field="0" count="1" selected="0">
            <x v="19"/>
          </reference>
          <reference field="7" count="1" selected="0">
            <x v="602"/>
          </reference>
        </references>
      </pivotArea>
    </chartFormat>
    <chartFormat chart="3" format="37" series="1">
      <pivotArea type="data" outline="0" fieldPosition="0">
        <references count="3">
          <reference field="4294967294" count="1" selected="0">
            <x v="0"/>
          </reference>
          <reference field="0" count="1" selected="0">
            <x v="18"/>
          </reference>
          <reference field="7" count="1" selected="0">
            <x v="618"/>
          </reference>
        </references>
      </pivotArea>
    </chartFormat>
    <chartFormat chart="3" format="38" series="1">
      <pivotArea type="data" outline="0" fieldPosition="0">
        <references count="3">
          <reference field="4294967294" count="1" selected="0">
            <x v="0"/>
          </reference>
          <reference field="0" count="1" selected="0">
            <x v="19"/>
          </reference>
          <reference field="7" count="1" selected="0">
            <x v="618"/>
          </reference>
        </references>
      </pivotArea>
    </chartFormat>
    <chartFormat chart="3" format="39" series="1">
      <pivotArea type="data" outline="0" fieldPosition="0">
        <references count="3">
          <reference field="4294967294" count="1" selected="0">
            <x v="0"/>
          </reference>
          <reference field="0" count="1" selected="0">
            <x v="18"/>
          </reference>
          <reference field="7" count="1" selected="0">
            <x v="640"/>
          </reference>
        </references>
      </pivotArea>
    </chartFormat>
    <chartFormat chart="3" format="40" series="1">
      <pivotArea type="data" outline="0" fieldPosition="0">
        <references count="3">
          <reference field="4294967294" count="1" selected="0">
            <x v="0"/>
          </reference>
          <reference field="0" count="1" selected="0">
            <x v="19"/>
          </reference>
          <reference field="7" count="1" selected="0">
            <x v="640"/>
          </reference>
        </references>
      </pivotArea>
    </chartFormat>
    <chartFormat chart="3" format="41" series="1">
      <pivotArea type="data" outline="0" fieldPosition="0">
        <references count="3">
          <reference field="4294967294" count="1" selected="0">
            <x v="0"/>
          </reference>
          <reference field="0" count="1" selected="0">
            <x v="18"/>
          </reference>
          <reference field="7" count="1" selected="0">
            <x v="724"/>
          </reference>
        </references>
      </pivotArea>
    </chartFormat>
    <chartFormat chart="3" format="42" series="1">
      <pivotArea type="data" outline="0" fieldPosition="0">
        <references count="3">
          <reference field="4294967294" count="1" selected="0">
            <x v="0"/>
          </reference>
          <reference field="0" count="1" selected="0">
            <x v="19"/>
          </reference>
          <reference field="7" count="1" selected="0">
            <x v="724"/>
          </reference>
        </references>
      </pivotArea>
    </chartFormat>
    <chartFormat chart="3" format="43" series="1">
      <pivotArea type="data" outline="0" fieldPosition="0">
        <references count="3">
          <reference field="4294967294" count="1" selected="0">
            <x v="0"/>
          </reference>
          <reference field="0" count="1" selected="0">
            <x v="18"/>
          </reference>
          <reference field="7" count="1" selected="0">
            <x v="725"/>
          </reference>
        </references>
      </pivotArea>
    </chartFormat>
    <chartFormat chart="3" format="44" series="1">
      <pivotArea type="data" outline="0" fieldPosition="0">
        <references count="3">
          <reference field="4294967294" count="1" selected="0">
            <x v="0"/>
          </reference>
          <reference field="0" count="1" selected="0">
            <x v="19"/>
          </reference>
          <reference field="7" count="1" selected="0">
            <x v="725"/>
          </reference>
        </references>
      </pivotArea>
    </chartFormat>
    <chartFormat chart="3" format="45" series="1">
      <pivotArea type="data" outline="0" fieldPosition="0">
        <references count="3">
          <reference field="4294967294" count="1" selected="0">
            <x v="0"/>
          </reference>
          <reference field="0" count="1" selected="0">
            <x v="18"/>
          </reference>
          <reference field="7" count="1" selected="0">
            <x v="726"/>
          </reference>
        </references>
      </pivotArea>
    </chartFormat>
    <chartFormat chart="3" format="46" series="1">
      <pivotArea type="data" outline="0" fieldPosition="0">
        <references count="3">
          <reference field="4294967294" count="1" selected="0">
            <x v="0"/>
          </reference>
          <reference field="0" count="1" selected="0">
            <x v="19"/>
          </reference>
          <reference field="7" count="1" selected="0">
            <x v="72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800-000025000000}" name="water_test" cacheId="9" applyNumberFormats="0" applyBorderFormats="0" applyFontFormats="0" applyPatternFormats="0" applyAlignmentFormats="0" applyWidthHeightFormats="1" dataCaption="Values" updatedVersion="8" minRefreshableVersion="3" itemPrintTitles="1" createdVersion="6" indent="0" outline="1" outlineData="1" multipleFieldFilters="0" chartFormat="21" rowHeaderCaption="State">
  <location ref="B46:D50" firstHeaderRow="0" firstDataRow="1" firstDataCol="1" rowPageCount="2" colPageCount="1"/>
  <pivotFields count="144">
    <pivotField axis="axisRow" subtotalTop="0" multipleItemSelectionAllowed="1" showAll="0">
      <items count="30">
        <item m="1" x="27"/>
        <item m="1" x="13"/>
        <item m="1" x="20"/>
        <item h="1" m="1" x="3"/>
        <item m="1" x="28"/>
        <item m="1" x="8"/>
        <item m="1" x="26"/>
        <item m="1" x="22"/>
        <item m="1" x="24"/>
        <item m="1" x="25"/>
        <item m="1" x="16"/>
        <item m="1" x="18"/>
        <item m="1" x="23"/>
        <item m="1" x="21"/>
        <item m="1" x="11"/>
        <item m="1" x="14"/>
        <item m="1" x="17"/>
        <item m="1" x="19"/>
        <item m="1" x="6"/>
        <item m="1" x="9"/>
        <item m="1" x="12"/>
        <item m="1" x="15"/>
        <item m="1" x="4"/>
        <item m="1" x="5"/>
        <item m="1" x="7"/>
        <item m="1" x="10"/>
        <item x="0"/>
        <item x="1"/>
        <item x="2"/>
        <item t="default"/>
      </items>
    </pivotField>
    <pivotField showAll="0" defaultSubtotal="0"/>
    <pivotField showAll="0" defaultSubtotal="0"/>
    <pivotField subtotalTop="0" showAll="0"/>
    <pivotField subtotalTop="0" showAll="0">
      <items count="7">
        <item m="1" x="2"/>
        <item x="0"/>
        <item m="1" x="4"/>
        <item m="1" x="1"/>
        <item m="1" x="5"/>
        <item m="1" x="3"/>
        <item t="default"/>
      </items>
    </pivotField>
    <pivotField subtotalTop="0" showAll="0"/>
    <pivotField axis="axisPage" multipleItemSelectionAllowed="1" showAll="0" defaultSubtotal="0">
      <items count="12">
        <item x="0"/>
        <item m="1" x="2"/>
        <item m="1" x="10"/>
        <item m="1" x="9"/>
        <item m="1" x="1"/>
        <item h="1" m="1" x="4"/>
        <item m="1" x="3"/>
        <item h="1" m="1" x="5"/>
        <item m="1" x="7"/>
        <item h="1" m="1" x="11"/>
        <item h="1" m="1" x="6"/>
        <item h="1" m="1" x="8"/>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4">
    <i>
      <x v="26"/>
    </i>
    <i>
      <x v="27"/>
    </i>
    <i>
      <x v="28"/>
    </i>
    <i t="grand">
      <x/>
    </i>
  </rowItems>
  <colFields count="1">
    <field x="-2"/>
  </colFields>
  <colItems count="2">
    <i>
      <x/>
    </i>
    <i i="1">
      <x v="1"/>
    </i>
  </colItems>
  <pageFields count="2">
    <pageField fld="124" hier="-1"/>
    <pageField fld="6" hier="-1"/>
  </pageFields>
  <dataFields count="2">
    <dataField name="Sum of #_Water samples_Tested_at_water_source2" fld="20" baseField="4" baseItem="4"/>
    <dataField name="Average of %_Water samples _passed_at_water source" fld="21" subtotal="average" baseField="4" baseItem="1" numFmtId="9"/>
  </dataFields>
  <formats count="9">
    <format dxfId="76">
      <pivotArea field="4" type="button" dataOnly="0" labelOnly="1" outline="0"/>
    </format>
    <format dxfId="75">
      <pivotArea type="all" dataOnly="0" outline="0" fieldPosition="0"/>
    </format>
    <format dxfId="74">
      <pivotArea outline="0" collapsedLevelsAreSubtotals="1" fieldPosition="0"/>
    </format>
    <format dxfId="73">
      <pivotArea field="4" type="button" dataOnly="0" labelOnly="1" outline="0"/>
    </format>
    <format dxfId="72">
      <pivotArea type="all" dataOnly="0" outline="0" fieldPosition="0"/>
    </format>
    <format dxfId="71">
      <pivotArea type="all" dataOnly="0" outline="0" fieldPosition="0"/>
    </format>
    <format dxfId="70">
      <pivotArea outline="0" collapsedLevelsAreSubtotals="1" fieldPosition="0"/>
    </format>
    <format dxfId="69">
      <pivotArea field="4" type="button" dataOnly="0" labelOnly="1" outline="0"/>
    </format>
    <format dxfId="68">
      <pivotArea outline="0" collapsedLevelsAreSubtotals="1" fieldPosition="0">
        <references count="1">
          <reference field="4294967294" count="1" selected="0">
            <x v="1"/>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59249A3-B57E-4491-85EE-7E373CE682BA}" name="PivotTable5" cacheId="9" applyNumberFormats="0" applyBorderFormats="0" applyFontFormats="0" applyPatternFormats="0" applyAlignmentFormats="0" applyWidthHeightFormats="1" dataCaption="Values" updatedVersion="8" minRefreshableVersion="3" itemPrintTitles="1" createdVersion="6" indent="0" outline="1" outlineData="1" multipleFieldFilters="0" chartFormat="21" rowHeaderCaption="State">
  <location ref="P46:R50" firstHeaderRow="0" firstDataRow="1" firstDataCol="1" rowPageCount="2" colPageCount="1"/>
  <pivotFields count="144">
    <pivotField axis="axisRow" subtotalTop="0" multipleItemSelectionAllowed="1" showAll="0">
      <items count="30">
        <item m="1" x="27"/>
        <item m="1" x="13"/>
        <item m="1" x="20"/>
        <item h="1" m="1" x="3"/>
        <item m="1" x="28"/>
        <item m="1" x="8"/>
        <item m="1" x="26"/>
        <item m="1" x="22"/>
        <item m="1" x="24"/>
        <item m="1" x="25"/>
        <item m="1" x="16"/>
        <item m="1" x="18"/>
        <item m="1" x="23"/>
        <item m="1" x="21"/>
        <item m="1" x="11"/>
        <item m="1" x="14"/>
        <item m="1" x="17"/>
        <item m="1" x="19"/>
        <item m="1" x="6"/>
        <item m="1" x="9"/>
        <item m="1" x="12"/>
        <item m="1" x="15"/>
        <item m="1" x="4"/>
        <item m="1" x="5"/>
        <item m="1" x="7"/>
        <item m="1" x="10"/>
        <item x="0"/>
        <item x="1"/>
        <item x="2"/>
        <item t="default"/>
      </items>
    </pivotField>
    <pivotField showAll="0" defaultSubtotal="0"/>
    <pivotField showAll="0" defaultSubtotal="0"/>
    <pivotField subtotalTop="0" showAll="0"/>
    <pivotField subtotalTop="0" showAll="0">
      <items count="7">
        <item m="1" x="2"/>
        <item x="0"/>
        <item m="1" x="4"/>
        <item m="1" x="1"/>
        <item m="1" x="5"/>
        <item m="1" x="3"/>
        <item t="default"/>
      </items>
    </pivotField>
    <pivotField subtotalTop="0" showAll="0"/>
    <pivotField axis="axisPage" multipleItemSelectionAllowed="1" showAll="0" defaultSubtotal="0">
      <items count="12">
        <item x="0"/>
        <item m="1" x="2"/>
        <item m="1" x="10"/>
        <item m="1" x="9"/>
        <item m="1" x="1"/>
        <item h="1" m="1" x="4"/>
        <item m="1" x="3"/>
        <item h="1" m="1" x="5"/>
        <item m="1" x="7"/>
        <item h="1" m="1" x="11"/>
        <item h="1" m="1" x="6"/>
        <item h="1" m="1" x="8"/>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4">
    <i>
      <x v="26"/>
    </i>
    <i>
      <x v="27"/>
    </i>
    <i>
      <x v="28"/>
    </i>
    <i t="grand">
      <x/>
    </i>
  </rowItems>
  <colFields count="1">
    <field x="-2"/>
  </colFields>
  <colItems count="2">
    <i>
      <x/>
    </i>
    <i i="1">
      <x v="1"/>
    </i>
  </colItems>
  <pageFields count="2">
    <pageField fld="124" hier="-1"/>
    <pageField fld="6" hier="-1"/>
  </pageFields>
  <dataFields count="2">
    <dataField name="Sum of #_Water samples_Tested_at_HH2" fld="22" baseField="4" baseItem="4"/>
    <dataField name="Average of %_Water samples _passed_at_HH" fld="23" subtotal="average" baseField="4" baseItem="1" numFmtId="9"/>
  </dataFields>
  <formats count="9">
    <format dxfId="85">
      <pivotArea field="4" type="button" dataOnly="0" labelOnly="1" outline="0"/>
    </format>
    <format dxfId="84">
      <pivotArea type="all" dataOnly="0" outline="0" fieldPosition="0"/>
    </format>
    <format dxfId="83">
      <pivotArea outline="0" collapsedLevelsAreSubtotals="1" fieldPosition="0"/>
    </format>
    <format dxfId="82">
      <pivotArea field="4" type="button" dataOnly="0" labelOnly="1" outline="0"/>
    </format>
    <format dxfId="81">
      <pivotArea type="all" dataOnly="0" outline="0" fieldPosition="0"/>
    </format>
    <format dxfId="80">
      <pivotArea type="all" dataOnly="0" outline="0" fieldPosition="0"/>
    </format>
    <format dxfId="79">
      <pivotArea outline="0" collapsedLevelsAreSubtotals="1" fieldPosition="0"/>
    </format>
    <format dxfId="78">
      <pivotArea field="4" type="button" dataOnly="0" labelOnly="1" outline="0"/>
    </format>
    <format dxfId="77">
      <pivotArea outline="0" collapsedLevelsAreSubtotals="1" fieldPosition="0">
        <references count="1">
          <reference field="4294967294" count="1" selected="0">
            <x v="1"/>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800-00000D000000}" name="PivotTable10" cacheId="9"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25" rowHeaderCaption="State" colHeaderCaption=" ">
  <location ref="B66:D68" firstHeaderRow="1" firstDataRow="2" firstDataCol="1" rowPageCount="3" colPageCount="1"/>
  <pivotFields count="144">
    <pivotField axis="axisPage" subtotalTop="0" multipleItemSelectionAllowed="1" showAll="0">
      <items count="30">
        <item m="1" x="27"/>
        <item m="1" x="13"/>
        <item h="1" m="1" x="20"/>
        <item h="1" m="1" x="3"/>
        <item m="1" x="28"/>
        <item m="1" x="8"/>
        <item h="1" m="1" x="26"/>
        <item h="1" m="1" x="22"/>
        <item h="1" m="1" x="24"/>
        <item m="1" x="25"/>
        <item m="1" x="16"/>
        <item h="1" m="1" x="18"/>
        <item m="1" x="23"/>
        <item h="1" m="1" x="21"/>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Row" subtotalTop="0" showAll="0">
      <items count="7">
        <item m="1" x="2"/>
        <item x="0"/>
        <item m="1" x="4"/>
        <item m="1" x="1"/>
        <item m="1" x="5"/>
        <item m="1" x="3"/>
        <item t="default"/>
      </items>
    </pivotField>
    <pivotField subtotalTop="0" showAll="0"/>
    <pivotField axis="axisPage" multipleItemSelectionAllowed="1" showAll="0" defaultSubtotal="0">
      <items count="12">
        <item x="0"/>
        <item m="1" x="2"/>
        <item m="1" x="10"/>
        <item h="1" m="1" x="11"/>
        <item m="1" x="9"/>
        <item m="1" x="1"/>
        <item h="1" m="1" x="4"/>
        <item m="1" x="3"/>
        <item h="1" m="1" x="5"/>
        <item m="1" x="7"/>
        <item h="1" m="1" x="6"/>
        <item h="1" m="1" x="8"/>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defaultSubtotal="0">
      <items count="3">
        <item x="1"/>
        <item x="0"/>
        <item m="1" x="2"/>
      </items>
    </pivotField>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x v="1"/>
    </i>
  </rowItems>
  <colFields count="1">
    <field x="75"/>
  </colFields>
  <colItems count="2">
    <i>
      <x/>
    </i>
    <i>
      <x v="1"/>
    </i>
  </colItems>
  <pageFields count="3">
    <pageField fld="0" hier="-1"/>
    <pageField fld="124" item="0" hier="-1"/>
    <pageField fld="6" hier="-1"/>
  </pageFields>
  <dataFields count="1">
    <dataField name="Count of Warter quality test done" fld="75" subtotal="count" baseField="0" baseItem="0"/>
  </dataFields>
  <formats count="8">
    <format dxfId="93">
      <pivotArea field="4" type="button" dataOnly="0" labelOnly="1" outline="0" axis="axisRow" fieldPosition="0"/>
    </format>
    <format dxfId="92">
      <pivotArea type="all" dataOnly="0" outline="0" fieldPosition="0"/>
    </format>
    <format dxfId="91">
      <pivotArea outline="0" collapsedLevelsAreSubtotals="1" fieldPosition="0"/>
    </format>
    <format dxfId="90">
      <pivotArea field="4" type="button" dataOnly="0" labelOnly="1" outline="0" axis="axisRow" fieldPosition="0"/>
    </format>
    <format dxfId="89">
      <pivotArea dataOnly="0" labelOnly="1" fieldPosition="0">
        <references count="1">
          <reference field="4" count="0"/>
        </references>
      </pivotArea>
    </format>
    <format dxfId="88">
      <pivotArea type="all" dataOnly="0" outline="0" fieldPosition="0"/>
    </format>
    <format dxfId="87">
      <pivotArea outline="0" collapsedLevelsAreSubtotals="1" fieldPosition="0"/>
    </format>
    <format dxfId="86">
      <pivotArea dataOnly="0" labelOnly="1" fieldPosition="0">
        <references count="1">
          <reference field="4" count="0"/>
        </references>
      </pivotArea>
    </format>
  </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337F7A2-6700-40A4-89D7-0D7B17A9A50F}" name="PivotTable6" cacheId="9" dataOnRows="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16">
  <location ref="B116:C119" firstHeaderRow="1" firstDataRow="1" firstDataCol="1" rowPageCount="3" colPageCount="1"/>
  <pivotFields count="144">
    <pivotField axis="axisPage" subtotalTop="0" multipleItemSelectionAllowed="1" showAll="0">
      <items count="30">
        <item m="1" x="27"/>
        <item m="1" x="13"/>
        <item m="1" x="28"/>
        <item h="1" m="1" x="20"/>
        <item m="1" x="8"/>
        <item h="1" m="1" x="3"/>
        <item h="1" m="1" x="26"/>
        <item h="1" m="1" x="22"/>
        <item h="1" m="1" x="24"/>
        <item m="1" x="25"/>
        <item m="1" x="16"/>
        <item h="1" m="1" x="18"/>
        <item m="1" x="23"/>
        <item h="1" m="1" x="21"/>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axis="axisPage" subtotalTop="0" multipleItemSelectionAllowed="1" showAll="0">
      <items count="7">
        <item h="1" m="1" x="2"/>
        <item x="0"/>
        <item h="1" m="1" x="4"/>
        <item m="1" x="1"/>
        <item m="1" x="5"/>
        <item m="1" x="3"/>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3">
    <i>
      <x/>
    </i>
    <i i="1">
      <x v="1"/>
    </i>
    <i i="2">
      <x v="2"/>
    </i>
  </rowItems>
  <colItems count="1">
    <i/>
  </colItems>
  <pageFields count="3">
    <pageField fld="0" hier="-1"/>
    <pageField fld="4" hier="-1"/>
    <pageField fld="124" hier="-1"/>
  </pageFields>
  <dataFields count="3">
    <dataField name="Average of %_of_Men_that_feel_safe_to_use_latrines_when_they_need_to_(or_at_day/night)'?" fld="36" subtotal="average" baseField="0" baseItem="1" numFmtId="9"/>
    <dataField name="Average of %_of_Women_that_feel_safe_to_use_latrines_when_they_need_to_(or_at_day/night)?" fld="37" subtotal="average" baseField="0" baseItem="1" numFmtId="9"/>
    <dataField name="Average of %_of_Children_that_feel_safe_to_use_latrines_when_they_need_to_(or_at_day/night)?" fld="38" subtotal="average" baseField="0" baseItem="0"/>
  </dataFields>
  <formats count="13">
    <format dxfId="106">
      <pivotArea field="4" type="button" dataOnly="0" labelOnly="1" outline="0" axis="axisPage" fieldPosition="1"/>
    </format>
    <format dxfId="105">
      <pivotArea type="all" dataOnly="0" outline="0" fieldPosition="0"/>
    </format>
    <format dxfId="104">
      <pivotArea outline="0" collapsedLevelsAreSubtotals="1" fieldPosition="0"/>
    </format>
    <format dxfId="103">
      <pivotArea type="origin" dataOnly="0" labelOnly="1" outline="0" fieldPosition="0"/>
    </format>
    <format dxfId="102">
      <pivotArea type="topRight" dataOnly="0" labelOnly="1" outline="0" fieldPosition="0"/>
    </format>
    <format dxfId="101">
      <pivotArea field="-2" type="button" dataOnly="0" labelOnly="1" outline="0" axis="axisRow" fieldPosition="0"/>
    </format>
    <format dxfId="100">
      <pivotArea type="all" dataOnly="0" outline="0" fieldPosition="0"/>
    </format>
    <format dxfId="99">
      <pivotArea outline="0" collapsedLevelsAreSubtotals="1" fieldPosition="0"/>
    </format>
    <format dxfId="98">
      <pivotArea field="4" type="button" dataOnly="0" labelOnly="1" outline="0" axis="axisPage" fieldPosition="1"/>
    </format>
    <format dxfId="97">
      <pivotArea dataOnly="0" labelOnly="1" outline="0" fieldPosition="0">
        <references count="1">
          <reference field="4" count="1">
            <x v="1"/>
          </reference>
        </references>
      </pivotArea>
    </format>
    <format dxfId="96">
      <pivotArea outline="0" collapsedLevelsAreSubtotals="1" fieldPosition="0">
        <references count="1">
          <reference field="4294967294" count="1" selected="0">
            <x v="1"/>
          </reference>
        </references>
      </pivotArea>
    </format>
    <format dxfId="95">
      <pivotArea outline="0" collapsedLevelsAreSubtotals="1" fieldPosition="0">
        <references count="1">
          <reference field="4294967294" count="1" selected="0">
            <x v="0"/>
          </reference>
        </references>
      </pivotArea>
    </format>
    <format dxfId="94">
      <pivotArea collapsedLevelsAreSubtotals="1" fieldPosition="0">
        <references count="1">
          <reference field="4294967294" count="1">
            <x v="2"/>
          </reference>
        </references>
      </pivotArea>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1B83B4E-6CC2-414F-A2C9-A8BDE3EA007E}" name="PivotTable16" cacheId="9" dataOnRows="1" applyNumberFormats="0" applyBorderFormats="0" applyFontFormats="0" applyPatternFormats="0" applyAlignmentFormats="0" applyWidthHeightFormats="1" dataCaption="Values" updatedVersion="8" minRefreshableVersion="3" rowGrandTotals="0" colGrandTotals="0" itemPrintTitles="1" createdVersion="6" indent="0" outline="1" outlineData="1" multipleFieldFilters="0" chartFormat="15" rowHeaderCaption="State">
  <location ref="H313:I317" firstHeaderRow="1" firstDataRow="1" firstDataCol="1" rowPageCount="2" colPageCount="1"/>
  <pivotFields count="144">
    <pivotField axis="axisPage" subtotalTop="0" multipleItemSelectionAllowed="1" showAll="0">
      <items count="30">
        <item m="1" x="27"/>
        <item m="1" x="13"/>
        <item m="1" x="28"/>
        <item m="1" x="20"/>
        <item m="1" x="8"/>
        <item m="1" x="3"/>
        <item m="1" x="26"/>
        <item m="1" x="22"/>
        <item m="1" x="24"/>
        <item m="1" x="25"/>
        <item m="1" x="16"/>
        <item m="1" x="18"/>
        <item m="1" x="23"/>
        <item m="1" x="21"/>
        <item h="1" m="1" x="11"/>
        <item h="1" m="1" x="14"/>
        <item h="1" m="1" x="17"/>
        <item m="1" x="19"/>
        <item h="1" m="1" x="6"/>
        <item h="1" m="1" x="9"/>
        <item h="1" m="1" x="12"/>
        <item m="1" x="15"/>
        <item h="1" m="1" x="4"/>
        <item h="1" m="1" x="5"/>
        <item h="1" m="1" x="7"/>
        <item m="1" x="10"/>
        <item h="1" x="0"/>
        <item h="1" x="1"/>
        <item x="2"/>
        <item t="default"/>
      </items>
    </pivotField>
    <pivotField showAll="0" defaultSubtotal="0"/>
    <pivotField showAll="0" defaultSubtotal="0"/>
    <pivotField subtotalTop="0" showAll="0"/>
    <pivotField subtotalTop="0" multipleItemSelectionAllowed="1" showAll="0">
      <items count="7">
        <item m="1" x="2"/>
        <item x="0"/>
        <item m="1" x="4"/>
        <item h="1" m="1" x="1"/>
        <item m="1" x="5"/>
        <item m="1" x="3"/>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dataField="1" numFmtId="1" showAll="0"/>
    <pivotField dataField="1"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Items count="1">
    <i/>
  </colItems>
  <pageFields count="2">
    <pageField fld="0" hier="-1"/>
    <pageField fld="124" hier="-1"/>
  </pageFields>
  <dataFields count="4">
    <dataField name=" #_PPL_accessed_water_in_TLS" fld="25" baseField="0" baseItem="0"/>
    <dataField name=" #_PPL_accessed_water_in_THF" fld="26" baseField="4" baseItem="1"/>
    <dataField name="# students access to functioning school latrines" fld="86" baseField="0" baseItem="0"/>
    <dataField name="Sum of # people access to functioning latrines in THF_HRP6" fld="87" baseField="0" baseItem="0"/>
  </dataFields>
  <formats count="17">
    <format dxfId="123">
      <pivotArea type="all" dataOnly="0" outline="0" fieldPosition="0"/>
    </format>
    <format dxfId="122">
      <pivotArea outline="0" collapsedLevelsAreSubtotals="1" fieldPosition="0"/>
    </format>
    <format dxfId="121">
      <pivotArea field="4" type="button" dataOnly="0" labelOnly="1" outline="0"/>
    </format>
    <format dxfId="120">
      <pivotArea dataOnly="0" labelOnly="1" grandRow="1" outline="0" fieldPosition="0"/>
    </format>
    <format dxfId="119">
      <pivotArea type="all" dataOnly="0" outline="0" fieldPosition="0"/>
    </format>
    <format dxfId="118">
      <pivotArea outline="0" collapsedLevelsAreSubtotals="1" fieldPosition="0"/>
    </format>
    <format dxfId="117">
      <pivotArea type="origin" dataOnly="0" labelOnly="1" outline="0" fieldPosition="0"/>
    </format>
    <format dxfId="116">
      <pivotArea field="124" type="button" dataOnly="0" labelOnly="1" outline="0" axis="axisPage" fieldPosition="1"/>
    </format>
    <format dxfId="115">
      <pivotArea type="topRight" dataOnly="0" labelOnly="1" outline="0" fieldPosition="0"/>
    </format>
    <format dxfId="114">
      <pivotArea dataOnly="0" labelOnly="1" fieldPosition="0">
        <references count="1">
          <reference field="124" count="0"/>
        </references>
      </pivotArea>
    </format>
    <format dxfId="113">
      <pivotArea type="all" dataOnly="0" outline="0" fieldPosition="0"/>
    </format>
    <format dxfId="112">
      <pivotArea outline="0" collapsedLevelsAreSubtotals="1" fieldPosition="0"/>
    </format>
    <format dxfId="111">
      <pivotArea field="4" type="button" dataOnly="0" labelOnly="1" outline="0"/>
    </format>
    <format dxfId="110">
      <pivotArea outline="0" collapsedLevelsAreSubtotals="1" fieldPosition="0"/>
    </format>
    <format dxfId="109">
      <pivotArea field="4" type="button" dataOnly="0" labelOnly="1" outline="0"/>
    </format>
    <format dxfId="108">
      <pivotArea field="4" type="button" dataOnly="0" labelOnly="1" outline="0"/>
    </format>
    <format dxfId="107">
      <pivotArea field="4" type="button" dataOnly="0" labelOnly="1" outline="0"/>
    </format>
  </formats>
  <pivotTableStyleInfo name="PivotStyleLight18"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 xr10:uid="{00000000-0013-0000-FFFF-FFFF03000000}" sourceName="Township">
  <pivotTables>
    <pivotTable tabId="100" name="PivotTable1"/>
  </pivotTables>
  <data>
    <tabular pivotCacheId="1">
      <items count="41">
        <i x="0" s="1"/>
        <i x="1" s="1"/>
        <i x="2" s="1"/>
        <i x="3" s="1"/>
        <i x="13" s="1" nd="1"/>
        <i x="16" s="1" nd="1"/>
        <i x="36" s="1" nd="1"/>
        <i x="19" s="1" nd="1"/>
        <i x="30" s="1" nd="1"/>
        <i x="25" s="1" nd="1"/>
        <i x="29" s="1" nd="1"/>
        <i x="22" s="1" nd="1"/>
        <i x="6" s="1" nd="1"/>
        <i x="7" s="1" nd="1"/>
        <i x="12" s="1" nd="1"/>
        <i x="33" s="1" nd="1"/>
        <i x="9" s="1" nd="1"/>
        <i x="15" s="1" nd="1"/>
        <i x="26" s="1" nd="1"/>
        <i x="11" s="1" nd="1"/>
        <i x="20" s="1" nd="1"/>
        <i x="31" s="1" nd="1"/>
        <i x="5" s="1" nd="1"/>
        <i x="23" s="1" nd="1"/>
        <i x="35" s="1" nd="1"/>
        <i x="14" s="1" nd="1"/>
        <i x="24" s="1" nd="1"/>
        <i x="17" s="1" nd="1"/>
        <i x="21" s="1" nd="1"/>
        <i x="27" s="1" nd="1"/>
        <i x="8" s="1" nd="1"/>
        <i x="10" s="1" nd="1"/>
        <i x="28" s="1" nd="1"/>
        <i x="18" s="1" nd="1"/>
        <i x="38" s="1" nd="1"/>
        <i x="32" s="1" nd="1"/>
        <i x="39" s="1" nd="1"/>
        <i x="40" s="1" nd="1"/>
        <i x="37" s="1" nd="1"/>
        <i x="34" s="1" nd="1"/>
        <i x="4"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3" xr10:uid="{99D75AAC-D418-4F36-A772-F349F7587D34}" sourceName="Township">
  <pivotTables>
    <pivotTable tabId="92" name="Geo_Gap"/>
  </pivotTables>
  <data>
    <tabular pivotCacheId="1">
      <items count="41">
        <i x="0" s="1"/>
        <i x="1" s="1"/>
        <i x="2" s="1"/>
        <i x="3" s="1"/>
        <i x="13" s="1" nd="1"/>
        <i x="16" s="1" nd="1"/>
        <i x="36" s="1" nd="1"/>
        <i x="19" s="1" nd="1"/>
        <i x="30" s="1" nd="1"/>
        <i x="25" s="1" nd="1"/>
        <i x="29" s="1" nd="1"/>
        <i x="22" s="1" nd="1"/>
        <i x="6" s="1" nd="1"/>
        <i x="7" s="1" nd="1"/>
        <i x="12" s="1" nd="1"/>
        <i x="33" s="1" nd="1"/>
        <i x="9" s="1" nd="1"/>
        <i x="15" s="1" nd="1"/>
        <i x="26" s="1" nd="1"/>
        <i x="11" s="1" nd="1"/>
        <i x="20" s="1" nd="1"/>
        <i x="31" s="1" nd="1"/>
        <i x="5" s="1" nd="1"/>
        <i x="23" s="1" nd="1"/>
        <i x="35" s="1" nd="1"/>
        <i x="14" s="1" nd="1"/>
        <i x="24" s="1" nd="1"/>
        <i x="17" s="1" nd="1"/>
        <i x="21" s="1" nd="1"/>
        <i x="27" s="1" nd="1"/>
        <i x="8" s="1" nd="1"/>
        <i x="10" s="1" nd="1"/>
        <i x="28" s="1" nd="1"/>
        <i x="18" s="1" nd="1"/>
        <i x="38" s="1" nd="1"/>
        <i x="32" s="1" nd="1"/>
        <i x="39" s="1" nd="1"/>
        <i x="40" s="1" nd="1"/>
        <i x="37" s="1" nd="1"/>
        <i x="34" s="1" nd="1"/>
        <i x="4"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1" xr10:uid="{00000000-0013-0000-FFFF-FFFF05000000}" sourceName="Township">
  <pivotTables>
    <pivotTable tabId="102" name="PivotTable1"/>
  </pivotTables>
  <data>
    <tabular pivotCacheId="1">
      <items count="41">
        <i x="0" s="1"/>
        <i x="1" s="1"/>
        <i x="2" s="1"/>
        <i x="3" s="1"/>
        <i x="13" s="1" nd="1"/>
        <i x="16" s="1" nd="1"/>
        <i x="36" s="1" nd="1"/>
        <i x="19" s="1" nd="1"/>
        <i x="30" s="1" nd="1"/>
        <i x="25" s="1" nd="1"/>
        <i x="29" s="1" nd="1"/>
        <i x="22" s="1" nd="1"/>
        <i x="6" s="1" nd="1"/>
        <i x="7" s="1" nd="1"/>
        <i x="12" s="1" nd="1"/>
        <i x="33" s="1" nd="1"/>
        <i x="9" s="1" nd="1"/>
        <i x="15" s="1" nd="1"/>
        <i x="26" s="1" nd="1"/>
        <i x="11" s="1" nd="1"/>
        <i x="20" s="1" nd="1"/>
        <i x="31" s="1" nd="1"/>
        <i x="5" s="1" nd="1"/>
        <i x="23" s="1" nd="1"/>
        <i x="35" s="1" nd="1"/>
        <i x="14" s="1" nd="1"/>
        <i x="24" s="1" nd="1"/>
        <i x="17" s="1" nd="1"/>
        <i x="21" s="1" nd="1"/>
        <i x="27" s="1" nd="1"/>
        <i x="8" s="1" nd="1"/>
        <i x="10" s="1" nd="1"/>
        <i x="28" s="1" nd="1"/>
        <i x="18" s="1" nd="1"/>
        <i x="38" s="1" nd="1"/>
        <i x="32" s="1" nd="1"/>
        <i x="39" s="1" nd="1"/>
        <i x="40" s="1" nd="1"/>
        <i x="37" s="1" nd="1"/>
        <i x="34" s="1" nd="1"/>
        <i x="4"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of_accommodation" xr10:uid="{00000000-0013-0000-FFFF-FFFF06000000}" sourceName="Type of accommodation">
  <pivotTables>
    <pivotTable tabId="92" name="Geo_Gap"/>
  </pivotTables>
  <data>
    <tabular pivotCacheId="1">
      <items count="4">
        <i x="1" s="1"/>
        <i x="0" s="1"/>
        <i x="2" s="1"/>
        <i x="3"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7000000}" sourceName="Reporting Period">
  <pivotTables>
    <pivotTable tabId="100" name="PivotTable1"/>
  </pivotTables>
  <data>
    <tabular pivotCacheId="1">
      <items count="29">
        <i x="0" s="1"/>
        <i x="1" s="1"/>
        <i x="2" s="1"/>
        <i x="26" s="1" nd="1"/>
        <i x="27" s="1" nd="1"/>
        <i x="13" s="1" nd="1"/>
        <i x="28" s="1" nd="1"/>
        <i x="20" s="1" nd="1"/>
        <i x="22" s="1" nd="1"/>
        <i x="24" s="1" nd="1"/>
        <i x="25" s="1" nd="1"/>
        <i x="8" s="1" nd="1"/>
        <i x="16" s="1" nd="1"/>
        <i x="18" s="1" nd="1"/>
        <i x="21" s="1" nd="1"/>
        <i x="23" s="1" nd="1"/>
        <i x="11" s="1" nd="1"/>
        <i x="14" s="1" nd="1"/>
        <i x="17" s="1" nd="1"/>
        <i x="19" s="1" nd="1"/>
        <i x="6" s="1" nd="1"/>
        <i x="9" s="1" nd="1"/>
        <i x="12" s="1" nd="1"/>
        <i x="15" s="1" nd="1"/>
        <i x="4" s="1" nd="1"/>
        <i x="5" s="1" nd="1"/>
        <i x="7" s="1" nd="1"/>
        <i x="10" s="1" nd="1"/>
        <i x="3"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2" xr10:uid="{00000000-0013-0000-FFFF-FFFF0A000000}" sourceName="Township">
  <pivotTables>
    <pivotTable tabId="114" name="PivotTable1"/>
  </pivotTables>
  <data>
    <tabular pivotCacheId="1">
      <items count="41">
        <i x="0" s="1"/>
        <i x="1" s="1"/>
        <i x="2" s="1"/>
        <i x="3" s="1"/>
        <i x="13" s="1" nd="1"/>
        <i x="16" s="1" nd="1"/>
        <i x="36" s="1" nd="1"/>
        <i x="19" s="1" nd="1"/>
        <i x="30" s="1" nd="1"/>
        <i x="25" s="1" nd="1"/>
        <i x="29" s="1" nd="1"/>
        <i x="22" s="1" nd="1"/>
        <i x="6" s="1" nd="1"/>
        <i x="7" s="1" nd="1"/>
        <i x="12" s="1" nd="1"/>
        <i x="33" s="1" nd="1"/>
        <i x="9" s="1" nd="1"/>
        <i x="15" s="1" nd="1"/>
        <i x="26" s="1" nd="1"/>
        <i x="11" s="1" nd="1"/>
        <i x="20" s="1" nd="1"/>
        <i x="31" s="1" nd="1"/>
        <i x="5" s="1" nd="1"/>
        <i x="23" s="1" nd="1"/>
        <i x="35" s="1" nd="1"/>
        <i x="14" s="1" nd="1"/>
        <i x="24" s="1" nd="1"/>
        <i x="17" s="1" nd="1"/>
        <i x="21" s="1" nd="1"/>
        <i x="27" s="1" nd="1"/>
        <i x="8" s="1" nd="1"/>
        <i x="10" s="1" nd="1"/>
        <i x="28" s="1" nd="1"/>
        <i x="18" s="1" nd="1"/>
        <i x="38" s="1" nd="1"/>
        <i x="32" s="1" nd="1"/>
        <i x="39" s="1" nd="1"/>
        <i x="40" s="1" nd="1"/>
        <i x="37" s="1" nd="1"/>
        <i x="34" s="1" nd="1"/>
        <i x="4"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project_agency" xr10:uid="{D49301D1-2E02-4C46-92E2-64A97E772DB6}" sourceName="WASH project agency">
  <pivotTables>
    <pivotTable tabId="100" name="PivotTable1"/>
  </pivotTables>
  <data>
    <tabular pivotCacheId="1">
      <items count="47">
        <i x="0" s="1"/>
        <i x="5" s="1"/>
        <i x="4" s="1"/>
        <i x="1" s="1"/>
        <i x="3" s="1"/>
        <i x="2" s="1"/>
        <i x="27" s="1" nd="1"/>
        <i x="40" s="1" nd="1"/>
        <i x="41" s="1" nd="1"/>
        <i x="46" s="1" nd="1"/>
        <i x="28" s="1" nd="1"/>
        <i x="35" s="1" nd="1"/>
        <i x="7" s="1" nd="1"/>
        <i x="21" s="1" nd="1"/>
        <i x="10" s="1" nd="1"/>
        <i x="18" s="1" nd="1"/>
        <i x="44" s="1" nd="1"/>
        <i x="33" s="1" nd="1"/>
        <i x="13" s="1" nd="1"/>
        <i x="11" s="1" nd="1"/>
        <i x="34" s="1" nd="1"/>
        <i x="31" s="1" nd="1"/>
        <i x="24" s="1" nd="1"/>
        <i x="17" s="1" nd="1"/>
        <i x="39" s="1" nd="1"/>
        <i x="15" s="1" nd="1"/>
        <i x="14" s="1" nd="1"/>
        <i x="42" s="1" nd="1"/>
        <i x="32" s="1" nd="1"/>
        <i x="23" s="1" nd="1"/>
        <i x="22" s="1" nd="1"/>
        <i x="20" s="1" nd="1"/>
        <i x="8" s="1" nd="1"/>
        <i x="19" s="1" nd="1"/>
        <i x="43" s="1" nd="1"/>
        <i x="25" s="1" nd="1"/>
        <i x="9" s="1" nd="1"/>
        <i x="16" s="1" nd="1"/>
        <i x="29" s="1" nd="1"/>
        <i x="45" s="1" nd="1"/>
        <i x="12" s="1" nd="1"/>
        <i x="37" s="1" nd="1"/>
        <i x="26" s="1" nd="1"/>
        <i x="30" s="1" nd="1"/>
        <i x="38" s="1" nd="1"/>
        <i x="36" s="1" nd="1"/>
        <i x="6"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 xr10:uid="{FE716E7A-CB0E-42A9-A1D0-0CCA6A9E4FF0}" sourceName="WASH implementing agency">
  <pivotTables>
    <pivotTable tabId="114" name="PivotTable1"/>
  </pivotTables>
  <data>
    <tabular pivotCacheId="1">
      <items count="50">
        <i x="0" s="1"/>
        <i x="5" s="1"/>
        <i x="7" s="1"/>
        <i x="4" s="1"/>
        <i x="8" s="1"/>
        <i x="1" s="1"/>
        <i x="3" s="1"/>
        <i x="2" s="1"/>
        <i x="6" s="1"/>
        <i x="26" s="1" nd="1"/>
        <i x="42" s="1" nd="1"/>
        <i x="43" s="1" nd="1"/>
        <i x="48" s="1" nd="1"/>
        <i x="27" s="1" nd="1"/>
        <i x="39" s="1" nd="1"/>
        <i x="10" s="1" nd="1"/>
        <i x="20" s="1" nd="1"/>
        <i x="12" s="1" nd="1"/>
        <i x="18" s="1" nd="1"/>
        <i x="46" s="1" nd="1"/>
        <i x="36" s="1" nd="1"/>
        <i x="15" s="1" nd="1"/>
        <i x="21" s="1" nd="1"/>
        <i x="13" s="1" nd="1"/>
        <i x="28" s="1" nd="1"/>
        <i x="37" s="1" nd="1"/>
        <i x="34" s="1" nd="1"/>
        <i x="24" s="1" nd="1"/>
        <i x="49" s="1" nd="1"/>
        <i x="17" s="1" nd="1"/>
        <i x="38" s="1" nd="1"/>
        <i x="16" s="1" nd="1"/>
        <i x="35" s="1" nd="1"/>
        <i x="23" s="1" nd="1"/>
        <i x="22" s="1" nd="1"/>
        <i x="19" s="1" nd="1"/>
        <i x="45" s="1" nd="1"/>
        <i x="44" s="1" nd="1"/>
        <i x="32" s="1" nd="1"/>
        <i x="11" s="1" nd="1"/>
        <i x="47" s="1" nd="1"/>
        <i x="31" s="1" nd="1"/>
        <i x="14" s="1" nd="1"/>
        <i x="40" s="1" nd="1"/>
        <i x="25" s="1" nd="1"/>
        <i x="30" s="1" nd="1"/>
        <i x="29" s="1" nd="1"/>
        <i x="33" s="1" nd="1"/>
        <i x="41" s="1" nd="1"/>
        <i x="9"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1" xr10:uid="{913F7CE1-D178-4DE2-BD10-90BBF877CEC1}" sourceName="WASH implementing agency">
  <pivotTables>
    <pivotTable tabId="102" name="PivotTable1"/>
  </pivotTables>
  <data>
    <tabular pivotCacheId="1">
      <items count="50">
        <i x="0" s="1"/>
        <i x="5" s="1"/>
        <i x="7" s="1"/>
        <i x="4" s="1"/>
        <i x="8" s="1"/>
        <i x="1" s="1"/>
        <i x="3" s="1"/>
        <i x="6" s="1"/>
        <i x="26" s="1" nd="1"/>
        <i x="42" s="1" nd="1"/>
        <i x="43" s="1" nd="1"/>
        <i x="48" s="1" nd="1"/>
        <i x="27" s="1" nd="1"/>
        <i x="39" s="1" nd="1"/>
        <i x="10" s="1" nd="1"/>
        <i x="20" s="1" nd="1"/>
        <i x="12" s="1" nd="1"/>
        <i x="18" s="1" nd="1"/>
        <i x="46" s="1" nd="1"/>
        <i x="36" s="1" nd="1"/>
        <i x="15" s="1" nd="1"/>
        <i x="21" s="1" nd="1"/>
        <i x="13" s="1" nd="1"/>
        <i x="28" s="1" nd="1"/>
        <i x="37" s="1" nd="1"/>
        <i x="34" s="1" nd="1"/>
        <i x="24" s="1" nd="1"/>
        <i x="49" s="1" nd="1"/>
        <i x="17" s="1" nd="1"/>
        <i x="38" s="1" nd="1"/>
        <i x="16" s="1" nd="1"/>
        <i x="35" s="1" nd="1"/>
        <i x="23" s="1" nd="1"/>
        <i x="22" s="1" nd="1"/>
        <i x="19" s="1" nd="1"/>
        <i x="45" s="1" nd="1"/>
        <i x="44" s="1" nd="1"/>
        <i x="32" s="1" nd="1"/>
        <i x="11" s="1" nd="1"/>
        <i x="47" s="1" nd="1"/>
        <i x="31" s="1" nd="1"/>
        <i x="14" s="1" nd="1"/>
        <i x="2" s="1" nd="1"/>
        <i x="40" s="1" nd="1"/>
        <i x="25" s="1" nd="1"/>
        <i x="30" s="1" nd="1"/>
        <i x="29" s="1" nd="1"/>
        <i x="33" s="1" nd="1"/>
        <i x="41" s="1" nd="1"/>
        <i x="9"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vered" xr10:uid="{51FFE6AE-4EF8-4230-9562-F79F35473C5B}" sourceName="Covered">
  <pivotTables>
    <pivotTable tabId="92" name="Geo_Gap"/>
  </pivotTables>
  <data>
    <tabular pivotCacheId="1">
      <items count="4">
        <i x="0" s="1"/>
        <i x="3" s="1" nd="1"/>
        <i x="2" s="1" nd="1"/>
        <i x="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ype of accommodation" xr10:uid="{00000000-0014-0000-FFFF-FFFF02000000}" cache="Slicer_Type_of_accommodation" caption="Type of accommodation" style="SlicerStyleLight5" rowHeight="304800"/>
  <slicer name="Covered" xr10:uid="{FF290770-7355-4B9B-9235-88DB71C76D61}" cache="Slicer_Covered" caption="Covered" style="SlicerStyleLight1" rowHeight="304800"/>
  <slicer name="Township 3" xr10:uid="{3788EE2E-E8C7-4E28-99E0-7A28ACBC5167}" cache="Slicer_Township3" caption="Township" style="SlicerStyleLight2" rowHeight="3048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ownship" xr10:uid="{00000000-0014-0000-FFFF-FFFF05000000}" cache="Slicer_Township" caption="Township" style="SlicerStyleOther2" rowHeight="304800"/>
  <slicer name="Reporting Period" xr10:uid="{00000000-0014-0000-FFFF-FFFF06000000}" cache="Slicer_Reporting_Period" caption="Reporting Period" style="SlicerStyleDark2" rowHeight="304800"/>
  <slicer name="WASH project agency" xr10:uid="{07409688-7D11-430B-A4EA-2F3DE5ACC717}" cache="Slicer_WASH_project_agency" caption="WASH project agency" columnCount="3" style="SlicerStyleLight2" rowHeight="3048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ownship 1" xr10:uid="{00000000-0014-0000-FFFF-FFFF08000000}" cache="Slicer_Township1" caption="Township" style="SlicerStyleLight1" rowHeight="304800"/>
  <slicer name="WASH implementing agency 1" xr10:uid="{BE80B595-4F20-4633-B542-1634A445F9E4}" cache="Slicer_WASH_implementing_agency1" caption="WASH implementing agency" columnCount="3" style="SlicerStyleLight2" rowHeight="3048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ownship 2" xr10:uid="{00000000-0014-0000-FFFF-FFFF0A000000}" cache="Slicer_Township2" caption="Township" style="SlicerStyleOther2" rowHeight="304800"/>
  <slicer name="WASH implementing agency" xr10:uid="{FD50785F-CE6E-47F7-A3FB-27BFBB24945A}" cache="Slicer_WASH_implementing_agency" caption="WASH implementing agency" columnCount="3" style="SlicerStyleLight5" rowHeight="3048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WWWW" displayName="WWWW" ref="A6:EE69" totalsRowShown="0" headerRowDxfId="942" dataDxfId="940" headerRowBorderDxfId="941" tableBorderDxfId="939">
  <sortState xmlns:xlrd2="http://schemas.microsoft.com/office/spreadsheetml/2017/richdata2" ref="A7:EE48">
    <sortCondition ref="A28:A69"/>
  </sortState>
  <tableColumns count="135">
    <tableColumn id="1" xr3:uid="{00000000-0010-0000-0000-000001000000}" name="Reporting Period" dataDxfId="938" totalsRowDxfId="937"/>
    <tableColumn id="75" xr3:uid="{00000000-0010-0000-0000-00004B000000}" name="WASH project agency" dataDxfId="936" totalsRowDxfId="935"/>
    <tableColumn id="2" xr3:uid="{00000000-0010-0000-0000-000002000000}" name="WASH implementing agency" dataDxfId="934" totalsRowDxfId="933"/>
    <tableColumn id="8" xr3:uid="{00000000-0010-0000-0000-000008000000}" name="Primary Donor covering WASH activities at site " dataDxfId="932" totalsRowDxfId="931"/>
    <tableColumn id="3" xr3:uid="{00000000-0010-0000-0000-000003000000}" name="State" dataDxfId="930" totalsRowDxfId="929"/>
    <tableColumn id="4" xr3:uid="{00000000-0010-0000-0000-000004000000}" name="Township" dataDxfId="928" totalsRowDxfId="927"/>
    <tableColumn id="82" xr3:uid="{00000000-0010-0000-0000-000052000000}" name="Location Type" dataDxfId="926" totalsRowDxfId="925" dataCellStyle="Percent"/>
    <tableColumn id="5" xr3:uid="{00000000-0010-0000-0000-000005000000}" name="Site Name" dataDxfId="924"/>
    <tableColumn id="6" xr3:uid="{00000000-0010-0000-0000-000006000000}" name="Total HH" dataDxfId="923" totalsRowDxfId="922" dataCellStyle="Comma"/>
    <tableColumn id="7" xr3:uid="{00000000-0010-0000-0000-000007000000}" name="Total PoP " dataDxfId="921" totalsRowDxfId="920" dataCellStyle="Comma"/>
    <tableColumn id="92" xr3:uid="{19E9142A-082A-4AC7-9DF4-1557FD7B55D0}" name="Pop_per_HH" dataDxfId="919" totalsRowDxfId="918" dataCellStyle="Comma">
      <calculatedColumnFormula>WWWW[[#This Row],[Total PoP ]]/WWWW[[#This Row],[Total HH]]</calculatedColumnFormula>
    </tableColumn>
    <tableColumn id="77" xr3:uid="{00000000-0010-0000-0000-00004D000000}" name="Project start date" dataDxfId="917" totalsRowDxfId="916"/>
    <tableColumn id="9" xr3:uid="{00000000-0010-0000-0000-000009000000}" name="Project end date" dataDxfId="915" totalsRowDxfId="914"/>
    <tableColumn id="104" xr3:uid="{00000000-0010-0000-0000-000068000000}" name="#_students at TLS_CFS" dataDxfId="913" totalsRowDxfId="912" dataCellStyle="Comma"/>
    <tableColumn id="14" xr3:uid="{00000000-0010-0000-0000-00000E000000}" name="#_Functional_improved_water_source_Handpump" dataDxfId="911" totalsRowDxfId="910" dataCellStyle="Comma"/>
    <tableColumn id="102" xr3:uid="{00000000-0010-0000-0000-000066000000}" name="#_Existing_improved_water_source_Handpump" dataDxfId="909" totalsRowDxfId="908" dataCellStyle="Comma"/>
    <tableColumn id="51" xr3:uid="{0F9366F3-C720-4150-A994-3531C24FF755}" name="#_Functional_improved_water_source_tapstand_handdugwell" dataDxfId="907" totalsRowDxfId="906" dataCellStyle="Comma"/>
    <tableColumn id="50" xr3:uid="{1AC55A88-8A64-4F61-A4EC-4BC5E511D470}" name="#_Existing_improved_water_source_tapstand_handdugwell" dataDxfId="905" totalsRowDxfId="904" dataCellStyle="Comma"/>
    <tableColumn id="103" xr3:uid="{00000000-0010-0000-0000-000067000000}" name="#_litres_of_water_supplied_by_existing_water_boating_trucking " dataDxfId="903" totalsRowDxfId="902" dataCellStyle="Comma"/>
    <tableColumn id="15" xr3:uid="{00000000-0010-0000-0000-00000F000000}" name="#_PPL_received safe_drinking_water_HH_filters_centralized water system" dataDxfId="901" totalsRowDxfId="900" dataCellStyle="Comma"/>
    <tableColumn id="106" xr3:uid="{00000000-0010-0000-0000-00006A000000}" name="#_Water samples_Tested_at_water_source" dataDxfId="899" totalsRowDxfId="898" dataCellStyle="Comma"/>
    <tableColumn id="107" xr3:uid="{00000000-0010-0000-0000-00006B000000}" name="%_Water samples _passed_at_water source" dataDxfId="897" totalsRowDxfId="896" dataCellStyle="Percent"/>
    <tableColumn id="108" xr3:uid="{00000000-0010-0000-0000-00006C000000}" name="#_Water samples_Tested_at_HH" dataDxfId="895" totalsRowDxfId="894" dataCellStyle="Comma"/>
    <tableColumn id="109" xr3:uid="{00000000-0010-0000-0000-00006D000000}" name="%_Water samples _passed_at_HH" dataDxfId="893" totalsRowDxfId="892" dataCellStyle="Percent"/>
    <tableColumn id="110" xr3:uid="{00000000-0010-0000-0000-00006E000000}" name="#_HH_receiving_HH_water_storage items" dataDxfId="891" totalsRowDxfId="890" dataCellStyle="Comma"/>
    <tableColumn id="83" xr3:uid="{A324C8A9-A015-4E27-BA21-B0049D95FB28}" name="#_PPL_accessed_water_in_TLS" dataDxfId="889" totalsRowDxfId="888" dataCellStyle="Comma"/>
    <tableColumn id="74" xr3:uid="{73C9B2A0-8DF2-4D09-B5C6-F881F1B1DF94}" name="#_PPL_accessed_water_in_THF" dataDxfId="887" totalsRowDxfId="886" dataCellStyle="Comma"/>
    <tableColumn id="27" xr3:uid="{FC09298B-0641-4AC8-80A3-0CA529924F63}" name="#_of_water_points_renovation/construction_during_the_reporting_period" dataDxfId="885" totalsRowDxfId="884" dataCellStyle="Comma"/>
    <tableColumn id="88" xr3:uid="{417C2AB5-DF5F-4817-A8D7-FA51960FEEBA}" name="#_of_affected_households_received_purification_tables/_PUR_sachets" dataDxfId="883" totalsRowDxfId="882" dataCellStyle="Comma"/>
    <tableColumn id="99" xr3:uid="{8BA2F11E-4E48-495C-8B2E-807D17402E60}" name="#_of_affected_housholds_received_water_filters_(Household/communal)_during_reporting_period" dataDxfId="881" totalsRowDxfId="880" dataCellStyle="Comma"/>
    <tableColumn id="101" xr3:uid="{58FE40CC-82D2-4981-9AB5-50107C47BC7B}" name="#_of_water_sources_dewatering" dataDxfId="879" totalsRowDxfId="878" dataCellStyle="Comma"/>
    <tableColumn id="113" xr3:uid="{00000000-0010-0000-0000-000071000000}" name="WATER Comment" dataDxfId="877" totalsRowDxfId="876" dataCellStyle="Comma"/>
    <tableColumn id="87" xr3:uid="{00000000-0010-0000-0000-000057000000}" name="#_Functional_adult_latrines" dataDxfId="875" totalsRowDxfId="874" dataCellStyle="Comma"/>
    <tableColumn id="65" xr3:uid="{00000000-0010-0000-0000-000041000000}" name="#_Existing_latrines" dataDxfId="873" totalsRowDxfId="872" dataCellStyle="Comma"/>
    <tableColumn id="39" xr3:uid="{00000000-0010-0000-0000-000027000000}" name="#_latrines_repaired" dataDxfId="871" totalsRowDxfId="870" dataCellStyle="Comma"/>
    <tableColumn id="24" xr3:uid="{00000000-0010-0000-0000-000018000000}" name="#_of_latrines_desludged " dataDxfId="869" totalsRowDxfId="868" dataCellStyle="Comma"/>
    <tableColumn id="25" xr3:uid="{00000000-0010-0000-0000-000019000000}" name="%_of_Men_that_feel_safe_to_use_latrines_when_they_need_to_(or_at_day/night)'?" dataDxfId="867" totalsRowDxfId="866" dataCellStyle="Percent"/>
    <tableColumn id="122" xr3:uid="{00000000-0010-0000-0000-00007A000000}" name="%_of_Women_that_feel_safe_to_use_latrines_when_they_need_to_(or_at_day/night)?" dataDxfId="865" totalsRowDxfId="864" dataCellStyle="Percent"/>
    <tableColumn id="123" xr3:uid="{00000000-0010-0000-0000-00007B000000}" name="%_of_Children_that_feel_safe_to_use_latrines_when_they_need_to_(or_at_day/night)?" dataDxfId="863" totalsRowDxfId="862" dataCellStyle="Percent"/>
    <tableColumn id="105" xr3:uid="{00000000-0010-0000-0000-000069000000}" name="#_of_functional_children_latrines" dataDxfId="861" totalsRowDxfId="860" dataCellStyle="Comma"/>
    <tableColumn id="100" xr3:uid="{00000000-0010-0000-0000-000064000000}" name="#_of_PWD_with_adapted_sanitation_option" dataDxfId="859" totalsRowDxfId="858" dataCellStyle="Comma"/>
    <tableColumn id="26" xr3:uid="{00000000-0010-0000-0000-00001A000000}" name="#_of_latrines_in_TLS/CFS" dataDxfId="857" totalsRowDxfId="856" dataCellStyle="Comma"/>
    <tableColumn id="52" xr3:uid="{57FB2B4D-DC76-46CE-B66A-9B2EF21E496B}" name="#_of_latrines_in_THF" dataDxfId="855" totalsRowDxfId="854" dataCellStyle="Comma"/>
    <tableColumn id="125" xr3:uid="{00000000-0010-0000-0000-00007D000000}" name="Is_there_an_effective_solid_waste_management_system_in_place?" dataDxfId="853" totalsRowDxfId="852" dataCellStyle="Comma"/>
    <tableColumn id="111" xr3:uid="{BB709CBA-287E-4BE3-A053-76E0111E3CB2}" name="#_of_emergency_latrines_set_up_during_the_reporting_period" dataDxfId="851" totalsRowDxfId="850" dataCellStyle="Comma"/>
    <tableColumn id="112" xr3:uid="{D2BB1EFB-41A5-40F8-87B9-E1EED930A47D}" name="Is_there_an_effective_restrored_drainage_system?" dataDxfId="849" totalsRowDxfId="848" dataCellStyle="Comma"/>
    <tableColumn id="11" xr3:uid="{00000000-0010-0000-0000-00000B000000}" name="SANITATION Comments " dataDxfId="847" totalsRowDxfId="846"/>
    <tableColumn id="126" xr3:uid="{00000000-0010-0000-0000-00007E000000}" name="_#_of_Men_receiving_consultation_hygiene_promotion_messages_and_sessions" dataDxfId="845" totalsRowDxfId="844" dataCellStyle="Comma"/>
    <tableColumn id="127" xr3:uid="{00000000-0010-0000-0000-00007F000000}" name="_#_of_Women_receiving_consultation_hygiene_promotion_messages_and_sessions" dataDxfId="843" totalsRowDxfId="842" dataCellStyle="Comma"/>
    <tableColumn id="13" xr3:uid="{00000000-0010-0000-0000-00000D000000}" name="_#_of_Boys_receiving_consultation_hygiene_promotion_messages_and_sessions" dataDxfId="841" totalsRowDxfId="840" dataCellStyle="Comma"/>
    <tableColumn id="128" xr3:uid="{00000000-0010-0000-0000-000080000000}" name="_#_of_Girls_receiving_consultation_hygiene_promotion_messages_and_sessions" dataDxfId="839" totalsRowDxfId="838" dataCellStyle="Comma"/>
    <tableColumn id="129" xr3:uid="{00000000-0010-0000-0000-000081000000}" name="#_of_affected_households_receiving_a_sufficient_quantity_of_soap" dataDxfId="837" totalsRowDxfId="836" dataCellStyle="Comma"/>
    <tableColumn id="130" xr3:uid="{00000000-0010-0000-0000-000082000000}" name="#_of_affected_women_and_girls_receiving_a_sufficient_quantity_of_sanitary_pads" dataDxfId="835" totalsRowDxfId="834" dataCellStyle="Comma"/>
    <tableColumn id="133" xr3:uid="{00000000-0010-0000-0000-000085000000}" name="%_of_women_and_girls_who_report_that_they_have_an_adequate_system_for_disposing_of_used_sanitary_pads" dataDxfId="833" totalsRowDxfId="832" dataCellStyle="Percent"/>
    <tableColumn id="131" xr3:uid="{00000000-0010-0000-0000-000083000000}" name="%_of_affected_people_who_report_handwashing_at_key_times" dataDxfId="831" totalsRowDxfId="830" dataCellStyle="Percent"/>
    <tableColumn id="28" xr3:uid="{E1A787CA-836C-4110-BDEF-DA4080E56575}" name="#_of_functional_HWS_in TLS/CFS" dataDxfId="829" totalsRowDxfId="828" dataCellStyle="Percent"/>
    <tableColumn id="114" xr3:uid="{7A1A674F-3BCB-4DAD-9F2F-9A40C2D67A24}" name="#_of_emergency_bathing_facility_set_up_" dataDxfId="827" totalsRowDxfId="826" dataCellStyle="Percent"/>
    <tableColumn id="115" xr3:uid="{3CF4D6B7-AAD7-4550-8C39-6AEA8A4719EB}" name="#_of_household_received_Hygiene_kits" dataDxfId="825" totalsRowDxfId="824" dataCellStyle="Percent"/>
    <tableColumn id="116" xr3:uid="{693E7EBD-7744-4911-A5C4-CCFB493FDE6C}" name="#_of_emerency_handwashing_stations_set_up/renovate_in_community_places" dataDxfId="823" totalsRowDxfId="822" dataCellStyle="Percent"/>
    <tableColumn id="117" xr3:uid="{5EBCA62D-0FEB-4361-A106-74D99E48E10E}" name="#_of_people_benefitted_from_IEC_materials_posted_in_public_spaces" dataDxfId="821" totalsRowDxfId="820" dataCellStyle="Percent"/>
    <tableColumn id="134" xr3:uid="{00000000-0010-0000-0000-000086000000}" name="HYGIENE_Comments  _x000a_" dataDxfId="819" totalsRowDxfId="818"/>
    <tableColumn id="69" xr3:uid="{F08B8CAC-90B8-4AD5-ABFF-685A1F23A8C8}" name="%_of_affected_people_surveyed_who_report_feeling_satistfied_with_the_latrine_design_and_sanitation_service" dataDxfId="817" totalsRowDxfId="816" dataCellStyle="Percent"/>
    <tableColumn id="79" xr3:uid="{FC6D5E73-EE3C-4FE8-9811-A426C1B99932}" name="%_of_affected_people_surveyed_who_report_feeling_satistfied_with_the_water_point_design_and_water_service" dataDxfId="815" totalsRowDxfId="814" dataCellStyle="Percent"/>
    <tableColumn id="84" xr3:uid="{2428FCB9-2969-44B8-9F3C-E8FAE2B432E2}" name="%_of_affected_people_surveyed_who_report_feeling_informed_about_the_different_WASH_services_available_to_them" dataDxfId="813" totalsRowDxfId="812" dataCellStyle="Percent"/>
    <tableColumn id="17" xr3:uid="{15698A41-EB30-45BA-98B7-AE2A662D14C4}" name="%_of_complaints_received_that_result_in_timely_corrective_action_and_feedback_to_the_community" dataDxfId="811" totalsRowDxfId="810" dataCellStyle="Percent"/>
    <tableColumn id="32" xr3:uid="{6748107D-F9F0-4D7D-81DB-7754B604F3FB}" name="Diarrhoea_rate_per_10,000_ppl,_average_over_past_3_months_(extracted_from_EpiWeek_data_from_health)" dataDxfId="809" totalsRowDxfId="808" dataCellStyle="Percent"/>
    <tableColumn id="56" xr3:uid="{97A1F5AB-0BC0-4278-8DF7-2C5327F2B913}" name="#_of_sanitation_facilities_(latrines)_built/repaired/rehabilitated_following_risk-sensitive_programming_and_consultation_with_communities_and/or_GBV_risk-sensitive_programming" dataDxfId="807" totalsRowDxfId="806" dataCellStyle="Comma"/>
    <tableColumn id="57" xr3:uid="{8F4EF626-5B99-4F63-970C-0E4FC7147A5A}" name="#_of_sanitation_facilities_(HH_sanitation_devices)_distributed_following_risk-sensitive_programming_and_consultation_with_communities_and/or_GBV_risk-sensitive_programming" dataDxfId="805" totalsRowDxfId="804" dataCellStyle="Comma"/>
    <tableColumn id="66" xr3:uid="{776143A0-A23B-4F5C-A7AB-41A87F154081}" name="# of sanitation facilities (bathing spaces) built following risk-sensitive programming and consultation with communities" dataDxfId="803" totalsRowDxfId="802" dataCellStyle="Comma"/>
    <tableColumn id="10" xr3:uid="{19F9CE3F-94D4-4412-96A8-6138BFB912A0}" name="amount_of_MMK/Voucher_or_Token_distributed_per_HH/Family" dataDxfId="801" totalsRowDxfId="800" dataCellStyle="Comma"/>
    <tableColumn id="16" xr3:uid="{A04C1B66-CD5B-4AAC-B109-BF4D70FFF594}" name="#_of_Family/HH_Reached" dataDxfId="799" totalsRowDxfId="798" dataCellStyle="Comma"/>
    <tableColumn id="20" xr3:uid="{534AC390-E577-43F3-B9EF-C9C49C27D317}" name="Date_of_Cash_distribution" dataDxfId="797" totalsRowDxfId="796" dataCellStyle="Comma"/>
    <tableColumn id="23" xr3:uid="{8CAF07C7-C62F-455E-91D4-9A0BE10B485C}" name="Cash_distributed_for_which_items" dataDxfId="795" totalsRowDxfId="794" dataCellStyle="Comma"/>
    <tableColumn id="97" xr3:uid="{00000000-0010-0000-0000-000061000000}" name="Water_testing_at source" dataDxfId="793">
      <calculatedColumnFormula>IF(WWWW[[#This Row],['#_Water samples_Tested_at_water_source]]="","no test","Tested")</calculatedColumnFormula>
    </tableColumn>
    <tableColumn id="98" xr3:uid="{00000000-0010-0000-0000-000062000000}" name="Water_testing_at HH" dataDxfId="792" totalsRowDxfId="791" dataCellStyle="Percent">
      <calculatedColumnFormula>IF(WWWW[[#This Row],['#_Water samples_Tested_at_HH]]="","no test","Tested")</calculatedColumnFormula>
    </tableColumn>
    <tableColumn id="19" xr3:uid="{00000000-0010-0000-0000-000013000000}" name="Warter quality test done" dataDxfId="790" totalsRowDxfId="789" dataCellStyle="Percent">
      <calculatedColumnFormula>IF(AND(WWWW[[#This Row],[Water_testing_at source]]="no test",WWWW[[#This Row],[Water_testing_at HH]]="no test"),"No Test","Tested")</calculatedColumnFormula>
    </tableColumn>
    <tableColumn id="34" xr3:uid="{00000000-0010-0000-0000-000022000000}" name="% HRP1" dataDxfId="788" dataCellStyle="Percent">
      <calculatedColumnFormula>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calculatedColumnFormula>
    </tableColumn>
    <tableColumn id="89" xr3:uid="{00000000-0010-0000-0000-000059000000}" name="HRP1" dataDxfId="787" totalsRowDxfId="786">
      <calculatedColumnFormula>WWWW[[#This Row],[% HRP1]]*WWWW[[#This Row],[Total PoP ]]</calculatedColumnFormula>
    </tableColumn>
    <tableColumn id="86" xr3:uid="{00000000-0010-0000-0000-000056000000}" name="#Water points coverage" dataDxfId="785" totalsRowDxfId="784">
      <calculatedColumnFormula>WWWW[[#This Row],[HRP1]]/500</calculatedColumnFormula>
    </tableColumn>
    <tableColumn id="85" xr3:uid="{00000000-0010-0000-0000-000055000000}" name="%equitable and continuous access to sufficient quantity of safe drinking and domestic water's GAP" dataDxfId="783" totalsRowDxfId="782">
      <calculatedColumnFormula>1-WWWW[[#This Row],[% HRP1]]</calculatedColumnFormula>
    </tableColumn>
    <tableColumn id="43" xr3:uid="{00000000-0010-0000-0000-00002B000000}" name="# people needs equitable and continuous access to sufficient quantity of safe drinking and domestic water GAP" dataDxfId="781" totalsRowDxfId="780">
      <calculatedColumnFormula>WWWW[[#This Row],[%equitable and continuous access to sufficient quantity of safe drinking and domestic water''s GAP]]*WWWW[[#This Row],[Total PoP ]]</calculatedColumnFormula>
    </tableColumn>
    <tableColumn id="78" xr3:uid="{00000000-0010-0000-0000-00004E000000}" name="Total required water points" dataDxfId="779" totalsRowDxfId="778" dataCellStyle="Percent">
      <calculatedColumnFormula>ROUND(IF(WWWW[[#This Row],[Total PoP ]]&lt;500,1,WWWW[[#This Row],[Total PoP ]]/500),0)</calculatedColumnFormula>
    </tableColumn>
    <tableColumn id="44" xr3:uid="{00000000-0010-0000-0000-00002C000000}" name="#Potential required new water points" dataDxfId="777" totalsRowDxfId="776" dataCellStyle="Percent">
      <calculatedColumnFormula>IF(WWWW[[#This Row],[Total required water points]]-WWWW[[#This Row],['#Water points coverage]]&lt;0,0,WWWW[[#This Row],[Total required water points]]-WWWW[[#This Row],['#Water points coverage]])</calculatedColumnFormula>
    </tableColumn>
    <tableColumn id="21" xr3:uid="{F4052D35-6786-4305-B493-888B73799200}" name="% HRP2" dataDxfId="775" totalsRowDxfId="774" dataCellStyle="Percent">
      <calculatedColumnFormula>WWWW[[#This Row],[HRP2]]/WWWW[[#This Row],[Total PoP ]]</calculatedColumnFormula>
    </tableColumn>
    <tableColumn id="18" xr3:uid="{00000000-0010-0000-0000-000012000000}" name="HRP2" dataDxfId="773" totalsRowDxfId="772">
      <calculatedColumnFormula>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calculatedColumnFormula>
    </tableColumn>
    <tableColumn id="91" xr3:uid="{ECC96D90-9463-4740-B90B-0F26CF6AFAA5}" name="Ratio (PPL:1latrine)" dataDxfId="771" totalsRowDxfId="770">
      <calculatedColumnFormula>IF(WWWW[[#This Row],['#_Functional_adult_latrines]]="","",WWWW[[#This Row],[Total PoP ]]/WWWW[[#This Row],['#_Functional_adult_latrines]])</calculatedColumnFormula>
    </tableColumn>
    <tableColumn id="12" xr3:uid="{00000000-0010-0000-0000-00000C000000}" name="# students access to functioning school latrines_HRP5" dataDxfId="769" totalsRowDxfId="768" dataCellStyle="Percent">
      <calculatedColumnFormula>WWWW[[#This Row],['#_of_latrines_in_TLS/CFS]]*50</calculatedColumnFormula>
    </tableColumn>
    <tableColumn id="67" xr3:uid="{281E2138-F178-4765-8CBE-290B98C64EFE}" name="# people access to functioning latrines in THF_HRP6" dataDxfId="767" totalsRowDxfId="766" dataCellStyle="Percent">
      <calculatedColumnFormula>IF(WWWW[[#This Row],['#_of_latrines_in_THF]]="",0,WWWW[[#This Row],['#_of_latrines_in_THF]]*50)</calculatedColumnFormula>
    </tableColumn>
    <tableColumn id="73" xr3:uid="{00000000-0010-0000-0000-000049000000}" name="Total required Latrines" dataDxfId="765" totalsRowDxfId="764" dataCellStyle="Percent">
      <calculatedColumnFormula>ROUND(IF(WWWW[[#This Row],[Location Type 1]]="camp",WWWW[[#This Row],[Total PoP ]]/20),0)</calculatedColumnFormula>
    </tableColumn>
    <tableColumn id="49" xr3:uid="{00000000-0010-0000-0000-000031000000}" name="# potential required new latrines" dataDxfId="763" totalsRowDxfId="762" dataCellStyle="Percent">
      <calculatedColumnFormula>IF(WWWW[[#This Row],[Total required Latrines]]-WWWW[[#This Row],['#_Existing_latrines]]&lt;0,0,WWWW[[#This Row],[Total required Latrines]]-WWWW[[#This Row],['#_Existing_latrines]])</calculatedColumnFormula>
    </tableColumn>
    <tableColumn id="48" xr3:uid="{00000000-0010-0000-0000-000030000000}" name="% of Latrine Gap" dataDxfId="761" totalsRowDxfId="760">
      <calculatedColumnFormula>1-WWWW[[#This Row],[% HRP2]]</calculatedColumnFormula>
    </tableColumn>
    <tableColumn id="76" xr3:uid="{00000000-0010-0000-0000-00004C000000}" name="% Latrines requiring  repairs" dataDxfId="759" totalsRowDxfId="758" dataCellStyle="Percent">
      <calculatedColumnFormula>IF(WWWW[[#This Row],['#_Existing_latrines]]="","NA",(WWWW[[#This Row],['#_Existing_latrines]]-WWWW[[#This Row],['#_Functional_adult_latrines]])/WWWW[[#This Row],['#_Existing_latrines]])</calculatedColumnFormula>
    </tableColumn>
    <tableColumn id="54" xr3:uid="{00000000-0010-0000-0000-000036000000}" name="# people reached by regular dedicated hygiene promotion_5" dataDxfId="757" totalsRowDxfId="756">
      <calculatedColumnFormula>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calculatedColumnFormula>
    </tableColumn>
    <tableColumn id="40" xr3:uid="{00000000-0010-0000-0000-000028000000}" name="# People with access to soap" dataDxfId="755" totalsRowDxfId="754" dataCellStyle="Percent">
      <calculatedColumnFormula>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calculatedColumnFormula>
    </tableColumn>
    <tableColumn id="47" xr3:uid="{00000000-0010-0000-0000-00002F000000}" name="# People with access to Sanity Pads" dataDxfId="753" totalsRowDxfId="752" dataCellStyle="Percent">
      <calculatedColumnFormula>IF(WWWW[[#This Row],['#_of_affected_women_and_girls_receiving_a_sufficient_quantity_of_sanitary_pads]]&gt;WWWW[[#This Row],[Total PoP ]],WWWW[[#This Row],[Total PoP ]],WWWW[[#This Row],['#_of_affected_women_and_girls_receiving_a_sufficient_quantity_of_sanitary_pads]])</calculatedColumnFormula>
    </tableColumn>
    <tableColumn id="95" xr3:uid="{00000000-0010-0000-0000-00005F000000}" name="# People received regular supply of hygiene items_6" dataDxfId="751" totalsRowDxfId="750" dataCellStyle="Percent">
      <calculatedColumnFormula>IF(WWWW[[#This Row],['# People with access to soap]]&gt;WWWW[[#This Row],['# People with access to Sanity Pads]],WWWW[[#This Row],['# People with access to soap]],WWWW[[#This Row],['# People with access to Sanity Pads]])</calculatedColumnFormula>
    </tableColumn>
    <tableColumn id="68" xr3:uid="{00000000-0010-0000-0000-000044000000}" name="HRP3" dataDxfId="749" totalsRowDxfId="748" dataCellStyle="Percent">
      <calculatedColumnFormula>IF(WWWW[[#This Row],['# people reached by regular dedicated hygiene promotion_5]]&gt;WWWW[[#This Row],['# People received regular supply of hygiene items_6]],WWWW[[#This Row],['# people reached by regular dedicated hygiene promotion_5]],WWWW[[#This Row],['# People received regular supply of hygiene items_6]])</calculatedColumnFormula>
    </tableColumn>
    <tableColumn id="53" xr3:uid="{00000000-0010-0000-0000-000035000000}" name="Hygiene Coverage%" dataDxfId="747" totalsRowDxfId="746">
      <calculatedColumnFormula>IF(WWWW[[#This Row],[HRP3]]/WWWW[[#This Row],[Total PoP ]]&gt;100%,100%,WWWW[[#This Row],[HRP3]]/WWWW[[#This Row],[Total PoP ]])</calculatedColumnFormula>
    </tableColumn>
    <tableColumn id="72" xr3:uid="{00000000-0010-0000-0000-000048000000}" name="Hygiene Gap%" dataDxfId="745" totalsRowDxfId="744" dataCellStyle="Percent">
      <calculatedColumnFormula>1-WWWW[[#This Row],[Hygiene Coverage%]]</calculatedColumnFormula>
    </tableColumn>
    <tableColumn id="96" xr3:uid="{00000000-0010-0000-0000-000060000000}" name="%people reached by regular dedicated hygiene promotion" dataDxfId="743" totalsRowDxfId="742" dataCellStyle="Percent">
      <calculatedColumnFormula>WWWW[[#This Row],['# people reached by regular dedicated hygiene promotion_5]]/WWWW[[#This Row],[Total PoP ]]</calculatedColumnFormula>
    </tableColumn>
    <tableColumn id="55" xr3:uid="{00000000-0010-0000-0000-000037000000}" name="%HH with access to soap" dataDxfId="741" totalsRowDxfId="740" dataCellStyle="Percent">
      <calculatedColumnFormula>IF(WWWW[[#This Row],['#_of_affected_households_receiving_a_sufficient_quantity_of_soap]]/WWWW[[#This Row],[Total HH]]&gt;1,1,WWWW[[#This Row],['#_of_affected_households_receiving_a_sufficient_quantity_of_soap]]/WWWW[[#This Row],[Total HH]])</calculatedColumnFormula>
    </tableColumn>
    <tableColumn id="31" xr3:uid="{FD8C69C6-3D27-4A27-BCF4-02830740C127}" name="Sites with TLS" dataDxfId="739" totalsRowDxfId="738">
      <calculatedColumnFormula>IF(WWWW[[#This Row],['#_students at TLS_CFS]]="","No","Yes")</calculatedColumnFormula>
    </tableColumn>
    <tableColumn id="38" xr3:uid="{794A858C-E6A5-49E1-8410-D4883797176F}" name="%_of_affected_people_surveyed_who_report_feeling_informed_about_the_different_WASH_services_available_to_them2" dataDxfId="737" totalsRowDxfId="736" dataCellStyle="Percent">
      <calculatedColumnFormula>WWWW[[#This Row],[%_of_affected_people_surveyed_who_report_feeling_informed_about_the_different_WASH_services_available_to_them]]</calculatedColumnFormula>
    </tableColumn>
    <tableColumn id="41" xr3:uid="{971B5561-0A5B-4D63-83FA-6D21A8909408}" name="# of affected people surveyed who report feeling satistfied with the latrine design and sanitation service " dataDxfId="735" totalsRowDxfId="734" dataCellStyle="Percent">
      <calculatedColumnFormula>WWWW[[#This Row],[%_of_affected_people_surveyed_who_report_feeling_satistfied_with_the_latrine_design_and_sanitation_service]]*WWWW[[#This Row],[Total PoP ]]</calculatedColumnFormula>
    </tableColumn>
    <tableColumn id="42" xr3:uid="{75CC6C6F-757D-4BDA-8830-E5C930706C79}" name="#_of_affected_people_surveyed_who_report_feeling_satistfied_with_the_water_point_design_and_water_service" dataDxfId="733" totalsRowDxfId="732" dataCellStyle="Percent">
      <calculatedColumnFormula>WWWW[[#This Row],[%_of_affected_people_surveyed_who_report_feeling_satistfied_with_the_water_point_design_and_water_service]]*WWWW[[#This Row],[Total PoP ]]</calculatedColumnFormula>
    </tableColumn>
    <tableColumn id="59" xr3:uid="{E045C6F5-C26F-47FE-A5D2-D9D9D8C59000}" name="#_of_affected_people_surveyed_who_report_feeling_informed_about_the_different_WASH_services_available_to_them" dataDxfId="731" totalsRowDxfId="730" dataCellStyle="Percent">
      <calculatedColumnFormula>WWWW[[#This Row],[%_of_affected_people_surveyed_who_report_feeling_informed_about_the_different_WASH_services_available_to_them]]*WWWW[[#This Row],[Total PoP ]]</calculatedColumnFormula>
    </tableColumn>
    <tableColumn id="70" xr3:uid="{99337570-8424-40C9-81A0-76956F8E36DE}" name="# complaints received that result in timely, corrective action and feedback to the community" dataDxfId="729" totalsRowDxfId="728" dataCellStyle="Percent">
      <calculatedColumnFormula>WWWW[[#This Row],[%_of_complaints_received_that_result_in_timely_corrective_action_and_feedback_to_the_community]]*WWWW[[#This Row],[Total PoP ]]</calculatedColumnFormula>
    </tableColumn>
    <tableColumn id="71" xr3:uid="{842D370B-98F2-4E9C-B7C9-EDBEC58AD26C}" name="HRP4" dataDxfId="727" dataCellStyle="Percent">
      <calculatedColumnFormula>MAX(WWWW[[#This Row],['# of affected people surveyed who report feeling satistfied with the latrine design and sanitation service ]:['# complaints received that result in timely, corrective action and feedback to the community]])</calculatedColumnFormula>
    </tableColumn>
    <tableColumn id="90" xr3:uid="{78D99C74-BFF6-4D4E-AE82-F99E636EB1A4}" name="HRP5" dataDxfId="726" totalsRowDxfId="725" dataCellStyle="Comma">
      <calculatedColumnFormula>IF(WWWW[[#This Row],['#_PPL_accessed_water_in_TLS]]&gt;WWWW[[#This Row],['# students access to functioning school latrines_HRP5]],WWWW[[#This Row],['#_PPL_accessed_water_in_TLS]],WWWW[[#This Row],['# students access to functioning school latrines_HRP5]])</calculatedColumnFormula>
    </tableColumn>
    <tableColumn id="37" xr3:uid="{D79F686E-54D7-4D5C-8DE5-AC8B5A19703B}" name="HRP6" dataDxfId="724" totalsRowDxfId="723" dataCellStyle="Comma">
      <calculatedColumnFormula>IF(WWWW[[#This Row],['#_PPL_accessed_water_in_THF]]&gt;WWWW[[#This Row],['# people access to functioning latrines in THF_HRP6]],WWWW[[#This Row],['#_PPL_accessed_water_in_THF]],WWWW[[#This Row],['# people access to functioning latrines in THF_HRP6]])</calculatedColumnFormula>
    </tableColumn>
    <tableColumn id="118" xr3:uid="{8F09FB1A-4898-413B-A62B-4AFF4C447704}" name="HRP_Addemdum1" dataDxfId="722" totalsRowDxfId="721" dataCellStyle="Comma">
      <calculatedColumnFormula>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calculatedColumnFormula>
    </tableColumn>
    <tableColumn id="119" xr3:uid="{27587723-2D4C-417C-BA77-3CF5693A6E3E}" name="HRP_Addendum2" dataDxfId="720" totalsRowDxfId="719" dataCellStyle="Comma">
      <calculatedColumnFormula>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calculatedColumnFormula>
    </tableColumn>
    <tableColumn id="120" xr3:uid="{F715F0CC-9940-4F97-808C-F933E6A604FD}" name="HRP_Addendum3" dataDxfId="718" totalsRowDxfId="717" dataCellStyle="Comma">
      <calculatedColumnFormula>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calculatedColumnFormula>
    </tableColumn>
    <tableColumn id="121" xr3:uid="{AE937E8D-5AD1-4A55-91B9-90732B8A1590}" name="HRP_Addendum4" dataDxfId="716" totalsRowDxfId="715" dataCellStyle="Comma">
      <calculatedColumnFormula>IF(WWWW[[#This Row],[Is_there_an_effective_restrored_drainage_system?]]="",0,IF(WWWW[[#This Row],[Is_there_an_effective_restrored_drainage_system?]]="&lt;30%",WWWW[[#This Row],[Total PoP ]]*25%,IF(WWWW[[#This Row],[Is_there_an_effective_restrored_drainage_system?]]="30%-70%",WWWW[[#This Row],[Total PoP ]]*50%,WWWW[[#This Row],[Total PoP ]]*75%)))</calculatedColumnFormula>
    </tableColumn>
    <tableColumn id="124" xr3:uid="{FD590828-0CB6-43BE-9FED-4EBB155C683D}" name="HRP_Addendum5" dataDxfId="714" totalsRowDxfId="713" dataCellStyle="Comma">
      <calculatedColumnFormula>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calculatedColumnFormula>
    </tableColumn>
    <tableColumn id="135" xr3:uid="{231E08E2-47F2-41E9-98CC-4077E36E5FF1}" name="HPM WASH items" dataDxfId="712" dataCellStyle="Comma">
      <calculatedColumnFormula>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calculatedColumnFormula>
    </tableColumn>
    <tableColumn id="58" xr3:uid="{00000000-0010-0000-0000-00003A000000}" name="CCCM Management" dataDxfId="711" totalsRowDxfId="710" dataCellStyle="Percent">
      <calculatedColumnFormula>VLOOKUP(WWWW[[#This Row],[Site Name]],SiteDB6[[Site Name]:[CCCM Management]],6,FALSE)</calculatedColumnFormula>
    </tableColumn>
    <tableColumn id="81" xr3:uid="{00000000-0010-0000-0000-000051000000}" name="CCCM Focal Agency" dataDxfId="709" totalsRowDxfId="708" dataCellStyle="Percent">
      <calculatedColumnFormula>VLOOKUP(WWWW[[#This Row],[Site Name]],SiteDB6[[Site Name]:[CCCM Focal Agency]],7,FALSE)</calculatedColumnFormula>
    </tableColumn>
    <tableColumn id="80" xr3:uid="{00000000-0010-0000-0000-000050000000}" name="Location Type 1" dataDxfId="707" totalsRowDxfId="706" dataCellStyle="Percent">
      <calculatedColumnFormula>VLOOKUP(WWWW[[#This Row],[Site Name]],SiteDB6[[Site Name]:[Location Type 1]],9,FALSE)</calculatedColumnFormula>
    </tableColumn>
    <tableColumn id="45" xr3:uid="{00000000-0010-0000-0000-00002D000000}" name="Type of accommodation" dataDxfId="705" totalsRowDxfId="704" dataCellStyle="Percent">
      <calculatedColumnFormula>VLOOKUP(WWWW[[#This Row],[Site Name]],SiteDB6[[Site Name]:[Type of Accommodation]],10,FALSE)</calculatedColumnFormula>
    </tableColumn>
    <tableColumn id="46" xr3:uid="{00000000-0010-0000-0000-00002E000000}" name="Ethnic or GCA/NGCA" dataDxfId="703" totalsRowDxfId="702" dataCellStyle="Percent">
      <calculatedColumnFormula>VLOOKUP(WWWW[[#This Row],[Site Name]],SiteDB6[[Site Name]:[Ethnic or GCA/NGCA]],11,FALSE)</calculatedColumnFormula>
    </tableColumn>
    <tableColumn id="60" xr3:uid="{00000000-0010-0000-0000-00003C000000}" name="Lat" dataDxfId="701" totalsRowDxfId="700" dataCellStyle="Percent">
      <calculatedColumnFormula>VLOOKUP(WWWW[[#This Row],[Site Name]],SiteDB6[[Site Name]:[Lat]],12,FALSE)</calculatedColumnFormula>
    </tableColumn>
    <tableColumn id="61" xr3:uid="{00000000-0010-0000-0000-00003D000000}" name="Long" dataDxfId="699" totalsRowDxfId="698" dataCellStyle="Percent">
      <calculatedColumnFormula>VLOOKUP(WWWW[[#This Row],[Site Name]],SiteDB6[[Site Name]:[Long]],13,FALSE)</calculatedColumnFormula>
    </tableColumn>
    <tableColumn id="62" xr3:uid="{00000000-0010-0000-0000-00003E000000}" name="Pcode" dataDxfId="697" totalsRowDxfId="696" dataCellStyle="Percent">
      <calculatedColumnFormula>VLOOKUP(WWWW[[#This Row],[Site Name]],SiteDB6[[Site Name]:[Pcode]],3,FALSE)</calculatedColumnFormula>
    </tableColumn>
    <tableColumn id="63" xr3:uid="{00000000-0010-0000-0000-00003F000000}" name="Covered" dataDxfId="695" totalsRowDxfId="694">
      <calculatedColumnFormula>IF(C7="none","Notcovered","Covered")</calculatedColumnFormula>
    </tableColumn>
    <tableColumn id="22" xr3:uid="{826CE2B6-5FC4-4AEB-8DBB-6684ACBBF4AF}" name="# of Male_People with disabilities" dataDxfId="693" totalsRowDxfId="692">
      <calculatedColumnFormula>VLOOKUP(WWWW[[#This Row],[Site Name]],SiteDB6[[Site Name]:[PWD_Total]],22,FALSE)</calculatedColumnFormula>
    </tableColumn>
    <tableColumn id="29" xr3:uid="{2F55C443-7C7C-4E42-8C0C-D0E64838ADAE}" name="# of Female_People with disabilities" dataDxfId="691" totalsRowDxfId="690">
      <calculatedColumnFormula>VLOOKUP(WWWW[[#This Row],[Site Name]],SiteDB6[[Site Name]:[PWD_Total]],23,FALSE)</calculatedColumnFormula>
    </tableColumn>
    <tableColumn id="30" xr3:uid="{0DE26D30-0937-450A-9585-92FC5884D6D1}" name="# of Total_People with disabilities" dataDxfId="689" totalsRowDxfId="688">
      <calculatedColumnFormula>WWWW[[#This Row],['# of Male_People with disabilities]]+WWWW[[#This Row],['# of Female_People with disabilities]]</calculatedColumnFormula>
    </tableColumn>
    <tableColumn id="64" xr3:uid="{00000000-0010-0000-0000-000040000000}" name="Remark" dataDxfId="687" totalsRowDxfId="686"/>
    <tableColumn id="33" xr3:uid="{02022A16-5972-46BA-BBEF-68F193981FB1}" name="Total consultations" dataDxfId="685" totalsRowDxfId="684"/>
    <tableColumn id="35" xr3:uid="{CABA44DE-E161-49DA-95B2-6891B6FACF4B}" name="Cases of Acute watery diarrhea" dataDxfId="683" totalsRowDxfId="682"/>
    <tableColumn id="36" xr3:uid="{2FAA2AA3-3F27-4441-95E9-C7B30805F79D}" name="Deaths of Acute watery diarrhea" dataDxfId="681" totalsRowDxfId="680"/>
    <tableColumn id="93" xr3:uid="{71442401-24FB-48CA-817A-EB31B142910C}" name="HH" dataDxfId="679" totalsRowDxfId="678">
      <calculatedColumnFormula>VLOOKUP(WWWW[[#This Row],[Site Name]],SiteDB6[[Site Name]:[Pop
(CCCM as of Autust 2021)]],16,FALSE)</calculatedColumnFormula>
    </tableColumn>
    <tableColumn id="94" xr3:uid="{FBB21E2F-61FB-48C2-BD10-5BDB01E8B6DC}" name="Pop" dataDxfId="677" totalsRowDxfId="676">
      <calculatedColumnFormula>VLOOKUP(WWWW[[#This Row],[Site Name]],SiteDB6[[Site Name]:[Pop
(CCCM as of Autust 2021)]],17,FALSE)</calculatedColumnFormula>
    </tableColumn>
    <tableColumn id="132" xr3:uid="{37142A73-C131-4AAF-831F-DBE689117B5A}" name="HRP_addendum" dataDxfId="675" totalsRowDxfId="674"/>
  </tableColumns>
  <tableStyleInfo name="TableStyleMedium27"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SiteDB6" displayName="SiteDB6" ref="A2:Z1111" totalsRowShown="0" headerRowDxfId="667" dataDxfId="666">
  <autoFilter ref="A2:Z1111" xr:uid="{00000000-000C-0000-FFFF-FFFF01000000}">
    <filterColumn colId="25">
      <customFilters>
        <customFilter operator="notEqual" val=" "/>
      </customFilters>
    </filterColumn>
  </autoFilter>
  <sortState xmlns:xlrd2="http://schemas.microsoft.com/office/spreadsheetml/2017/richdata2" ref="A3:W1109">
    <sortCondition ref="A3:A1109"/>
    <sortCondition ref="B3:B1109"/>
    <sortCondition ref="C3:C1109"/>
  </sortState>
  <tableColumns count="26">
    <tableColumn id="13" xr3:uid="{00000000-0010-0000-0100-00000D000000}" name="State" dataDxfId="665"/>
    <tableColumn id="12" xr3:uid="{00000000-0010-0000-0100-00000C000000}" name="Township" dataDxfId="664"/>
    <tableColumn id="1" xr3:uid="{00000000-0010-0000-0100-000001000000}" name="Site Name" dataDxfId="663"/>
    <tableColumn id="26" xr3:uid="{00000000-0010-0000-0100-00001A000000}" name="open in cccm?" dataDxfId="662"/>
    <tableColumn id="2" xr3:uid="{00000000-0010-0000-0100-000002000000}" name="Pcode" dataDxfId="661"/>
    <tableColumn id="20" xr3:uid="{00000000-0010-0000-0100-000014000000}" name="Vtract" dataDxfId="660"/>
    <tableColumn id="21" xr3:uid="{00000000-0010-0000-0100-000015000000}" name="VillageWard" dataDxfId="659"/>
    <tableColumn id="3" xr3:uid="{00000000-0010-0000-0100-000003000000}" name="CCCM Management" dataDxfId="658"/>
    <tableColumn id="4" xr3:uid="{00000000-0010-0000-0100-000004000000}" name="CCCM Focal Agency" dataDxfId="657"/>
    <tableColumn id="5" xr3:uid="{00000000-0010-0000-0100-000005000000}" name="Location Type" dataDxfId="656"/>
    <tableColumn id="6" xr3:uid="{00000000-0010-0000-0100-000006000000}" name="Location Type 1" dataDxfId="655"/>
    <tableColumn id="7" xr3:uid="{00000000-0010-0000-0100-000007000000}" name="Type of Accommodation" dataDxfId="654"/>
    <tableColumn id="8" xr3:uid="{00000000-0010-0000-0100-000008000000}" name="Ethnic or GCA/NGCA" dataDxfId="653"/>
    <tableColumn id="10" xr3:uid="{00000000-0010-0000-0100-00000A000000}" name="Lat" dataDxfId="652"/>
    <tableColumn id="9" xr3:uid="{00000000-0010-0000-0100-000009000000}" name="Long" dataDxfId="651"/>
    <tableColumn id="11" xr3:uid="{00000000-0010-0000-0100-00000B000000}" name="HRP categories" dataDxfId="650"/>
    <tableColumn id="14" xr3:uid="{00000000-0010-0000-0100-00000E000000}" name="Current 4 W reported list" dataDxfId="649"/>
    <tableColumn id="15" xr3:uid="{00000000-0010-0000-0100-00000F000000}" name="HH_x000a_(CCCM as of Autust 2021)" dataDxfId="648"/>
    <tableColumn id="16" xr3:uid="{00000000-0010-0000-0100-000010000000}" name="Pop_x000a_(CCCM as of Autust 2021)" dataDxfId="647"/>
    <tableColumn id="17" xr3:uid="{00000000-0010-0000-0100-000011000000}" name="Updated Date" dataDxfId="646"/>
    <tableColumn id="18" xr3:uid="{00000000-0010-0000-0100-000012000000}" name="Remark" dataDxfId="645"/>
    <tableColumn id="19" xr3:uid="{00000000-0010-0000-0100-000013000000}" name="Site Name_(Old)" dataDxfId="644"/>
    <tableColumn id="24" xr3:uid="{00000000-0010-0000-0100-000018000000}" name="Comments form CCCM" dataDxfId="643"/>
    <tableColumn id="22" xr3:uid="{FF7E7C61-548A-4487-B9AE-0A934724C919}" name="PWD_Male" dataDxfId="642"/>
    <tableColumn id="23" xr3:uid="{654EFBAD-22A1-49C0-AB60-83A62C3C60F0}" name="PWD_Female" dataDxfId="641"/>
    <tableColumn id="25" xr3:uid="{719F0BE0-8EA8-40DC-A8EB-6402E5D429D2}" name="PWD_Total" dataDxfId="64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0CE7D1B-FA27-44CD-A7A6-7AE2A9503EC8}" name="Table4124" displayName="Table4124" ref="B66:H71" totalsRowShown="0" headerRowDxfId="67" dataDxfId="65" headerRowBorderDxfId="66" tableBorderDxfId="64" totalsRowBorderDxfId="63">
  <tableColumns count="7">
    <tableColumn id="1" xr3:uid="{7AAB66BC-5BF5-40FD-97AF-974F7637521D}" name="Gap in WASH covered camps / Township" dataDxfId="62"/>
    <tableColumn id="6" xr3:uid="{E335C298-4096-479C-9F84-9F534AB30841}" name="Partners " dataDxfId="61"/>
    <tableColumn id="7" xr3:uid="{BE20E5F5-CB4E-4255-B18C-D925A373D0C4}" name="# of sites" dataDxfId="60"/>
    <tableColumn id="2" xr3:uid="{ACC512AB-C6CA-48DF-8319-F409BB1D2EDF}" name="Total population" dataDxfId="59" dataCellStyle="Comma"/>
    <tableColumn id="3" xr3:uid="{0ACF7DF9-3CD0-4BE0-A469-5884EF213179}" name=" % _x000a_Water Gap" dataDxfId="58"/>
    <tableColumn id="4" xr3:uid="{D40DD8CD-93F1-46D7-B55E-1437D73B6B01}" name=" %_x000a_ Sanitation Gap" dataDxfId="57"/>
    <tableColumn id="5" xr3:uid="{219F4310-BB9C-4E5E-8F9A-AACDA441F896}" name="%  _x000a_Hygiene Gap" dataDxfId="5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Table1" displayName="Table1" ref="AB3:AC83" totalsRowShown="0" headerRowDxfId="5" dataDxfId="3" headerRowBorderDxfId="4" tableBorderDxfId="2" dataCellStyle="Normal_Township">
  <autoFilter ref="AB3:AC83" xr:uid="{00000000-0009-0000-0100-000001000000}"/>
  <sortState xmlns:xlrd2="http://schemas.microsoft.com/office/spreadsheetml/2017/richdata2" ref="AB4:AC83">
    <sortCondition ref="AB4:AB83"/>
    <sortCondition ref="AC4:AC83"/>
  </sortState>
  <tableColumns count="2">
    <tableColumn id="1" xr3:uid="{00000000-0010-0000-0600-000001000000}" name="State_list" dataDxfId="1" dataCellStyle="Normal_Township"/>
    <tableColumn id="2" xr3:uid="{00000000-0010-0000-0600-000002000000}" name="TSps" dataDxfId="0" dataCellStyle="Normal_Township"/>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AO11" dT="2023-01-12T09:06:04.73" personId="{3056CA83-51FF-45D0-B9A1-4DD3CC5E5B61}" id="{3F3CC2BF-4FB5-4DAD-AB20-632446053C12}">
    <text>The number of person with disabilities are from CMA list</text>
  </threadedComment>
  <threadedComment ref="AO12" dT="2023-01-12T09:06:09.21" personId="{3056CA83-51FF-45D0-B9A1-4DD3CC5E5B61}" id="{991BE421-72A0-440E-836B-DAF0457576F7}">
    <text>The number of person with disabilities are from CMA list</text>
  </threadedComment>
  <threadedComment ref="O30" dT="2023-07-05T08:17:30.37" personId="{60985C5E-3BBD-4503-BABD-55F4798E55B3}" id="{D7AB4754-F92B-4F5F-B15B-4EA2B5D3977B}">
    <text>BDC 1+2</text>
  </threadedComment>
  <threadedComment ref="P30" dT="2023-07-05T08:17:56.59" personId="{60985C5E-3BBD-4503-BABD-55F4798E55B3}" id="{5D52C23B-ED8A-44E1-9DE3-D4251EBE6DC5}">
    <text>BDC 1+2</text>
  </threadedComment>
  <threadedComment ref="AS30" dT="2023-07-06T03:11:56.70" personId="{60985C5E-3BBD-4503-BABD-55F4798E55B3}" id="{363704BF-0A05-44D2-B1BB-C3250E1CFAAE}">
    <text>BDC 1+2</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13" Type="http://schemas.openxmlformats.org/officeDocument/2006/relationships/pivotTable" Target="../pivotTables/pivotTable17.xml"/><Relationship Id="rId18" Type="http://schemas.openxmlformats.org/officeDocument/2006/relationships/pivotTable" Target="../pivotTables/pivotTable22.xml"/><Relationship Id="rId26" Type="http://schemas.openxmlformats.org/officeDocument/2006/relationships/pivotTable" Target="../pivotTables/pivotTable30.xml"/><Relationship Id="rId3" Type="http://schemas.openxmlformats.org/officeDocument/2006/relationships/pivotTable" Target="../pivotTables/pivotTable7.xml"/><Relationship Id="rId21" Type="http://schemas.openxmlformats.org/officeDocument/2006/relationships/pivotTable" Target="../pivotTables/pivotTable25.xml"/><Relationship Id="rId34" Type="http://schemas.openxmlformats.org/officeDocument/2006/relationships/printerSettings" Target="../printerSettings/printerSettings9.bin"/><Relationship Id="rId7" Type="http://schemas.openxmlformats.org/officeDocument/2006/relationships/pivotTable" Target="../pivotTables/pivotTable11.xml"/><Relationship Id="rId12" Type="http://schemas.openxmlformats.org/officeDocument/2006/relationships/pivotTable" Target="../pivotTables/pivotTable16.xml"/><Relationship Id="rId17" Type="http://schemas.openxmlformats.org/officeDocument/2006/relationships/pivotTable" Target="../pivotTables/pivotTable21.xml"/><Relationship Id="rId25" Type="http://schemas.openxmlformats.org/officeDocument/2006/relationships/pivotTable" Target="../pivotTables/pivotTable29.xml"/><Relationship Id="rId33" Type="http://schemas.openxmlformats.org/officeDocument/2006/relationships/pivotTable" Target="../pivotTables/pivotTable37.xml"/><Relationship Id="rId2" Type="http://schemas.openxmlformats.org/officeDocument/2006/relationships/pivotTable" Target="../pivotTables/pivotTable6.xml"/><Relationship Id="rId16" Type="http://schemas.openxmlformats.org/officeDocument/2006/relationships/pivotTable" Target="../pivotTables/pivotTable20.xml"/><Relationship Id="rId20" Type="http://schemas.openxmlformats.org/officeDocument/2006/relationships/pivotTable" Target="../pivotTables/pivotTable24.xml"/><Relationship Id="rId29" Type="http://schemas.openxmlformats.org/officeDocument/2006/relationships/pivotTable" Target="../pivotTables/pivotTable33.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24" Type="http://schemas.openxmlformats.org/officeDocument/2006/relationships/pivotTable" Target="../pivotTables/pivotTable28.xml"/><Relationship Id="rId32" Type="http://schemas.openxmlformats.org/officeDocument/2006/relationships/pivotTable" Target="../pivotTables/pivotTable36.xml"/><Relationship Id="rId5" Type="http://schemas.openxmlformats.org/officeDocument/2006/relationships/pivotTable" Target="../pivotTables/pivotTable9.xml"/><Relationship Id="rId15" Type="http://schemas.openxmlformats.org/officeDocument/2006/relationships/pivotTable" Target="../pivotTables/pivotTable19.xml"/><Relationship Id="rId23" Type="http://schemas.openxmlformats.org/officeDocument/2006/relationships/pivotTable" Target="../pivotTables/pivotTable27.xml"/><Relationship Id="rId28" Type="http://schemas.openxmlformats.org/officeDocument/2006/relationships/pivotTable" Target="../pivotTables/pivotTable32.xml"/><Relationship Id="rId36" Type="http://schemas.microsoft.com/office/2007/relationships/slicer" Target="../slicers/slicer1.xml"/><Relationship Id="rId10" Type="http://schemas.openxmlformats.org/officeDocument/2006/relationships/pivotTable" Target="../pivotTables/pivotTable14.xml"/><Relationship Id="rId19" Type="http://schemas.openxmlformats.org/officeDocument/2006/relationships/pivotTable" Target="../pivotTables/pivotTable23.xml"/><Relationship Id="rId31" Type="http://schemas.openxmlformats.org/officeDocument/2006/relationships/pivotTable" Target="../pivotTables/pivotTable35.xml"/><Relationship Id="rId4" Type="http://schemas.openxmlformats.org/officeDocument/2006/relationships/pivotTable" Target="../pivotTables/pivotTable8.xml"/><Relationship Id="rId9" Type="http://schemas.openxmlformats.org/officeDocument/2006/relationships/pivotTable" Target="../pivotTables/pivotTable13.xml"/><Relationship Id="rId14" Type="http://schemas.openxmlformats.org/officeDocument/2006/relationships/pivotTable" Target="../pivotTables/pivotTable18.xml"/><Relationship Id="rId22" Type="http://schemas.openxmlformats.org/officeDocument/2006/relationships/pivotTable" Target="../pivotTables/pivotTable26.xml"/><Relationship Id="rId27" Type="http://schemas.openxmlformats.org/officeDocument/2006/relationships/pivotTable" Target="../pivotTables/pivotTable31.xml"/><Relationship Id="rId30" Type="http://schemas.openxmlformats.org/officeDocument/2006/relationships/pivotTable" Target="../pivotTables/pivotTable34.xml"/><Relationship Id="rId35" Type="http://schemas.openxmlformats.org/officeDocument/2006/relationships/drawing" Target="../drawings/drawing8.xml"/><Relationship Id="rId8" Type="http://schemas.openxmlformats.org/officeDocument/2006/relationships/pivotTable" Target="../pivotTables/pivotTable1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12.xml"/><Relationship Id="rId1" Type="http://schemas.openxmlformats.org/officeDocument/2006/relationships/pivotTable" Target="../pivotTables/pivotTable38.xml"/></Relationships>
</file>

<file path=xl/worksheets/_rels/sheet1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14.xml"/><Relationship Id="rId1" Type="http://schemas.openxmlformats.org/officeDocument/2006/relationships/pivotTable" Target="../pivotTables/pivotTable39.xml"/></Relationships>
</file>

<file path=xl/worksheets/_rels/sheet16.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5.xml"/><Relationship Id="rId1" Type="http://schemas.openxmlformats.org/officeDocument/2006/relationships/pivotTable" Target="../pivotTables/pivotTable4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6.xml"/><Relationship Id="rId1" Type="http://schemas.openxmlformats.org/officeDocument/2006/relationships/printerSettings" Target="../printerSettings/printerSettings11.bin"/><Relationship Id="rId5" Type="http://schemas.openxmlformats.org/officeDocument/2006/relationships/comments" Target="../comments4.xml"/><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ivotTable" Target="../pivotTables/pivotTable2.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T48"/>
  <sheetViews>
    <sheetView zoomScale="96" zoomScaleNormal="96" workbookViewId="0">
      <selection activeCell="C25" sqref="C25"/>
    </sheetView>
  </sheetViews>
  <sheetFormatPr defaultColWidth="7.6640625" defaultRowHeight="14.5"/>
  <cols>
    <col min="1" max="1" width="7.08203125" style="21" customWidth="1"/>
    <col min="2" max="2" width="2.1640625" style="21" customWidth="1"/>
    <col min="3" max="19" width="7.6640625" style="21"/>
    <col min="20" max="20" width="25.08203125" style="21" customWidth="1"/>
    <col min="21" max="16384" width="7.6640625" style="21"/>
  </cols>
  <sheetData>
    <row r="1" spans="2:20" ht="28.25" customHeight="1" thickBot="1"/>
    <row r="2" spans="2:20" s="22" customFormat="1" ht="35.5" customHeight="1" thickTop="1" thickBot="1">
      <c r="B2" s="1066" t="s">
        <v>76</v>
      </c>
      <c r="C2" s="1067"/>
      <c r="D2" s="1067"/>
      <c r="E2" s="1067"/>
      <c r="F2" s="1067"/>
      <c r="G2" s="1067"/>
      <c r="H2" s="1067"/>
      <c r="I2" s="1067"/>
      <c r="J2" s="1067"/>
      <c r="K2" s="1067"/>
      <c r="L2" s="1067"/>
      <c r="M2" s="1067"/>
      <c r="N2" s="1067"/>
      <c r="O2" s="1067"/>
      <c r="P2" s="1067"/>
      <c r="Q2" s="1067"/>
      <c r="R2" s="1067"/>
      <c r="S2" s="1067"/>
      <c r="T2" s="1068"/>
    </row>
    <row r="3" spans="2:20" ht="15" thickTop="1">
      <c r="B3" s="23"/>
      <c r="C3" s="24"/>
      <c r="D3" s="24"/>
      <c r="E3" s="24"/>
      <c r="F3" s="24"/>
      <c r="G3" s="24"/>
      <c r="H3" s="24"/>
      <c r="I3" s="24"/>
      <c r="J3" s="24"/>
      <c r="K3" s="24"/>
      <c r="L3" s="24"/>
      <c r="M3" s="24"/>
      <c r="N3" s="24"/>
      <c r="O3" s="24"/>
      <c r="P3" s="24"/>
      <c r="Q3" s="24"/>
      <c r="R3" s="24"/>
      <c r="S3" s="24"/>
      <c r="T3" s="25"/>
    </row>
    <row r="4" spans="2:20">
      <c r="B4" s="23"/>
      <c r="C4" s="26" t="s">
        <v>77</v>
      </c>
      <c r="D4" s="24"/>
      <c r="E4" s="24"/>
      <c r="F4" s="24"/>
      <c r="G4" s="24"/>
      <c r="H4" s="24"/>
      <c r="I4" s="24"/>
      <c r="J4" s="24"/>
      <c r="K4" s="24"/>
      <c r="L4" s="24"/>
      <c r="M4" s="24"/>
      <c r="N4" s="24"/>
      <c r="O4" s="24"/>
      <c r="P4" s="24"/>
      <c r="Q4" s="24"/>
      <c r="R4" s="24"/>
      <c r="S4" s="24"/>
      <c r="T4" s="25"/>
    </row>
    <row r="5" spans="2:20">
      <c r="B5" s="23"/>
      <c r="C5" s="24"/>
      <c r="D5" s="24" t="s">
        <v>78</v>
      </c>
      <c r="E5" s="24"/>
      <c r="F5" s="24"/>
      <c r="G5" s="24"/>
      <c r="H5" s="24"/>
      <c r="I5" s="24"/>
      <c r="J5" s="24"/>
      <c r="K5" s="24"/>
      <c r="L5" s="24"/>
      <c r="M5" s="24"/>
      <c r="N5" s="24"/>
      <c r="O5" s="24"/>
      <c r="P5" s="24"/>
      <c r="Q5" s="24"/>
      <c r="R5" s="24"/>
      <c r="S5" s="24"/>
      <c r="T5" s="25"/>
    </row>
    <row r="6" spans="2:20">
      <c r="B6" s="23"/>
      <c r="C6" s="24"/>
      <c r="D6" s="24" t="s">
        <v>79</v>
      </c>
      <c r="E6" s="24"/>
      <c r="F6" s="24"/>
      <c r="G6" s="24"/>
      <c r="H6" s="24"/>
      <c r="I6" s="24"/>
      <c r="J6" s="24"/>
      <c r="K6" s="24"/>
      <c r="L6" s="24"/>
      <c r="M6" s="24"/>
      <c r="N6" s="24"/>
      <c r="O6" s="24"/>
      <c r="P6" s="24"/>
      <c r="Q6" s="24"/>
      <c r="R6" s="24"/>
      <c r="S6" s="24"/>
      <c r="T6" s="25"/>
    </row>
    <row r="7" spans="2:20">
      <c r="B7" s="23"/>
      <c r="C7" s="24"/>
      <c r="D7" s="24" t="s">
        <v>80</v>
      </c>
      <c r="E7" s="24"/>
      <c r="F7" s="24"/>
      <c r="G7" s="24"/>
      <c r="H7" s="24"/>
      <c r="I7" s="24"/>
      <c r="J7" s="24"/>
      <c r="K7" s="24"/>
      <c r="L7" s="24"/>
      <c r="M7" s="24"/>
      <c r="N7" s="24"/>
      <c r="O7" s="24"/>
      <c r="P7" s="24"/>
      <c r="Q7" s="24"/>
      <c r="R7" s="24"/>
      <c r="S7" s="24"/>
      <c r="T7" s="25"/>
    </row>
    <row r="8" spans="2:20">
      <c r="B8" s="23"/>
      <c r="C8" s="24"/>
      <c r="D8" s="24" t="s">
        <v>81</v>
      </c>
      <c r="E8" s="24"/>
      <c r="F8" s="24"/>
      <c r="G8" s="24"/>
      <c r="H8" s="24"/>
      <c r="I8" s="24"/>
      <c r="J8" s="24"/>
      <c r="K8" s="24"/>
      <c r="L8" s="24"/>
      <c r="M8" s="24"/>
      <c r="N8" s="24"/>
      <c r="O8" s="24"/>
      <c r="P8" s="24"/>
      <c r="Q8" s="24"/>
      <c r="R8" s="24"/>
      <c r="S8" s="24"/>
      <c r="T8" s="25"/>
    </row>
    <row r="9" spans="2:20">
      <c r="B9" s="23"/>
      <c r="C9" s="24"/>
      <c r="D9" s="24" t="s">
        <v>82</v>
      </c>
      <c r="E9" s="24"/>
      <c r="F9" s="24"/>
      <c r="G9" s="24"/>
      <c r="H9" s="24"/>
      <c r="I9" s="24"/>
      <c r="J9" s="24"/>
      <c r="K9" s="24"/>
      <c r="L9" s="24"/>
      <c r="M9" s="24"/>
      <c r="N9" s="24"/>
      <c r="O9" s="24"/>
      <c r="P9" s="24"/>
      <c r="Q9" s="24"/>
      <c r="R9" s="24"/>
      <c r="S9" s="24"/>
      <c r="T9" s="25"/>
    </row>
    <row r="10" spans="2:20">
      <c r="B10" s="23"/>
      <c r="C10" s="24"/>
      <c r="D10" s="24" t="s">
        <v>83</v>
      </c>
      <c r="E10" s="24"/>
      <c r="F10" s="24"/>
      <c r="G10" s="24"/>
      <c r="H10" s="24"/>
      <c r="I10" s="24"/>
      <c r="J10" s="24"/>
      <c r="K10" s="24"/>
      <c r="L10" s="24"/>
      <c r="M10" s="24"/>
      <c r="N10" s="24"/>
      <c r="O10" s="24"/>
      <c r="P10" s="24"/>
      <c r="Q10" s="24"/>
      <c r="R10" s="24"/>
      <c r="S10" s="24"/>
      <c r="T10" s="25"/>
    </row>
    <row r="11" spans="2:20">
      <c r="B11" s="23"/>
      <c r="C11" s="24"/>
      <c r="D11" s="24" t="s">
        <v>84</v>
      </c>
      <c r="E11" s="24"/>
      <c r="F11" s="24"/>
      <c r="G11" s="24"/>
      <c r="H11" s="24"/>
      <c r="I11" s="24"/>
      <c r="J11" s="24"/>
      <c r="K11" s="24"/>
      <c r="L11" s="24"/>
      <c r="M11" s="24"/>
      <c r="N11" s="24"/>
      <c r="O11" s="24"/>
      <c r="P11" s="24"/>
      <c r="Q11" s="24"/>
      <c r="R11" s="24"/>
      <c r="S11" s="24"/>
      <c r="T11" s="25"/>
    </row>
    <row r="12" spans="2:20">
      <c r="B12" s="23"/>
      <c r="C12" s="24"/>
      <c r="D12" s="24" t="s">
        <v>85</v>
      </c>
      <c r="E12" s="24"/>
      <c r="F12" s="24"/>
      <c r="G12" s="24"/>
      <c r="H12" s="24"/>
      <c r="I12" s="24"/>
      <c r="J12" s="24"/>
      <c r="K12" s="24"/>
      <c r="L12" s="24"/>
      <c r="M12" s="24"/>
      <c r="N12" s="24"/>
      <c r="O12" s="24"/>
      <c r="P12" s="24"/>
      <c r="Q12" s="24"/>
      <c r="R12" s="24"/>
      <c r="S12" s="24"/>
      <c r="T12" s="25"/>
    </row>
    <row r="13" spans="2:20">
      <c r="B13" s="23"/>
      <c r="C13" s="24"/>
      <c r="D13" s="24" t="s">
        <v>86</v>
      </c>
      <c r="E13" s="24"/>
      <c r="F13" s="24"/>
      <c r="G13" s="24"/>
      <c r="H13" s="24"/>
      <c r="I13" s="24"/>
      <c r="J13" s="24"/>
      <c r="K13" s="24"/>
      <c r="L13" s="24"/>
      <c r="M13" s="24"/>
      <c r="N13" s="24"/>
      <c r="O13" s="24"/>
      <c r="P13" s="24"/>
      <c r="Q13" s="24"/>
      <c r="R13" s="24"/>
      <c r="S13" s="24"/>
      <c r="T13" s="25"/>
    </row>
    <row r="14" spans="2:20">
      <c r="B14" s="23"/>
      <c r="C14" s="24"/>
      <c r="D14" s="24"/>
      <c r="E14" s="24"/>
      <c r="F14" s="24"/>
      <c r="G14" s="24"/>
      <c r="H14" s="24"/>
      <c r="I14" s="24"/>
      <c r="J14" s="24"/>
      <c r="K14" s="24"/>
      <c r="L14" s="24"/>
      <c r="M14" s="24"/>
      <c r="N14" s="24"/>
      <c r="O14" s="24"/>
      <c r="P14" s="24"/>
      <c r="Q14" s="24"/>
      <c r="R14" s="24"/>
      <c r="S14" s="24"/>
      <c r="T14" s="25"/>
    </row>
    <row r="15" spans="2:20">
      <c r="B15" s="23"/>
      <c r="C15" s="26" t="s">
        <v>87</v>
      </c>
      <c r="D15" s="24"/>
      <c r="E15" s="24"/>
      <c r="F15" s="24"/>
      <c r="G15" s="24"/>
      <c r="H15" s="24"/>
      <c r="I15" s="24"/>
      <c r="J15" s="24"/>
      <c r="K15" s="24"/>
      <c r="L15" s="24"/>
      <c r="M15" s="24"/>
      <c r="N15" s="24"/>
      <c r="O15" s="24"/>
      <c r="P15" s="24"/>
      <c r="Q15" s="24"/>
      <c r="R15" s="24"/>
      <c r="S15" s="24"/>
      <c r="T15" s="25"/>
    </row>
    <row r="16" spans="2:20">
      <c r="B16" s="23"/>
      <c r="C16" s="24"/>
      <c r="D16" s="24" t="s">
        <v>88</v>
      </c>
      <c r="E16" s="24"/>
      <c r="F16" s="24"/>
      <c r="G16" s="24"/>
      <c r="H16" s="24"/>
      <c r="I16" s="24"/>
      <c r="J16" s="24"/>
      <c r="K16" s="24"/>
      <c r="L16" s="24"/>
      <c r="M16" s="24"/>
      <c r="N16" s="24"/>
      <c r="O16" s="24"/>
      <c r="P16" s="24"/>
      <c r="Q16" s="24"/>
      <c r="R16" s="24"/>
      <c r="S16" s="24"/>
      <c r="T16" s="25"/>
    </row>
    <row r="17" spans="2:20">
      <c r="B17" s="23"/>
      <c r="C17" s="24"/>
      <c r="D17" s="24" t="s">
        <v>89</v>
      </c>
      <c r="E17" s="24"/>
      <c r="F17" s="24"/>
      <c r="G17" s="24"/>
      <c r="H17" s="24"/>
      <c r="I17" s="24"/>
      <c r="J17" s="24"/>
      <c r="K17" s="24"/>
      <c r="L17" s="24"/>
      <c r="M17" s="24"/>
      <c r="N17" s="24"/>
      <c r="O17" s="24"/>
      <c r="P17" s="24"/>
      <c r="Q17" s="24"/>
      <c r="R17" s="24"/>
      <c r="S17" s="24"/>
      <c r="T17" s="25"/>
    </row>
    <row r="18" spans="2:20">
      <c r="B18" s="23"/>
      <c r="C18" s="24"/>
      <c r="D18" s="24" t="s">
        <v>90</v>
      </c>
      <c r="E18" s="24"/>
      <c r="F18" s="24"/>
      <c r="G18" s="24"/>
      <c r="H18" s="24"/>
      <c r="I18" s="24"/>
      <c r="J18" s="24"/>
      <c r="K18" s="24"/>
      <c r="L18" s="24"/>
      <c r="M18" s="24"/>
      <c r="N18" s="24"/>
      <c r="O18" s="24"/>
      <c r="P18" s="24"/>
      <c r="Q18" s="24"/>
      <c r="R18" s="24"/>
      <c r="S18" s="24"/>
      <c r="T18" s="25"/>
    </row>
    <row r="19" spans="2:20">
      <c r="B19" s="23"/>
      <c r="C19" s="24"/>
      <c r="D19" s="24" t="s">
        <v>91</v>
      </c>
      <c r="E19" s="24"/>
      <c r="F19" s="24"/>
      <c r="G19" s="24"/>
      <c r="H19" s="24"/>
      <c r="I19" s="24"/>
      <c r="J19" s="24"/>
      <c r="K19" s="24"/>
      <c r="L19" s="24"/>
      <c r="M19" s="24"/>
      <c r="N19" s="24"/>
      <c r="O19" s="24"/>
      <c r="P19" s="24"/>
      <c r="Q19" s="24"/>
      <c r="R19" s="24"/>
      <c r="S19" s="24"/>
      <c r="T19" s="25"/>
    </row>
    <row r="20" spans="2:20">
      <c r="B20" s="23"/>
      <c r="C20" s="24"/>
      <c r="D20" s="24" t="s">
        <v>92</v>
      </c>
      <c r="E20" s="24"/>
      <c r="F20" s="24"/>
      <c r="G20" s="24"/>
      <c r="H20" s="24"/>
      <c r="I20" s="24"/>
      <c r="J20" s="24"/>
      <c r="K20" s="24"/>
      <c r="L20" s="24"/>
      <c r="M20" s="24"/>
      <c r="N20" s="24"/>
      <c r="O20" s="24"/>
      <c r="P20" s="24"/>
      <c r="Q20" s="24"/>
      <c r="R20" s="24"/>
      <c r="S20" s="24"/>
      <c r="T20" s="25"/>
    </row>
    <row r="21" spans="2:20">
      <c r="B21" s="23"/>
      <c r="C21" s="24"/>
      <c r="D21" s="24" t="s">
        <v>93</v>
      </c>
      <c r="E21" s="24"/>
      <c r="F21" s="24"/>
      <c r="G21" s="24"/>
      <c r="H21" s="24"/>
      <c r="I21" s="24"/>
      <c r="J21" s="24"/>
      <c r="K21" s="24"/>
      <c r="L21" s="24"/>
      <c r="M21" s="24"/>
      <c r="N21" s="24"/>
      <c r="O21" s="24"/>
      <c r="P21" s="24"/>
      <c r="Q21" s="24"/>
      <c r="R21" s="24"/>
      <c r="S21" s="24"/>
      <c r="T21" s="25"/>
    </row>
    <row r="22" spans="2:20">
      <c r="B22" s="23"/>
      <c r="C22" s="24"/>
      <c r="D22" s="24" t="s">
        <v>94</v>
      </c>
      <c r="E22" s="24"/>
      <c r="F22" s="24"/>
      <c r="G22" s="24"/>
      <c r="H22" s="24"/>
      <c r="I22" s="24"/>
      <c r="J22" s="24"/>
      <c r="K22" s="24"/>
      <c r="L22" s="24"/>
      <c r="M22" s="24"/>
      <c r="N22" s="24"/>
      <c r="O22" s="24"/>
      <c r="P22" s="24"/>
      <c r="Q22" s="24"/>
      <c r="R22" s="24"/>
      <c r="S22" s="24"/>
      <c r="T22" s="25"/>
    </row>
    <row r="23" spans="2:20">
      <c r="B23" s="23"/>
      <c r="C23" s="24"/>
      <c r="D23" s="24"/>
      <c r="E23" s="24"/>
      <c r="F23" s="24"/>
      <c r="G23" s="24"/>
      <c r="H23" s="24"/>
      <c r="I23" s="24"/>
      <c r="J23" s="24"/>
      <c r="K23" s="24"/>
      <c r="L23" s="24"/>
      <c r="M23" s="24"/>
      <c r="N23" s="24"/>
      <c r="O23" s="24"/>
      <c r="P23" s="24"/>
      <c r="Q23" s="24"/>
      <c r="R23" s="24"/>
      <c r="S23" s="24"/>
      <c r="T23" s="25"/>
    </row>
    <row r="24" spans="2:20">
      <c r="B24" s="23"/>
      <c r="C24" s="26" t="s">
        <v>95</v>
      </c>
      <c r="D24" s="24"/>
      <c r="E24" s="24"/>
      <c r="F24" s="24"/>
      <c r="G24" s="24"/>
      <c r="H24" s="24"/>
      <c r="I24" s="24"/>
      <c r="J24" s="24"/>
      <c r="K24" s="24"/>
      <c r="L24" s="24"/>
      <c r="M24" s="24"/>
      <c r="N24" s="24"/>
      <c r="O24" s="24"/>
      <c r="P24" s="24"/>
      <c r="Q24" s="24"/>
      <c r="R24" s="24"/>
      <c r="S24" s="24"/>
      <c r="T24" s="25"/>
    </row>
    <row r="25" spans="2:20">
      <c r="B25" s="23"/>
      <c r="C25" s="24"/>
      <c r="D25" s="24" t="s">
        <v>96</v>
      </c>
      <c r="E25" s="24"/>
      <c r="F25" s="24"/>
      <c r="G25" s="24"/>
      <c r="H25" s="24"/>
      <c r="I25" s="24"/>
      <c r="J25" s="24"/>
      <c r="K25" s="24"/>
      <c r="L25" s="24"/>
      <c r="M25" s="24"/>
      <c r="N25" s="24"/>
      <c r="O25" s="24"/>
      <c r="P25" s="24"/>
      <c r="Q25" s="24"/>
      <c r="R25" s="24"/>
      <c r="S25" s="24"/>
      <c r="T25" s="25"/>
    </row>
    <row r="26" spans="2:20" ht="27" customHeight="1">
      <c r="B26" s="23"/>
      <c r="C26" s="24"/>
      <c r="D26" s="1069" t="s">
        <v>2686</v>
      </c>
      <c r="E26" s="1070"/>
      <c r="F26" s="1070"/>
      <c r="G26" s="1070"/>
      <c r="H26" s="1070"/>
      <c r="I26" s="1070"/>
      <c r="J26" s="1070"/>
      <c r="K26" s="1070"/>
      <c r="L26" s="1070"/>
      <c r="M26" s="1070"/>
      <c r="N26" s="1070"/>
      <c r="O26" s="1070"/>
      <c r="P26" s="1070"/>
      <c r="Q26" s="1070"/>
      <c r="R26" s="1070"/>
      <c r="S26" s="1070"/>
      <c r="T26" s="1071"/>
    </row>
    <row r="27" spans="2:20">
      <c r="B27" s="23"/>
      <c r="C27" s="24"/>
      <c r="D27" s="83" t="s">
        <v>1917</v>
      </c>
      <c r="E27" s="24"/>
      <c r="F27" s="24"/>
      <c r="G27" s="24"/>
      <c r="H27" s="24"/>
      <c r="I27" s="24"/>
      <c r="J27" s="24"/>
      <c r="K27" s="24"/>
      <c r="L27" s="24"/>
      <c r="M27" s="24"/>
      <c r="N27" s="24"/>
      <c r="O27" s="24"/>
      <c r="P27" s="24"/>
      <c r="Q27" s="24"/>
      <c r="R27" s="24"/>
      <c r="S27" s="24"/>
      <c r="T27" s="25"/>
    </row>
    <row r="28" spans="2:20">
      <c r="B28" s="23"/>
      <c r="C28" s="24"/>
      <c r="D28" s="24" t="s">
        <v>97</v>
      </c>
      <c r="E28" s="24"/>
      <c r="F28" s="24"/>
      <c r="G28" s="24"/>
      <c r="H28" s="24"/>
      <c r="I28" s="24"/>
      <c r="J28" s="24"/>
      <c r="K28" s="24"/>
      <c r="L28" s="24"/>
      <c r="M28" s="24"/>
      <c r="N28" s="24"/>
      <c r="O28" s="24"/>
      <c r="P28" s="24"/>
      <c r="Q28" s="24"/>
      <c r="R28" s="24"/>
      <c r="S28" s="24"/>
      <c r="T28" s="25"/>
    </row>
    <row r="29" spans="2:20">
      <c r="B29" s="23"/>
      <c r="C29" s="24"/>
      <c r="D29" s="423" t="s">
        <v>2687</v>
      </c>
      <c r="E29" s="24"/>
      <c r="F29" s="24"/>
      <c r="G29" s="24"/>
      <c r="H29" s="24"/>
      <c r="I29" s="24"/>
      <c r="J29" s="24"/>
      <c r="K29" s="24"/>
      <c r="L29" s="24"/>
      <c r="M29" s="24"/>
      <c r="N29" s="24"/>
      <c r="O29" s="24"/>
      <c r="P29" s="24"/>
      <c r="Q29" s="24"/>
      <c r="R29" s="24"/>
      <c r="S29" s="24"/>
      <c r="T29" s="25"/>
    </row>
    <row r="30" spans="2:20">
      <c r="B30" s="23"/>
      <c r="C30" s="24"/>
      <c r="D30" s="24" t="s">
        <v>98</v>
      </c>
      <c r="E30" s="24"/>
      <c r="F30" s="24"/>
      <c r="G30" s="24"/>
      <c r="H30" s="24"/>
      <c r="I30" s="24"/>
      <c r="J30" s="24"/>
      <c r="K30" s="24"/>
      <c r="L30" s="24"/>
      <c r="M30" s="24"/>
      <c r="N30" s="24"/>
      <c r="O30" s="24"/>
      <c r="P30" s="24"/>
      <c r="Q30" s="24"/>
      <c r="R30" s="24"/>
      <c r="S30" s="24"/>
      <c r="T30" s="25"/>
    </row>
    <row r="31" spans="2:20">
      <c r="B31" s="23"/>
      <c r="C31" s="24"/>
      <c r="D31" s="83" t="s">
        <v>1919</v>
      </c>
      <c r="E31" s="24"/>
      <c r="F31" s="24"/>
      <c r="G31" s="24"/>
      <c r="H31" s="24"/>
      <c r="I31" s="24"/>
      <c r="J31" s="24"/>
      <c r="K31" s="24"/>
      <c r="L31" s="24"/>
      <c r="M31" s="24"/>
      <c r="N31" s="24"/>
      <c r="O31" s="24"/>
      <c r="P31" s="24"/>
      <c r="Q31" s="24"/>
      <c r="R31" s="24"/>
      <c r="S31" s="24"/>
      <c r="T31" s="25"/>
    </row>
    <row r="32" spans="2:20">
      <c r="B32" s="23"/>
      <c r="C32" s="24"/>
      <c r="D32" s="24" t="s">
        <v>99</v>
      </c>
      <c r="E32" s="24"/>
      <c r="F32" s="24"/>
      <c r="G32" s="24"/>
      <c r="H32" s="24"/>
      <c r="I32" s="24"/>
      <c r="J32" s="24"/>
      <c r="K32" s="24"/>
      <c r="L32" s="24"/>
      <c r="M32" s="24"/>
      <c r="N32" s="24"/>
      <c r="O32" s="24"/>
      <c r="P32" s="24"/>
      <c r="Q32" s="24"/>
      <c r="R32" s="24"/>
      <c r="S32" s="24"/>
      <c r="T32" s="25"/>
    </row>
    <row r="33" spans="2:20">
      <c r="B33" s="23"/>
      <c r="C33" s="24"/>
      <c r="D33" s="24" t="s">
        <v>100</v>
      </c>
      <c r="E33" s="24"/>
      <c r="F33" s="24"/>
      <c r="G33" s="24"/>
      <c r="H33" s="24"/>
      <c r="I33" s="24"/>
      <c r="J33" s="24"/>
      <c r="K33" s="24"/>
      <c r="L33" s="24"/>
      <c r="M33" s="24"/>
      <c r="N33" s="24"/>
      <c r="O33" s="24"/>
      <c r="P33" s="24"/>
      <c r="Q33" s="24"/>
      <c r="R33" s="24"/>
      <c r="S33" s="24"/>
      <c r="T33" s="25"/>
    </row>
    <row r="34" spans="2:20">
      <c r="B34" s="23"/>
      <c r="C34" s="24"/>
      <c r="D34" s="24"/>
      <c r="E34" s="24"/>
      <c r="F34" s="24"/>
      <c r="G34" s="24"/>
      <c r="H34" s="24"/>
      <c r="I34" s="24"/>
      <c r="J34" s="24"/>
      <c r="K34" s="24"/>
      <c r="L34" s="24"/>
      <c r="M34" s="24"/>
      <c r="N34" s="24"/>
      <c r="O34" s="24"/>
      <c r="P34" s="24"/>
      <c r="Q34" s="24"/>
      <c r="R34" s="24"/>
      <c r="S34" s="24"/>
      <c r="T34" s="25"/>
    </row>
    <row r="35" spans="2:20">
      <c r="B35" s="23"/>
      <c r="C35" s="26" t="s">
        <v>101</v>
      </c>
      <c r="D35" s="24"/>
      <c r="E35" s="24"/>
      <c r="F35" s="24"/>
      <c r="G35" s="24"/>
      <c r="H35" s="24"/>
      <c r="I35" s="24"/>
      <c r="J35" s="24"/>
      <c r="K35" s="24"/>
      <c r="L35" s="24"/>
      <c r="M35" s="24"/>
      <c r="N35" s="24"/>
      <c r="O35" s="24"/>
      <c r="P35" s="24"/>
      <c r="Q35" s="24"/>
      <c r="R35" s="24"/>
      <c r="S35" s="24"/>
      <c r="T35" s="25"/>
    </row>
    <row r="36" spans="2:20">
      <c r="B36" s="23"/>
      <c r="C36" s="24"/>
      <c r="D36" s="24" t="s">
        <v>102</v>
      </c>
      <c r="E36" s="24"/>
      <c r="F36" s="24"/>
      <c r="G36" s="24"/>
      <c r="H36" s="24"/>
      <c r="I36" s="24"/>
      <c r="J36" s="24"/>
      <c r="K36" s="24"/>
      <c r="L36" s="24"/>
      <c r="M36" s="24"/>
      <c r="N36" s="24"/>
      <c r="O36" s="24"/>
      <c r="P36" s="24"/>
      <c r="Q36" s="24"/>
      <c r="R36" s="24"/>
      <c r="S36" s="24"/>
      <c r="T36" s="25"/>
    </row>
    <row r="37" spans="2:20">
      <c r="B37" s="23"/>
      <c r="C37" s="24"/>
      <c r="D37" s="24" t="s">
        <v>103</v>
      </c>
      <c r="E37" s="24"/>
      <c r="F37" s="24"/>
      <c r="G37" s="24"/>
      <c r="H37" s="24"/>
      <c r="I37" s="24"/>
      <c r="J37" s="24"/>
      <c r="K37" s="24"/>
      <c r="L37" s="24"/>
      <c r="M37" s="24"/>
      <c r="N37" s="24"/>
      <c r="O37" s="24"/>
      <c r="P37" s="24"/>
      <c r="Q37" s="24"/>
      <c r="R37" s="24"/>
      <c r="S37" s="24"/>
      <c r="T37" s="25"/>
    </row>
    <row r="38" spans="2:20">
      <c r="B38" s="23"/>
      <c r="C38" s="24"/>
      <c r="D38" s="24" t="s">
        <v>104</v>
      </c>
      <c r="E38" s="24"/>
      <c r="F38" s="24"/>
      <c r="G38" s="24"/>
      <c r="H38" s="24"/>
      <c r="I38" s="24"/>
      <c r="J38" s="24"/>
      <c r="K38" s="24"/>
      <c r="L38" s="24"/>
      <c r="M38" s="24"/>
      <c r="N38" s="24"/>
      <c r="O38" s="24"/>
      <c r="P38" s="24"/>
      <c r="Q38" s="24"/>
      <c r="R38" s="24"/>
      <c r="S38" s="24"/>
      <c r="T38" s="25"/>
    </row>
    <row r="39" spans="2:20">
      <c r="B39" s="23"/>
      <c r="C39" s="24"/>
      <c r="D39" s="24" t="s">
        <v>105</v>
      </c>
      <c r="E39" s="24"/>
      <c r="F39" s="24"/>
      <c r="G39" s="24"/>
      <c r="H39" s="24"/>
      <c r="I39" s="24"/>
      <c r="J39" s="24"/>
      <c r="K39" s="24"/>
      <c r="L39" s="24"/>
      <c r="M39" s="24"/>
      <c r="N39" s="24"/>
      <c r="O39" s="24"/>
      <c r="P39" s="24"/>
      <c r="Q39" s="24"/>
      <c r="R39" s="24"/>
      <c r="S39" s="24"/>
      <c r="T39" s="25"/>
    </row>
    <row r="40" spans="2:20">
      <c r="B40" s="23"/>
      <c r="C40" s="24"/>
      <c r="D40" s="24"/>
      <c r="E40" s="24"/>
      <c r="F40" s="24"/>
      <c r="G40" s="24"/>
      <c r="H40" s="24"/>
      <c r="I40" s="24"/>
      <c r="J40" s="24"/>
      <c r="K40" s="24"/>
      <c r="L40" s="24"/>
      <c r="M40" s="24"/>
      <c r="N40" s="24"/>
      <c r="O40" s="24"/>
      <c r="P40" s="24"/>
      <c r="Q40" s="24"/>
      <c r="R40" s="24"/>
      <c r="S40" s="24"/>
      <c r="T40" s="25"/>
    </row>
    <row r="41" spans="2:20">
      <c r="B41" s="23"/>
      <c r="C41" s="26" t="s">
        <v>106</v>
      </c>
      <c r="D41" s="24"/>
      <c r="E41" s="24"/>
      <c r="F41" s="24"/>
      <c r="G41" s="24"/>
      <c r="H41" s="24"/>
      <c r="I41" s="24"/>
      <c r="J41" s="24"/>
      <c r="K41" s="24"/>
      <c r="L41" s="24"/>
      <c r="M41" s="24"/>
      <c r="N41" s="24"/>
      <c r="O41" s="24"/>
      <c r="P41" s="24"/>
      <c r="Q41" s="24"/>
      <c r="R41" s="24"/>
      <c r="S41" s="24"/>
      <c r="T41" s="25"/>
    </row>
    <row r="42" spans="2:20">
      <c r="B42" s="23"/>
      <c r="C42" s="24"/>
      <c r="D42" s="24" t="s">
        <v>107</v>
      </c>
      <c r="E42" s="24"/>
      <c r="F42" s="24"/>
      <c r="G42" s="24"/>
      <c r="H42" s="24"/>
      <c r="I42" s="24"/>
      <c r="J42" s="24"/>
      <c r="K42" s="24"/>
      <c r="L42" s="24"/>
      <c r="M42" s="24"/>
      <c r="N42" s="24"/>
      <c r="O42" s="24"/>
      <c r="P42" s="24"/>
      <c r="Q42" s="24"/>
      <c r="R42" s="24"/>
      <c r="S42" s="24"/>
      <c r="T42" s="25"/>
    </row>
    <row r="43" spans="2:20">
      <c r="B43" s="23"/>
      <c r="C43" s="24"/>
      <c r="D43" s="24" t="s">
        <v>108</v>
      </c>
      <c r="E43" s="24"/>
      <c r="F43" s="24"/>
      <c r="G43" s="24"/>
      <c r="H43" s="24"/>
      <c r="I43" s="24"/>
      <c r="J43" s="24"/>
      <c r="K43" s="24"/>
      <c r="L43" s="24"/>
      <c r="M43" s="24"/>
      <c r="N43" s="24"/>
      <c r="O43" s="24"/>
      <c r="P43" s="24"/>
      <c r="Q43" s="24"/>
      <c r="R43" s="24"/>
      <c r="S43" s="24"/>
      <c r="T43" s="25"/>
    </row>
    <row r="44" spans="2:20">
      <c r="B44" s="23"/>
      <c r="C44" s="24"/>
      <c r="D44" s="24" t="s">
        <v>109</v>
      </c>
      <c r="E44" s="24"/>
      <c r="F44" s="24"/>
      <c r="G44" s="24"/>
      <c r="H44" s="24"/>
      <c r="I44" s="24"/>
      <c r="J44" s="24"/>
      <c r="K44" s="24"/>
      <c r="L44" s="24"/>
      <c r="M44" s="24"/>
      <c r="N44" s="24"/>
      <c r="O44" s="24"/>
      <c r="P44" s="24"/>
      <c r="Q44" s="24"/>
      <c r="R44" s="24"/>
      <c r="S44" s="24"/>
      <c r="T44" s="25"/>
    </row>
    <row r="45" spans="2:20">
      <c r="B45" s="23"/>
      <c r="C45" s="24"/>
      <c r="D45" s="24" t="s">
        <v>110</v>
      </c>
      <c r="E45" s="24"/>
      <c r="F45" s="24"/>
      <c r="G45" s="24"/>
      <c r="H45" s="24"/>
      <c r="I45" s="24"/>
      <c r="J45" s="24"/>
      <c r="K45" s="24"/>
      <c r="L45" s="24"/>
      <c r="M45" s="24"/>
      <c r="N45" s="24"/>
      <c r="O45" s="24"/>
      <c r="P45" s="24"/>
      <c r="Q45" s="24"/>
      <c r="R45" s="24"/>
      <c r="S45" s="24"/>
      <c r="T45" s="25"/>
    </row>
    <row r="46" spans="2:20">
      <c r="B46" s="23"/>
      <c r="C46" s="24"/>
      <c r="D46" s="24"/>
      <c r="E46" s="24"/>
      <c r="F46" s="24"/>
      <c r="G46" s="24"/>
      <c r="H46" s="24"/>
      <c r="I46" s="24"/>
      <c r="J46" s="24"/>
      <c r="K46" s="24"/>
      <c r="L46" s="24"/>
      <c r="M46" s="24"/>
      <c r="N46" s="24"/>
      <c r="O46" s="24"/>
      <c r="P46" s="24"/>
      <c r="Q46" s="24"/>
      <c r="R46" s="24"/>
      <c r="S46" s="24"/>
      <c r="T46" s="25"/>
    </row>
    <row r="47" spans="2:20" ht="15" thickBot="1">
      <c r="B47" s="27"/>
      <c r="C47" s="28"/>
      <c r="D47" s="28"/>
      <c r="E47" s="28"/>
      <c r="F47" s="28"/>
      <c r="G47" s="28"/>
      <c r="H47" s="28"/>
      <c r="I47" s="28"/>
      <c r="J47" s="28"/>
      <c r="K47" s="28"/>
      <c r="L47" s="28"/>
      <c r="M47" s="28"/>
      <c r="N47" s="28"/>
      <c r="O47" s="28"/>
      <c r="P47" s="28"/>
      <c r="Q47" s="28"/>
      <c r="R47" s="28"/>
      <c r="S47" s="28"/>
      <c r="T47" s="29"/>
    </row>
    <row r="48" spans="2:20" ht="15" thickTop="1"/>
  </sheetData>
  <mergeCells count="2">
    <mergeCell ref="B2:T2"/>
    <mergeCell ref="D26:T2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7A00A-6872-445A-A41D-045E69E4A5E8}">
  <dimension ref="A1:N52"/>
  <sheetViews>
    <sheetView workbookViewId="0">
      <selection activeCell="F21" sqref="F21"/>
    </sheetView>
  </sheetViews>
  <sheetFormatPr defaultRowHeight="15.5"/>
  <cols>
    <col min="1" max="1" width="14" customWidth="1"/>
    <col min="3" max="4" width="11.08203125" bestFit="1" customWidth="1"/>
    <col min="5" max="5" width="11.1640625" bestFit="1" customWidth="1"/>
    <col min="6" max="6" width="10.9140625" bestFit="1" customWidth="1"/>
    <col min="7" max="7" width="10.1640625" bestFit="1" customWidth="1"/>
    <col min="8" max="8" width="13.58203125" customWidth="1"/>
    <col min="9" max="9" width="12.9140625" customWidth="1"/>
    <col min="10" max="10" width="14.6640625" customWidth="1"/>
    <col min="11" max="11" width="9.9140625" customWidth="1"/>
    <col min="12" max="12" width="14.58203125" customWidth="1"/>
    <col min="13" max="13" width="12.58203125" customWidth="1"/>
    <col min="14" max="14" width="11.83203125" customWidth="1"/>
  </cols>
  <sheetData>
    <row r="1" spans="1:14">
      <c r="A1" s="1020" t="s">
        <v>20</v>
      </c>
      <c r="B1" s="1021" t="s">
        <v>1865</v>
      </c>
      <c r="C1" s="57">
        <v>127145</v>
      </c>
      <c r="D1" s="57">
        <v>32812</v>
      </c>
      <c r="E1" s="911">
        <v>103123.78760127707</v>
      </c>
      <c r="F1" s="911">
        <v>112320.72</v>
      </c>
      <c r="G1" s="911">
        <v>2450</v>
      </c>
      <c r="H1" s="911">
        <v>50</v>
      </c>
      <c r="I1" s="911">
        <v>97923.787601277072</v>
      </c>
      <c r="J1" s="747">
        <v>33456</v>
      </c>
      <c r="K1" s="747">
        <v>210</v>
      </c>
      <c r="L1" s="747">
        <v>0</v>
      </c>
      <c r="M1" s="747">
        <v>2450</v>
      </c>
    </row>
    <row r="2" spans="1:14" s="747" customFormat="1">
      <c r="A2" s="1020" t="s">
        <v>34</v>
      </c>
      <c r="B2" s="1021" t="s">
        <v>34</v>
      </c>
      <c r="C2" s="747">
        <f>SUM(C4:C27)</f>
        <v>129272</v>
      </c>
      <c r="D2" s="747">
        <f t="shared" ref="D2:N2" si="0">SUM(D4:D27)</f>
        <v>110020</v>
      </c>
      <c r="E2" s="747">
        <f t="shared" si="0"/>
        <v>116122.71246319922</v>
      </c>
      <c r="F2" s="747">
        <f t="shared" si="0"/>
        <v>113597.57999999999</v>
      </c>
      <c r="G2" s="747">
        <f t="shared" si="0"/>
        <v>6500</v>
      </c>
      <c r="H2" s="747">
        <f t="shared" si="0"/>
        <v>50</v>
      </c>
      <c r="I2" s="747">
        <f t="shared" si="0"/>
        <v>108198.71246319922</v>
      </c>
      <c r="J2" s="747">
        <f t="shared" si="0"/>
        <v>60327</v>
      </c>
      <c r="K2" s="747">
        <f t="shared" si="0"/>
        <v>210</v>
      </c>
      <c r="L2" s="747">
        <f t="shared" si="0"/>
        <v>0</v>
      </c>
      <c r="M2" s="747">
        <f t="shared" si="0"/>
        <v>6500</v>
      </c>
      <c r="N2" s="747">
        <f t="shared" si="0"/>
        <v>50</v>
      </c>
    </row>
    <row r="3" spans="1:14" s="643" customFormat="1">
      <c r="A3"/>
      <c r="B3"/>
      <c r="C3"/>
      <c r="D3"/>
      <c r="E3"/>
      <c r="F3"/>
      <c r="G3"/>
      <c r="H3"/>
      <c r="I3"/>
      <c r="J3"/>
      <c r="K3"/>
      <c r="L3"/>
      <c r="M3"/>
    </row>
    <row r="4" spans="1:14" ht="128" customHeight="1">
      <c r="A4" s="1021"/>
      <c r="B4" s="1040" t="s">
        <v>3016</v>
      </c>
      <c r="C4" s="1051" t="s">
        <v>3017</v>
      </c>
      <c r="D4" s="1052" t="s">
        <v>3018</v>
      </c>
      <c r="E4" s="1044" t="s">
        <v>3019</v>
      </c>
      <c r="F4" s="1053" t="s">
        <v>3020</v>
      </c>
      <c r="G4" s="1054" t="s">
        <v>3021</v>
      </c>
      <c r="H4" s="1054" t="s">
        <v>3132</v>
      </c>
      <c r="I4" s="1046" t="s">
        <v>3022</v>
      </c>
      <c r="J4" s="1046" t="s">
        <v>3023</v>
      </c>
      <c r="K4" s="1046" t="s">
        <v>3133</v>
      </c>
      <c r="L4" s="1046" t="s">
        <v>3134</v>
      </c>
      <c r="M4" s="1046" t="s">
        <v>3026</v>
      </c>
      <c r="N4" s="1046" t="s">
        <v>3135</v>
      </c>
    </row>
    <row r="5" spans="1:14">
      <c r="A5" s="1022" t="s">
        <v>411</v>
      </c>
      <c r="B5" s="1039">
        <v>5489</v>
      </c>
      <c r="C5" s="1036">
        <v>5489</v>
      </c>
      <c r="D5" s="1037">
        <v>4496</v>
      </c>
      <c r="E5" s="1038">
        <v>5489</v>
      </c>
      <c r="F5" s="1047">
        <v>5489</v>
      </c>
      <c r="G5" s="1049">
        <v>0</v>
      </c>
      <c r="H5" s="1035">
        <v>0</v>
      </c>
      <c r="I5" s="1045">
        <v>5489</v>
      </c>
      <c r="J5" s="1045">
        <v>4091</v>
      </c>
      <c r="K5" s="1035"/>
      <c r="L5" s="1035"/>
      <c r="M5" s="1035">
        <v>0</v>
      </c>
      <c r="N5" s="1035">
        <v>0</v>
      </c>
    </row>
    <row r="6" spans="1:14">
      <c r="A6" s="1022" t="s">
        <v>413</v>
      </c>
      <c r="B6" s="1039">
        <v>2562</v>
      </c>
      <c r="C6" s="1036">
        <v>2562</v>
      </c>
      <c r="D6" s="1037">
        <v>2489</v>
      </c>
      <c r="E6" s="1038">
        <v>2562</v>
      </c>
      <c r="F6" s="1047">
        <v>2562</v>
      </c>
      <c r="G6" s="1049">
        <v>700</v>
      </c>
      <c r="H6" s="1035">
        <v>0</v>
      </c>
      <c r="I6" s="1045">
        <v>2562</v>
      </c>
      <c r="J6" s="1045">
        <v>1262</v>
      </c>
      <c r="K6" s="1035"/>
      <c r="L6" s="1035"/>
      <c r="M6" s="1035">
        <v>700</v>
      </c>
      <c r="N6" s="1035">
        <v>0</v>
      </c>
    </row>
    <row r="7" spans="1:14">
      <c r="A7" s="1022" t="s">
        <v>424</v>
      </c>
      <c r="B7" s="1039">
        <v>5101</v>
      </c>
      <c r="C7" s="1036">
        <v>5101</v>
      </c>
      <c r="D7" s="1037">
        <v>4806</v>
      </c>
      <c r="E7" s="1038">
        <v>5101</v>
      </c>
      <c r="F7" s="1047">
        <v>5101</v>
      </c>
      <c r="G7" s="1049">
        <v>300</v>
      </c>
      <c r="H7" s="1035">
        <v>0</v>
      </c>
      <c r="I7" s="1045">
        <v>5101</v>
      </c>
      <c r="J7" s="1045">
        <v>1629</v>
      </c>
      <c r="K7" s="1035"/>
      <c r="L7" s="1035"/>
      <c r="M7" s="1035">
        <v>300</v>
      </c>
      <c r="N7" s="1035">
        <v>0</v>
      </c>
    </row>
    <row r="8" spans="1:14">
      <c r="A8" s="1022" t="s">
        <v>426</v>
      </c>
      <c r="B8" s="1039">
        <v>9807</v>
      </c>
      <c r="C8" s="1036">
        <v>9807</v>
      </c>
      <c r="D8" s="1037">
        <v>5333</v>
      </c>
      <c r="E8" s="1038">
        <v>9807</v>
      </c>
      <c r="F8" s="1047">
        <v>9610.86</v>
      </c>
      <c r="G8" s="1049">
        <v>0</v>
      </c>
      <c r="H8" s="1035">
        <v>0</v>
      </c>
      <c r="I8" s="1045">
        <v>9807</v>
      </c>
      <c r="J8" s="1045">
        <v>1629</v>
      </c>
      <c r="K8" s="1035"/>
      <c r="L8" s="1035"/>
      <c r="M8" s="1035">
        <v>0</v>
      </c>
      <c r="N8" s="1035">
        <v>0</v>
      </c>
    </row>
    <row r="9" spans="1:14">
      <c r="A9" s="1022" t="s">
        <v>423</v>
      </c>
      <c r="B9" s="1039">
        <v>12453</v>
      </c>
      <c r="C9" s="1036">
        <v>12453</v>
      </c>
      <c r="D9" s="1037">
        <v>11305</v>
      </c>
      <c r="E9" s="1038">
        <v>12453</v>
      </c>
      <c r="F9" s="1047">
        <v>12453</v>
      </c>
      <c r="G9" s="1049">
        <v>0</v>
      </c>
      <c r="H9" s="1035">
        <v>0</v>
      </c>
      <c r="I9" s="1045">
        <v>12453</v>
      </c>
      <c r="J9" s="1045">
        <v>859</v>
      </c>
      <c r="K9" s="1035"/>
      <c r="L9" s="1035"/>
      <c r="M9" s="1035">
        <v>0</v>
      </c>
      <c r="N9" s="1035">
        <v>0</v>
      </c>
    </row>
    <row r="10" spans="1:14">
      <c r="A10" s="1022" t="s">
        <v>2271</v>
      </c>
      <c r="B10" s="1039">
        <v>2260</v>
      </c>
      <c r="C10" s="1036">
        <v>2260</v>
      </c>
      <c r="D10" s="1037">
        <v>2260</v>
      </c>
      <c r="E10" s="1038">
        <v>2260</v>
      </c>
      <c r="F10" s="1047">
        <v>2260</v>
      </c>
      <c r="G10" s="1049">
        <v>200</v>
      </c>
      <c r="H10" s="1035">
        <v>0</v>
      </c>
      <c r="I10" s="1045">
        <v>2260</v>
      </c>
      <c r="J10" s="1045">
        <v>2260</v>
      </c>
      <c r="K10" s="1035"/>
      <c r="L10" s="1035"/>
      <c r="M10" s="1035">
        <v>200</v>
      </c>
      <c r="N10" s="1035">
        <v>0</v>
      </c>
    </row>
    <row r="11" spans="1:14">
      <c r="A11" s="1022" t="s">
        <v>2272</v>
      </c>
      <c r="B11" s="1039">
        <v>2262</v>
      </c>
      <c r="C11" s="1036">
        <v>2262</v>
      </c>
      <c r="D11" s="1037">
        <v>2198</v>
      </c>
      <c r="E11" s="1038">
        <v>2262</v>
      </c>
      <c r="F11" s="1047">
        <v>2231</v>
      </c>
      <c r="G11" s="1049">
        <v>150</v>
      </c>
      <c r="H11" s="1035">
        <v>0</v>
      </c>
      <c r="I11" s="1045">
        <v>2262</v>
      </c>
      <c r="J11" s="1045">
        <v>700</v>
      </c>
      <c r="K11" s="1035"/>
      <c r="L11" s="1035"/>
      <c r="M11" s="1035">
        <v>150</v>
      </c>
      <c r="N11" s="1035">
        <v>0</v>
      </c>
    </row>
    <row r="12" spans="1:14">
      <c r="A12" s="1022" t="s">
        <v>367</v>
      </c>
      <c r="B12" s="1039">
        <v>1086</v>
      </c>
      <c r="C12" s="1036">
        <v>1086</v>
      </c>
      <c r="D12" s="1037">
        <v>1086</v>
      </c>
      <c r="E12" s="1038">
        <v>1086</v>
      </c>
      <c r="F12" s="1047">
        <v>1031.7</v>
      </c>
      <c r="G12" s="1049">
        <v>400</v>
      </c>
      <c r="H12" s="1035">
        <v>0</v>
      </c>
      <c r="I12" s="1045">
        <v>1086</v>
      </c>
      <c r="J12" s="1045">
        <v>299</v>
      </c>
      <c r="K12" s="1035">
        <v>210</v>
      </c>
      <c r="L12" s="1035"/>
      <c r="M12" s="1035">
        <v>400</v>
      </c>
      <c r="N12" s="1035">
        <v>0</v>
      </c>
    </row>
    <row r="13" spans="1:14">
      <c r="A13" s="1022" t="s">
        <v>409</v>
      </c>
      <c r="B13" s="1039">
        <v>7466</v>
      </c>
      <c r="C13" s="1036">
        <v>7466</v>
      </c>
      <c r="D13" s="1037">
        <v>5178</v>
      </c>
      <c r="E13" s="1038">
        <v>7466</v>
      </c>
      <c r="F13" s="1047">
        <v>7242.0199999999995</v>
      </c>
      <c r="G13" s="1049">
        <v>0</v>
      </c>
      <c r="H13" s="1035">
        <v>0</v>
      </c>
      <c r="I13" s="1045">
        <v>7466</v>
      </c>
      <c r="J13" s="1045">
        <v>5636</v>
      </c>
      <c r="K13" s="1035"/>
      <c r="L13" s="1035"/>
      <c r="M13" s="1035">
        <v>0</v>
      </c>
      <c r="N13" s="1035">
        <v>0</v>
      </c>
    </row>
    <row r="14" spans="1:14">
      <c r="A14" s="1022" t="s">
        <v>430</v>
      </c>
      <c r="B14" s="1039">
        <v>3503</v>
      </c>
      <c r="C14" s="1036">
        <v>3503</v>
      </c>
      <c r="D14" s="1037">
        <v>3362</v>
      </c>
      <c r="E14" s="1038">
        <v>3503</v>
      </c>
      <c r="F14" s="1047">
        <v>3503</v>
      </c>
      <c r="G14" s="1049">
        <v>150</v>
      </c>
      <c r="H14" s="1035">
        <v>0</v>
      </c>
      <c r="I14" s="1045">
        <v>3503</v>
      </c>
      <c r="J14" s="1045">
        <v>2129</v>
      </c>
      <c r="K14" s="1035"/>
      <c r="L14" s="1035"/>
      <c r="M14" s="1035">
        <v>150</v>
      </c>
      <c r="N14" s="1035">
        <v>0</v>
      </c>
    </row>
    <row r="15" spans="1:14">
      <c r="A15" s="1022" t="s">
        <v>405</v>
      </c>
      <c r="B15" s="1039">
        <v>5089</v>
      </c>
      <c r="C15" s="1036">
        <v>5089</v>
      </c>
      <c r="D15" s="1037">
        <v>4221</v>
      </c>
      <c r="E15" s="1038">
        <v>5089</v>
      </c>
      <c r="F15" s="1047">
        <v>5089</v>
      </c>
      <c r="G15" s="1049">
        <v>0</v>
      </c>
      <c r="H15" s="1035">
        <v>0</v>
      </c>
      <c r="I15" s="1045">
        <v>5089</v>
      </c>
      <c r="J15" s="1045">
        <v>3949</v>
      </c>
      <c r="K15" s="1035"/>
      <c r="L15" s="1035"/>
      <c r="M15" s="1035">
        <v>0</v>
      </c>
      <c r="N15" s="1035">
        <v>0</v>
      </c>
    </row>
    <row r="16" spans="1:14">
      <c r="A16" s="1022" t="s">
        <v>406</v>
      </c>
      <c r="B16" s="1039">
        <v>5268</v>
      </c>
      <c r="C16" s="1036">
        <v>5268</v>
      </c>
      <c r="D16" s="1037">
        <v>5011</v>
      </c>
      <c r="E16" s="1038">
        <v>5268</v>
      </c>
      <c r="F16" s="1047">
        <v>5268</v>
      </c>
      <c r="G16" s="1049">
        <v>0</v>
      </c>
      <c r="H16" s="1035">
        <v>0</v>
      </c>
      <c r="I16" s="1045">
        <v>5268</v>
      </c>
      <c r="J16" s="1045">
        <v>3951</v>
      </c>
      <c r="K16" s="1035"/>
      <c r="L16" s="1035"/>
      <c r="M16" s="1035">
        <v>0</v>
      </c>
      <c r="N16" s="1035">
        <v>0</v>
      </c>
    </row>
    <row r="17" spans="1:14">
      <c r="A17" s="1022" t="s">
        <v>440</v>
      </c>
      <c r="B17" s="1039">
        <v>4924</v>
      </c>
      <c r="C17" s="1036">
        <v>4924</v>
      </c>
      <c r="D17" s="1037">
        <v>3219</v>
      </c>
      <c r="E17" s="1038">
        <v>4924</v>
      </c>
      <c r="F17" s="1047">
        <v>4924</v>
      </c>
      <c r="G17" s="1049">
        <v>100</v>
      </c>
      <c r="H17" s="1035">
        <v>0</v>
      </c>
      <c r="I17" s="1045">
        <v>4924</v>
      </c>
      <c r="J17" s="1045">
        <v>3589</v>
      </c>
      <c r="K17" s="1035"/>
      <c r="L17" s="1035"/>
      <c r="M17" s="1035">
        <v>100</v>
      </c>
      <c r="N17" s="1035">
        <v>0</v>
      </c>
    </row>
    <row r="18" spans="1:14">
      <c r="A18" s="1022" t="s">
        <v>431</v>
      </c>
      <c r="B18" s="1039">
        <v>13878</v>
      </c>
      <c r="C18" s="1036">
        <v>13878</v>
      </c>
      <c r="D18" s="1037">
        <v>13460</v>
      </c>
      <c r="E18" s="1038">
        <v>13878</v>
      </c>
      <c r="F18" s="1047">
        <v>13878</v>
      </c>
      <c r="G18" s="1049">
        <v>1050</v>
      </c>
      <c r="H18" s="1035">
        <v>0</v>
      </c>
      <c r="I18" s="1045">
        <v>13878</v>
      </c>
      <c r="J18" s="1045">
        <v>6109</v>
      </c>
      <c r="K18" s="1035"/>
      <c r="L18" s="1035"/>
      <c r="M18" s="1035">
        <v>1050</v>
      </c>
      <c r="N18" s="1035">
        <v>0</v>
      </c>
    </row>
    <row r="19" spans="1:14">
      <c r="A19" s="1022" t="s">
        <v>429</v>
      </c>
      <c r="B19" s="1039">
        <v>12495</v>
      </c>
      <c r="C19" s="1036">
        <v>12495</v>
      </c>
      <c r="D19" s="1037">
        <v>12495</v>
      </c>
      <c r="E19" s="1038">
        <v>4427</v>
      </c>
      <c r="F19" s="1047">
        <v>0</v>
      </c>
      <c r="G19" s="1049">
        <v>0</v>
      </c>
      <c r="H19" s="1035">
        <v>0</v>
      </c>
      <c r="I19" s="1045">
        <v>0</v>
      </c>
      <c r="J19" s="1045">
        <v>4427</v>
      </c>
      <c r="K19" s="1035"/>
      <c r="L19" s="1035"/>
      <c r="M19" s="1035">
        <v>0</v>
      </c>
      <c r="N19" s="1035">
        <v>0</v>
      </c>
    </row>
    <row r="20" spans="1:14">
      <c r="A20" s="1022" t="s">
        <v>2273</v>
      </c>
      <c r="B20" s="1039">
        <v>2698</v>
      </c>
      <c r="C20" s="1036">
        <v>2698</v>
      </c>
      <c r="D20" s="1037">
        <v>2698</v>
      </c>
      <c r="E20" s="1038">
        <v>2533</v>
      </c>
      <c r="F20" s="1047">
        <v>0</v>
      </c>
      <c r="G20" s="1049">
        <v>0</v>
      </c>
      <c r="H20" s="1035">
        <v>0</v>
      </c>
      <c r="I20" s="1045">
        <v>0</v>
      </c>
      <c r="J20" s="1045">
        <v>2533</v>
      </c>
      <c r="K20" s="1035"/>
      <c r="L20" s="1035"/>
      <c r="M20" s="1035">
        <v>0</v>
      </c>
      <c r="N20" s="1035">
        <v>0</v>
      </c>
    </row>
    <row r="21" spans="1:14">
      <c r="A21" s="1022" t="s">
        <v>438</v>
      </c>
      <c r="B21" s="1039">
        <v>13870</v>
      </c>
      <c r="C21" s="1036">
        <v>13870</v>
      </c>
      <c r="D21" s="1037">
        <v>10451</v>
      </c>
      <c r="E21" s="1038">
        <v>13870</v>
      </c>
      <c r="F21" s="1047">
        <v>13870</v>
      </c>
      <c r="G21" s="1049">
        <v>2850</v>
      </c>
      <c r="H21" s="1035">
        <v>0</v>
      </c>
      <c r="I21" s="1045">
        <v>13870</v>
      </c>
      <c r="J21" s="1045">
        <v>7283</v>
      </c>
      <c r="K21" s="1035"/>
      <c r="L21" s="1035"/>
      <c r="M21" s="1035">
        <v>2850</v>
      </c>
      <c r="N21" s="1035">
        <v>0</v>
      </c>
    </row>
    <row r="22" spans="1:14">
      <c r="A22" s="1022" t="s">
        <v>404</v>
      </c>
      <c r="B22" s="1039">
        <v>2861</v>
      </c>
      <c r="C22" s="1036">
        <v>2861</v>
      </c>
      <c r="D22" s="1037">
        <v>2861</v>
      </c>
      <c r="E22" s="1038">
        <v>964</v>
      </c>
      <c r="F22" s="1047">
        <v>0</v>
      </c>
      <c r="G22" s="1049">
        <v>0</v>
      </c>
      <c r="H22" s="1035">
        <v>0</v>
      </c>
      <c r="I22" s="1045">
        <v>0</v>
      </c>
      <c r="J22" s="1045">
        <v>964</v>
      </c>
      <c r="K22" s="1035"/>
      <c r="L22" s="1035"/>
      <c r="M22" s="1035">
        <v>0</v>
      </c>
      <c r="N22" s="1035">
        <v>0</v>
      </c>
    </row>
    <row r="23" spans="1:14">
      <c r="A23" s="1022" t="s">
        <v>399</v>
      </c>
      <c r="B23" s="1039">
        <v>2920</v>
      </c>
      <c r="C23" s="1036">
        <v>1500.0000000000002</v>
      </c>
      <c r="D23" s="1037">
        <v>2920</v>
      </c>
      <c r="E23" s="1038">
        <v>0</v>
      </c>
      <c r="F23" s="1047">
        <v>0</v>
      </c>
      <c r="G23" s="1049">
        <v>200</v>
      </c>
      <c r="H23" s="1035">
        <v>50</v>
      </c>
      <c r="I23" s="1045">
        <v>0</v>
      </c>
      <c r="J23" s="1045">
        <v>0</v>
      </c>
      <c r="K23" s="1035"/>
      <c r="L23" s="1035"/>
      <c r="M23" s="1035">
        <v>200</v>
      </c>
      <c r="N23" s="1035">
        <v>50</v>
      </c>
    </row>
    <row r="24" spans="1:14">
      <c r="A24" s="1022" t="s">
        <v>421</v>
      </c>
      <c r="B24" s="1039">
        <v>13135</v>
      </c>
      <c r="C24" s="1036">
        <v>8750</v>
      </c>
      <c r="D24" s="1037">
        <v>5433</v>
      </c>
      <c r="E24" s="1038">
        <v>7230.7124631992147</v>
      </c>
      <c r="F24" s="1047">
        <v>13135</v>
      </c>
      <c r="G24" s="1049">
        <v>50</v>
      </c>
      <c r="H24" s="1035">
        <v>0</v>
      </c>
      <c r="I24" s="1045">
        <v>7230.7124631992147</v>
      </c>
      <c r="J24" s="1045">
        <v>1078</v>
      </c>
      <c r="K24" s="1035"/>
      <c r="L24" s="1035"/>
      <c r="M24" s="1035">
        <v>50</v>
      </c>
      <c r="N24" s="1035">
        <v>0</v>
      </c>
    </row>
    <row r="25" spans="1:14">
      <c r="A25" s="1022" t="s">
        <v>425</v>
      </c>
      <c r="B25" s="1039">
        <v>5950</v>
      </c>
      <c r="C25" s="1036">
        <v>5950</v>
      </c>
      <c r="D25" s="1037">
        <v>4738</v>
      </c>
      <c r="E25" s="1038">
        <v>5950</v>
      </c>
      <c r="F25" s="1047">
        <v>5950</v>
      </c>
      <c r="G25" s="1049">
        <v>350</v>
      </c>
      <c r="H25" s="1035">
        <v>0</v>
      </c>
      <c r="I25" s="1045">
        <v>5950</v>
      </c>
      <c r="J25" s="1045">
        <v>5950</v>
      </c>
      <c r="K25" s="1035"/>
      <c r="L25" s="1035"/>
      <c r="M25" s="1035">
        <v>350</v>
      </c>
      <c r="N25" s="1035">
        <v>0</v>
      </c>
    </row>
    <row r="27" spans="1:14">
      <c r="A27" s="1020" t="s">
        <v>34</v>
      </c>
      <c r="B27" s="1021" t="s">
        <v>34</v>
      </c>
    </row>
    <row r="28" spans="1:14">
      <c r="A28" s="1020" t="s">
        <v>20</v>
      </c>
      <c r="B28" s="1021" t="s">
        <v>1865</v>
      </c>
      <c r="C28">
        <v>89327</v>
      </c>
      <c r="D28">
        <v>119721</v>
      </c>
      <c r="E28">
        <v>26089</v>
      </c>
      <c r="F28">
        <v>32007.5</v>
      </c>
      <c r="G28">
        <v>33456</v>
      </c>
    </row>
    <row r="29" spans="1:14">
      <c r="A29" s="1020" t="s">
        <v>3281</v>
      </c>
      <c r="B29" s="1021" t="s">
        <v>1865</v>
      </c>
      <c r="C29" s="747">
        <f>SUM(C31:C54)</f>
        <v>97468</v>
      </c>
      <c r="D29" s="747">
        <f>SUM(D31:D54)</f>
        <v>132157</v>
      </c>
      <c r="E29" s="747">
        <f t="shared" ref="E29:H29" si="1">SUM(E31:E54)</f>
        <v>26089</v>
      </c>
      <c r="F29" s="747">
        <f t="shared" si="1"/>
        <v>32318.5</v>
      </c>
      <c r="G29" s="747">
        <f t="shared" si="1"/>
        <v>55499.333333333328</v>
      </c>
      <c r="H29" s="747">
        <f t="shared" si="1"/>
        <v>132157</v>
      </c>
      <c r="I29" s="747"/>
      <c r="J29" s="747"/>
      <c r="K29" s="747"/>
      <c r="L29" s="747"/>
      <c r="M29" s="747"/>
      <c r="N29" s="747"/>
    </row>
    <row r="30" spans="1:14">
      <c r="A30" s="448"/>
      <c r="B30" s="448"/>
      <c r="C30" s="448"/>
      <c r="D30" s="448"/>
      <c r="E30" s="448"/>
      <c r="F30" s="448"/>
      <c r="G30" s="448"/>
      <c r="H30" s="448"/>
      <c r="I30" s="448"/>
      <c r="J30" s="448"/>
      <c r="K30" s="448"/>
      <c r="L30" s="448"/>
      <c r="M30" s="448"/>
      <c r="N30" s="643"/>
    </row>
    <row r="31" spans="1:14" ht="31">
      <c r="A31" s="1021"/>
      <c r="B31" s="1040" t="s">
        <v>3016</v>
      </c>
      <c r="C31" s="1021" t="s">
        <v>3269</v>
      </c>
      <c r="D31" s="1021" t="s">
        <v>3270</v>
      </c>
      <c r="E31" s="1021" t="s">
        <v>3271</v>
      </c>
      <c r="F31" s="1021" t="s">
        <v>3272</v>
      </c>
      <c r="G31" s="1021" t="s">
        <v>3273</v>
      </c>
      <c r="H31" s="1021" t="s">
        <v>3284</v>
      </c>
    </row>
    <row r="32" spans="1:14">
      <c r="A32" s="1022" t="s">
        <v>411</v>
      </c>
      <c r="B32" s="1039">
        <v>5489</v>
      </c>
      <c r="C32" s="1035">
        <v>2080</v>
      </c>
      <c r="D32" s="1035">
        <v>5489</v>
      </c>
      <c r="E32" s="1035">
        <v>5405</v>
      </c>
      <c r="F32" s="1035">
        <v>0</v>
      </c>
      <c r="G32" s="1035">
        <v>4521</v>
      </c>
      <c r="H32" s="1035">
        <v>5489</v>
      </c>
    </row>
    <row r="33" spans="1:8">
      <c r="A33" s="1022" t="s">
        <v>413</v>
      </c>
      <c r="B33" s="1039">
        <v>2562</v>
      </c>
      <c r="C33" s="1035">
        <v>2562</v>
      </c>
      <c r="D33" s="1035">
        <v>2562</v>
      </c>
      <c r="E33" s="1035">
        <v>0</v>
      </c>
      <c r="F33" s="1035">
        <v>1281</v>
      </c>
      <c r="G33" s="1035">
        <v>659.33333333333337</v>
      </c>
      <c r="H33" s="1035">
        <v>2562</v>
      </c>
    </row>
    <row r="34" spans="1:8">
      <c r="A34" s="1022" t="s">
        <v>424</v>
      </c>
      <c r="B34" s="1039">
        <v>5101</v>
      </c>
      <c r="C34" s="1035">
        <v>4766</v>
      </c>
      <c r="D34" s="1035">
        <v>5101</v>
      </c>
      <c r="E34" s="1035">
        <v>0</v>
      </c>
      <c r="F34" s="1035">
        <v>2383</v>
      </c>
      <c r="G34" s="1035">
        <v>712.33333333333337</v>
      </c>
      <c r="H34" s="1035">
        <v>5101</v>
      </c>
    </row>
    <row r="35" spans="1:8">
      <c r="A35" s="1022" t="s">
        <v>426</v>
      </c>
      <c r="B35" s="1039">
        <v>9807</v>
      </c>
      <c r="C35" s="1035">
        <v>4670</v>
      </c>
      <c r="D35" s="1035">
        <v>9807</v>
      </c>
      <c r="E35" s="1035">
        <v>0</v>
      </c>
      <c r="F35" s="1035">
        <v>4903.5</v>
      </c>
      <c r="G35" s="1035">
        <v>712</v>
      </c>
      <c r="H35" s="1035">
        <v>9807</v>
      </c>
    </row>
    <row r="36" spans="1:8">
      <c r="A36" s="1022" t="s">
        <v>423</v>
      </c>
      <c r="B36" s="1039">
        <v>12453</v>
      </c>
      <c r="C36" s="1035">
        <v>12453</v>
      </c>
      <c r="D36" s="1035">
        <v>12453</v>
      </c>
      <c r="E36" s="1035">
        <v>0</v>
      </c>
      <c r="F36" s="1035">
        <v>6226.5</v>
      </c>
      <c r="G36" s="1035">
        <v>420</v>
      </c>
      <c r="H36" s="1035">
        <v>12453</v>
      </c>
    </row>
    <row r="37" spans="1:8">
      <c r="A37" s="1022" t="s">
        <v>2271</v>
      </c>
      <c r="B37" s="1039">
        <v>2260</v>
      </c>
      <c r="C37" s="1035">
        <v>2066</v>
      </c>
      <c r="D37" s="1035">
        <v>2260</v>
      </c>
      <c r="E37" s="1035">
        <v>0</v>
      </c>
      <c r="F37" s="1035">
        <v>0</v>
      </c>
      <c r="G37" s="1035">
        <v>1665</v>
      </c>
      <c r="H37" s="1035">
        <v>2260</v>
      </c>
    </row>
    <row r="38" spans="1:8">
      <c r="A38" s="1022" t="s">
        <v>2272</v>
      </c>
      <c r="B38" s="1039">
        <v>2262</v>
      </c>
      <c r="C38" s="1035">
        <v>2231</v>
      </c>
      <c r="D38" s="1035">
        <v>2262</v>
      </c>
      <c r="E38" s="1035">
        <v>0</v>
      </c>
      <c r="F38" s="1035">
        <v>1115.5</v>
      </c>
      <c r="G38" s="1035">
        <v>351</v>
      </c>
      <c r="H38" s="1035">
        <v>2262</v>
      </c>
    </row>
    <row r="39" spans="1:8">
      <c r="A39" s="1022" t="s">
        <v>367</v>
      </c>
      <c r="B39" s="1039">
        <v>1086</v>
      </c>
      <c r="C39" s="1035">
        <v>500</v>
      </c>
      <c r="D39" s="1035">
        <v>1086</v>
      </c>
      <c r="E39" s="1035">
        <v>0</v>
      </c>
      <c r="F39" s="1035">
        <v>814.5</v>
      </c>
      <c r="G39" s="1035">
        <v>198</v>
      </c>
      <c r="H39" s="1035">
        <v>1086</v>
      </c>
    </row>
    <row r="40" spans="1:8">
      <c r="A40" s="1022" t="s">
        <v>409</v>
      </c>
      <c r="B40" s="1039">
        <v>7466</v>
      </c>
      <c r="C40" s="1035">
        <v>3000</v>
      </c>
      <c r="D40" s="1035">
        <v>7466</v>
      </c>
      <c r="E40" s="1035">
        <v>7466</v>
      </c>
      <c r="F40" s="1035">
        <v>0</v>
      </c>
      <c r="G40" s="1035">
        <v>6018.666666666667</v>
      </c>
      <c r="H40" s="1035">
        <v>7466</v>
      </c>
    </row>
    <row r="41" spans="1:8">
      <c r="A41" s="1022" t="s">
        <v>430</v>
      </c>
      <c r="B41" s="1039">
        <v>3503</v>
      </c>
      <c r="C41" s="1035">
        <v>3503</v>
      </c>
      <c r="D41" s="1035">
        <v>3503</v>
      </c>
      <c r="E41" s="1035">
        <v>0</v>
      </c>
      <c r="F41" s="1035">
        <v>0</v>
      </c>
      <c r="G41" s="1035">
        <v>2091.3333333333335</v>
      </c>
      <c r="H41" s="1035">
        <v>3503</v>
      </c>
    </row>
    <row r="42" spans="1:8">
      <c r="A42" s="1022" t="s">
        <v>405</v>
      </c>
      <c r="B42" s="1039">
        <v>5089</v>
      </c>
      <c r="C42" s="1035">
        <v>2180</v>
      </c>
      <c r="D42" s="1035">
        <v>5089</v>
      </c>
      <c r="E42" s="1035">
        <v>5089</v>
      </c>
      <c r="F42" s="1035">
        <v>0</v>
      </c>
      <c r="G42" s="1035">
        <v>4265</v>
      </c>
      <c r="H42" s="1035">
        <v>5089</v>
      </c>
    </row>
    <row r="43" spans="1:8">
      <c r="A43" s="1022" t="s">
        <v>406</v>
      </c>
      <c r="B43" s="1039">
        <v>5268</v>
      </c>
      <c r="C43" s="1035">
        <v>3120</v>
      </c>
      <c r="D43" s="1035">
        <v>5268</v>
      </c>
      <c r="E43" s="1035">
        <v>5268</v>
      </c>
      <c r="F43" s="1035">
        <v>0</v>
      </c>
      <c r="G43" s="1035">
        <v>4363.666666666667</v>
      </c>
      <c r="H43" s="1035">
        <v>5268</v>
      </c>
    </row>
    <row r="44" spans="1:8">
      <c r="A44" s="1022" t="s">
        <v>440</v>
      </c>
      <c r="B44" s="1039">
        <v>4924</v>
      </c>
      <c r="C44" s="1035">
        <v>4924</v>
      </c>
      <c r="D44" s="1035">
        <v>4924</v>
      </c>
      <c r="E44" s="1035">
        <v>0</v>
      </c>
      <c r="F44" s="1035">
        <v>0</v>
      </c>
      <c r="G44" s="1035">
        <v>3042.6666666666665</v>
      </c>
      <c r="H44" s="1035">
        <v>4924</v>
      </c>
    </row>
    <row r="45" spans="1:8">
      <c r="A45" s="1022" t="s">
        <v>431</v>
      </c>
      <c r="B45" s="1039">
        <v>13878</v>
      </c>
      <c r="C45" s="1035">
        <v>13878</v>
      </c>
      <c r="D45" s="1035">
        <v>13878</v>
      </c>
      <c r="E45" s="1035">
        <v>0</v>
      </c>
      <c r="F45" s="1035">
        <v>0</v>
      </c>
      <c r="G45" s="1035">
        <v>7409.666666666667</v>
      </c>
      <c r="H45" s="1035">
        <v>13878</v>
      </c>
    </row>
    <row r="46" spans="1:8">
      <c r="A46" s="1022" t="s">
        <v>429</v>
      </c>
      <c r="B46" s="1039">
        <v>12495</v>
      </c>
      <c r="C46" s="1035">
        <v>800</v>
      </c>
      <c r="D46" s="1035">
        <v>12495</v>
      </c>
      <c r="E46" s="1035">
        <v>0</v>
      </c>
      <c r="F46" s="1035">
        <v>6247.5</v>
      </c>
      <c r="G46" s="1035">
        <v>3931</v>
      </c>
      <c r="H46" s="1035">
        <v>12495</v>
      </c>
    </row>
    <row r="47" spans="1:8">
      <c r="A47" s="1022" t="s">
        <v>2273</v>
      </c>
      <c r="B47" s="1039">
        <v>2698</v>
      </c>
      <c r="C47" s="1035">
        <v>1320</v>
      </c>
      <c r="D47" s="1035">
        <v>2698</v>
      </c>
      <c r="E47" s="1035">
        <v>0</v>
      </c>
      <c r="F47" s="1035">
        <v>1349</v>
      </c>
      <c r="G47" s="1035">
        <v>1382</v>
      </c>
      <c r="H47" s="1035">
        <v>2698</v>
      </c>
    </row>
    <row r="48" spans="1:8">
      <c r="A48" s="1022" t="s">
        <v>438</v>
      </c>
      <c r="B48" s="1039">
        <v>13870</v>
      </c>
      <c r="C48" s="1035">
        <v>13870</v>
      </c>
      <c r="D48" s="1035">
        <v>13870</v>
      </c>
      <c r="E48" s="1035">
        <v>0</v>
      </c>
      <c r="F48" s="1035">
        <v>0</v>
      </c>
      <c r="G48" s="1035">
        <v>7452</v>
      </c>
      <c r="H48" s="1035">
        <v>13870</v>
      </c>
    </row>
    <row r="49" spans="1:8">
      <c r="A49" s="1022" t="s">
        <v>404</v>
      </c>
      <c r="B49" s="1039">
        <v>2861</v>
      </c>
      <c r="C49" s="1035">
        <v>460</v>
      </c>
      <c r="D49" s="1035">
        <v>2861</v>
      </c>
      <c r="E49" s="1035">
        <v>2861</v>
      </c>
      <c r="F49" s="1035">
        <v>1430.5</v>
      </c>
      <c r="G49" s="1035">
        <v>881</v>
      </c>
      <c r="H49" s="1035">
        <v>2861</v>
      </c>
    </row>
    <row r="50" spans="1:8">
      <c r="A50" s="1022" t="s">
        <v>399</v>
      </c>
      <c r="B50" s="1039">
        <v>2920</v>
      </c>
      <c r="C50" s="1035">
        <v>0</v>
      </c>
      <c r="D50" s="1035">
        <v>0</v>
      </c>
      <c r="E50" s="1035">
        <v>0</v>
      </c>
      <c r="F50" s="1035">
        <v>0</v>
      </c>
      <c r="G50" s="1035">
        <v>0</v>
      </c>
      <c r="H50" s="1035">
        <v>0</v>
      </c>
    </row>
    <row r="51" spans="1:8">
      <c r="A51" s="1022" t="s">
        <v>421</v>
      </c>
      <c r="B51" s="1039">
        <v>13135</v>
      </c>
      <c r="C51" s="1035">
        <v>13135</v>
      </c>
      <c r="D51" s="1035">
        <v>13135</v>
      </c>
      <c r="E51" s="1035">
        <v>0</v>
      </c>
      <c r="F51" s="1035">
        <v>6567.5</v>
      </c>
      <c r="G51" s="1035">
        <v>731.66666666666663</v>
      </c>
      <c r="H51" s="1035">
        <v>13135</v>
      </c>
    </row>
    <row r="52" spans="1:8">
      <c r="A52" s="1022" t="s">
        <v>425</v>
      </c>
      <c r="B52" s="1039">
        <v>5950</v>
      </c>
      <c r="C52" s="1035">
        <v>5950</v>
      </c>
      <c r="D52" s="1035">
        <v>5950</v>
      </c>
      <c r="E52" s="1035">
        <v>0</v>
      </c>
      <c r="F52" s="1035">
        <v>0</v>
      </c>
      <c r="G52" s="1035">
        <v>4692</v>
      </c>
      <c r="H52" s="1035">
        <v>5950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AG400"/>
  <sheetViews>
    <sheetView showGridLines="0" zoomScale="80" zoomScaleNormal="80" workbookViewId="0">
      <selection activeCell="M327" sqref="M327"/>
    </sheetView>
  </sheetViews>
  <sheetFormatPr defaultColWidth="10.6640625" defaultRowHeight="14.5"/>
  <cols>
    <col min="1" max="1" width="10.6640625" style="94"/>
    <col min="2" max="2" width="21.08203125" style="94" customWidth="1"/>
    <col min="3" max="3" width="15.9140625" style="94" bestFit="1" customWidth="1"/>
    <col min="4" max="5" width="10.6640625" style="94"/>
    <col min="6" max="6" width="18.4140625" style="94" customWidth="1"/>
    <col min="7" max="9" width="10.6640625" style="94"/>
    <col min="10" max="10" width="14.5" style="94" bestFit="1" customWidth="1"/>
    <col min="11" max="11" width="16.6640625" style="94" bestFit="1" customWidth="1"/>
    <col min="12" max="12" width="31.83203125" style="94" bestFit="1" customWidth="1"/>
    <col min="13" max="13" width="36.08203125" style="94" bestFit="1" customWidth="1"/>
    <col min="14" max="14" width="11.58203125" style="94" bestFit="1" customWidth="1"/>
    <col min="15" max="15" width="37.08203125" style="94" bestFit="1" customWidth="1"/>
    <col min="16" max="16" width="27.58203125" style="94" bestFit="1" customWidth="1"/>
    <col min="17" max="17" width="15.9140625" style="94" bestFit="1" customWidth="1"/>
    <col min="18" max="16384" width="10.6640625" style="94"/>
  </cols>
  <sheetData>
    <row r="2" spans="1:33" s="127" customFormat="1" ht="18.5">
      <c r="A2" s="93" t="s">
        <v>1963</v>
      </c>
      <c r="B2" s="93"/>
      <c r="C2" s="93"/>
      <c r="D2" s="93"/>
      <c r="E2" s="93"/>
      <c r="F2" s="93"/>
      <c r="G2" s="93"/>
      <c r="H2" s="93"/>
      <c r="I2" s="93"/>
      <c r="J2" s="93"/>
      <c r="K2" s="93"/>
      <c r="L2" s="93"/>
      <c r="M2" s="93"/>
      <c r="N2" s="93"/>
      <c r="O2" s="93"/>
      <c r="P2" s="93"/>
      <c r="Q2" s="93"/>
      <c r="R2" s="93"/>
      <c r="S2" s="93"/>
      <c r="T2" s="93"/>
      <c r="U2" s="93"/>
      <c r="V2" s="93"/>
      <c r="W2" s="93"/>
      <c r="X2" s="93"/>
      <c r="Y2" s="93"/>
      <c r="Z2" s="93"/>
    </row>
    <row r="3" spans="1:33">
      <c r="C3" s="95"/>
      <c r="K3" s="95"/>
      <c r="R3" s="95"/>
    </row>
    <row r="4" spans="1:33" ht="15.5">
      <c r="B4"/>
      <c r="C4"/>
      <c r="D4" s="448"/>
      <c r="E4" s="448"/>
      <c r="F4" s="448"/>
      <c r="G4" s="448"/>
      <c r="I4" s="1024" t="s">
        <v>20</v>
      </c>
      <c r="J4" s="1025" t="s">
        <v>3173</v>
      </c>
      <c r="K4" s="448"/>
      <c r="L4" s="821"/>
      <c r="M4" s="821"/>
      <c r="Q4" s="448"/>
    </row>
    <row r="5" spans="1:33" ht="15.5">
      <c r="B5" s="1024" t="s">
        <v>20</v>
      </c>
      <c r="C5" s="1025" t="s">
        <v>3173</v>
      </c>
      <c r="G5" s="448"/>
      <c r="I5" s="1024" t="s">
        <v>34</v>
      </c>
      <c r="J5" s="1025" t="s">
        <v>34</v>
      </c>
      <c r="L5" s="821"/>
      <c r="M5" s="821"/>
      <c r="Q5" s="448"/>
    </row>
    <row r="6" spans="1:33" ht="15.5">
      <c r="B6" s="1024" t="s">
        <v>34</v>
      </c>
      <c r="C6" s="1025" t="s">
        <v>34</v>
      </c>
      <c r="G6" s="448"/>
      <c r="I6" s="1060" t="s">
        <v>21</v>
      </c>
      <c r="J6" s="1025" t="s">
        <v>293</v>
      </c>
      <c r="L6" s="448"/>
      <c r="M6" s="821"/>
      <c r="Q6" s="448"/>
    </row>
    <row r="7" spans="1:33" ht="15.5">
      <c r="B7" s="1060" t="s">
        <v>21</v>
      </c>
      <c r="C7" s="1025" t="s">
        <v>293</v>
      </c>
      <c r="G7" s="448"/>
      <c r="I7" s="1024" t="s">
        <v>123</v>
      </c>
      <c r="J7" s="1025" t="s">
        <v>43</v>
      </c>
      <c r="L7" s="821"/>
      <c r="M7" s="821"/>
      <c r="Q7" s="448"/>
    </row>
    <row r="8" spans="1:33" ht="15.5">
      <c r="B8" s="1024" t="s">
        <v>123</v>
      </c>
      <c r="C8" s="1025" t="s">
        <v>43</v>
      </c>
      <c r="G8" s="448"/>
      <c r="I8" s="1024" t="s">
        <v>23</v>
      </c>
      <c r="J8" s="1025" t="s">
        <v>1865</v>
      </c>
      <c r="L8" s="448"/>
      <c r="N8" s="146"/>
      <c r="Q8" s="448"/>
      <c r="AE8" s="146"/>
    </row>
    <row r="9" spans="1:33" s="99" customFormat="1" ht="15.5">
      <c r="B9" s="448"/>
      <c r="C9" s="94"/>
      <c r="D9" s="146" t="s">
        <v>43</v>
      </c>
      <c r="E9" s="94"/>
      <c r="F9" s="94"/>
      <c r="G9" s="448"/>
      <c r="I9" s="448"/>
      <c r="J9" s="94"/>
      <c r="K9" s="146" t="s">
        <v>43</v>
      </c>
      <c r="L9"/>
      <c r="M9"/>
      <c r="N9"/>
      <c r="O9"/>
      <c r="P9"/>
      <c r="Q9"/>
      <c r="R9" s="94"/>
      <c r="S9" s="94"/>
      <c r="T9" s="94"/>
      <c r="U9" s="94"/>
      <c r="V9" s="94"/>
      <c r="W9" s="94"/>
      <c r="X9" s="94"/>
      <c r="Y9" s="94"/>
      <c r="Z9" s="94"/>
      <c r="AA9" s="94"/>
      <c r="AE9"/>
      <c r="AF9"/>
      <c r="AG9"/>
    </row>
    <row r="10" spans="1:33" s="99" customFormat="1" ht="15.5">
      <c r="B10" s="1055" t="s">
        <v>22</v>
      </c>
      <c r="C10" s="1025" t="s">
        <v>2995</v>
      </c>
      <c r="D10" s="1059" t="s">
        <v>1869</v>
      </c>
      <c r="E10" s="1025" t="s">
        <v>2748</v>
      </c>
      <c r="F10" s="1025" t="s">
        <v>2749</v>
      </c>
      <c r="G10" s="1025" t="s">
        <v>2750</v>
      </c>
      <c r="I10" s="1055" t="s">
        <v>22</v>
      </c>
      <c r="J10" s="1024" t="s">
        <v>2281</v>
      </c>
      <c r="K10"/>
      <c r="L10"/>
      <c r="M10"/>
      <c r="N10"/>
      <c r="O10"/>
      <c r="P10" s="670"/>
      <c r="Q10" s="822"/>
      <c r="R10" s="94"/>
      <c r="S10" s="94"/>
      <c r="T10" s="94"/>
      <c r="U10" s="94"/>
      <c r="V10" s="94"/>
      <c r="W10" s="94"/>
      <c r="X10" s="94"/>
      <c r="Y10" s="94"/>
      <c r="Z10" s="94"/>
      <c r="AA10" s="94"/>
      <c r="AE10"/>
      <c r="AF10"/>
      <c r="AG10"/>
    </row>
    <row r="11" spans="1:33" ht="15.5">
      <c r="B11" s="1026" t="s">
        <v>356</v>
      </c>
      <c r="C11" s="1027">
        <v>1</v>
      </c>
      <c r="D11" s="1033">
        <v>1086</v>
      </c>
      <c r="E11" s="1029">
        <v>0</v>
      </c>
      <c r="F11" s="1029">
        <v>0</v>
      </c>
      <c r="G11" s="1029">
        <v>1</v>
      </c>
      <c r="I11" s="1025" t="s">
        <v>356</v>
      </c>
      <c r="J11" s="1025" t="s">
        <v>2256</v>
      </c>
      <c r="K11"/>
      <c r="L11"/>
      <c r="M11"/>
      <c r="N11"/>
      <c r="O11"/>
      <c r="P11" s="670"/>
      <c r="Q11" s="822"/>
      <c r="AE11"/>
      <c r="AF11"/>
      <c r="AG11"/>
    </row>
    <row r="12" spans="1:33" ht="15.5">
      <c r="B12" s="1026" t="s">
        <v>398</v>
      </c>
      <c r="C12" s="1027">
        <v>1</v>
      </c>
      <c r="D12" s="1033">
        <v>2920</v>
      </c>
      <c r="E12" s="1029">
        <v>0.48630136986301364</v>
      </c>
      <c r="F12" s="1029">
        <v>0</v>
      </c>
      <c r="G12" s="1029">
        <v>1</v>
      </c>
      <c r="I12" s="1025" t="s">
        <v>398</v>
      </c>
      <c r="J12" s="1025" t="s">
        <v>397</v>
      </c>
      <c r="K12"/>
      <c r="L12"/>
      <c r="M12"/>
      <c r="N12"/>
      <c r="O12"/>
      <c r="P12" s="670"/>
      <c r="Q12" s="822"/>
      <c r="AE12"/>
      <c r="AF12"/>
      <c r="AG12"/>
    </row>
    <row r="13" spans="1:33" ht="15.5">
      <c r="B13" s="1026" t="s">
        <v>401</v>
      </c>
      <c r="C13" s="1027">
        <v>5</v>
      </c>
      <c r="D13" s="1033">
        <v>26173</v>
      </c>
      <c r="E13" s="1029">
        <v>0</v>
      </c>
      <c r="F13" s="1029">
        <v>0.22530852405150348</v>
      </c>
      <c r="G13" s="1029">
        <v>7.4695296679784473E-2</v>
      </c>
      <c r="I13" s="1025" t="s">
        <v>401</v>
      </c>
      <c r="J13" s="1025" t="s">
        <v>286</v>
      </c>
      <c r="K13"/>
      <c r="L13"/>
      <c r="M13"/>
      <c r="N13"/>
      <c r="O13"/>
      <c r="P13" s="670"/>
      <c r="Q13" s="822"/>
      <c r="AB13"/>
      <c r="AE13"/>
      <c r="AF13"/>
      <c r="AG13"/>
    </row>
    <row r="14" spans="1:33" ht="15.5">
      <c r="B14" s="1026" t="s">
        <v>294</v>
      </c>
      <c r="C14" s="1027">
        <v>14</v>
      </c>
      <c r="D14" s="1033">
        <v>104315</v>
      </c>
      <c r="E14" s="1029">
        <v>5.6415664094329632E-2</v>
      </c>
      <c r="F14" s="1029">
        <v>0.60833053731486364</v>
      </c>
      <c r="G14" s="1029">
        <v>0.15695358899835732</v>
      </c>
      <c r="I14" s="1025"/>
      <c r="J14" s="1025" t="s">
        <v>265</v>
      </c>
      <c r="K14"/>
      <c r="L14"/>
      <c r="M14"/>
      <c r="N14"/>
      <c r="O14"/>
      <c r="P14"/>
      <c r="Q14" s="822"/>
      <c r="AB14"/>
      <c r="AE14"/>
      <c r="AF14"/>
      <c r="AG14"/>
    </row>
    <row r="15" spans="1:33" ht="15.5">
      <c r="B15" s="1026" t="s">
        <v>1621</v>
      </c>
      <c r="C15" s="1027">
        <v>21</v>
      </c>
      <c r="D15" s="1033">
        <v>134494</v>
      </c>
      <c r="E15" s="1029">
        <v>5.4314690618168848E-2</v>
      </c>
      <c r="F15" s="1029">
        <v>0.51567356164587275</v>
      </c>
      <c r="G15" s="1029">
        <v>0.16605657974603794</v>
      </c>
      <c r="I15" s="1025" t="s">
        <v>294</v>
      </c>
      <c r="J15" s="1025" t="s">
        <v>2269</v>
      </c>
      <c r="K15"/>
      <c r="L15"/>
      <c r="M15"/>
      <c r="N15"/>
      <c r="AB15"/>
      <c r="AE15"/>
      <c r="AF15"/>
      <c r="AG15"/>
    </row>
    <row r="16" spans="1:33" ht="15.5">
      <c r="B16"/>
      <c r="C16"/>
      <c r="D16"/>
      <c r="E16"/>
      <c r="F16"/>
      <c r="G16" s="448"/>
      <c r="I16" s="1025"/>
      <c r="J16" s="1025" t="s">
        <v>2270</v>
      </c>
      <c r="O16"/>
      <c r="P16"/>
      <c r="Q16"/>
      <c r="R16"/>
      <c r="S16"/>
      <c r="U16" s="347"/>
      <c r="AB16"/>
      <c r="AE16"/>
      <c r="AF16"/>
      <c r="AG16"/>
    </row>
    <row r="17" spans="1:33" ht="15.5">
      <c r="B17"/>
      <c r="C17"/>
      <c r="D17"/>
      <c r="E17" s="669"/>
      <c r="F17"/>
      <c r="G17"/>
      <c r="H17"/>
      <c r="I17" s="1025"/>
      <c r="J17" s="1025" t="s">
        <v>286</v>
      </c>
      <c r="K17"/>
      <c r="L17"/>
      <c r="M17"/>
      <c r="N17"/>
      <c r="O17"/>
      <c r="P17"/>
      <c r="Q17"/>
      <c r="R17"/>
      <c r="S17"/>
      <c r="AB17"/>
      <c r="AE17"/>
      <c r="AF17"/>
      <c r="AG17"/>
    </row>
    <row r="18" spans="1:33" ht="15.5">
      <c r="B18" s="448"/>
      <c r="C18" s="448"/>
      <c r="D18" s="448"/>
      <c r="E18" s="669"/>
      <c r="F18" s="448"/>
      <c r="G18" s="448"/>
      <c r="H18" s="448"/>
      <c r="I18" s="1025" t="s">
        <v>1621</v>
      </c>
      <c r="J18" s="1025"/>
      <c r="K18" s="448"/>
      <c r="L18" s="448"/>
      <c r="M18" s="448"/>
      <c r="N18" s="448"/>
      <c r="O18" s="448"/>
      <c r="P18" s="448"/>
      <c r="Q18" s="448"/>
      <c r="R18" s="448"/>
      <c r="S18" s="448"/>
      <c r="AB18" s="448"/>
      <c r="AE18" s="448"/>
      <c r="AF18" s="448"/>
      <c r="AG18" s="448"/>
    </row>
    <row r="19" spans="1:33" ht="15.5">
      <c r="B19" s="448"/>
      <c r="C19" s="448"/>
      <c r="D19" s="448"/>
      <c r="E19" s="669"/>
      <c r="F19" s="448"/>
      <c r="G19" s="448"/>
      <c r="H19" s="448"/>
      <c r="I19"/>
      <c r="J19"/>
      <c r="K19" s="448"/>
      <c r="L19" s="448"/>
      <c r="M19" s="448"/>
      <c r="N19" s="448"/>
      <c r="O19" s="448"/>
      <c r="P19" s="448"/>
      <c r="Q19" s="448"/>
      <c r="R19" s="448"/>
      <c r="S19" s="448"/>
      <c r="AB19" s="448"/>
      <c r="AE19" s="448"/>
      <c r="AF19" s="448"/>
      <c r="AG19" s="448"/>
    </row>
    <row r="20" spans="1:33" ht="15.5">
      <c r="B20" s="448"/>
      <c r="C20" s="448"/>
      <c r="D20" s="448"/>
      <c r="E20" s="669"/>
      <c r="F20" s="448"/>
      <c r="G20" s="448"/>
      <c r="H20" s="448"/>
      <c r="I20"/>
      <c r="J20"/>
      <c r="K20" s="448"/>
      <c r="L20" s="448"/>
      <c r="M20" s="448"/>
      <c r="N20" s="448"/>
      <c r="O20" s="448"/>
      <c r="P20" s="448"/>
      <c r="Q20" s="448"/>
      <c r="R20" s="448"/>
      <c r="S20" s="448"/>
      <c r="AB20" s="448"/>
      <c r="AE20" s="448"/>
      <c r="AF20" s="448"/>
      <c r="AG20" s="448"/>
    </row>
    <row r="21" spans="1:33" ht="15.5">
      <c r="B21" s="448"/>
      <c r="C21" s="448"/>
      <c r="D21" s="448"/>
      <c r="E21" s="669"/>
      <c r="F21" s="448"/>
      <c r="G21" s="448"/>
      <c r="H21" s="448"/>
      <c r="I21"/>
      <c r="J21"/>
      <c r="K21" s="448"/>
      <c r="L21" s="448"/>
      <c r="M21" s="448"/>
      <c r="N21" s="448"/>
      <c r="O21" s="448"/>
      <c r="P21" s="448"/>
      <c r="Q21" s="448"/>
      <c r="R21" s="448"/>
      <c r="S21" s="448"/>
      <c r="AB21" s="448"/>
      <c r="AE21" s="448"/>
      <c r="AF21" s="448"/>
      <c r="AG21" s="448"/>
    </row>
    <row r="22" spans="1:33" s="113" customFormat="1" ht="18.5">
      <c r="A22" s="442"/>
      <c r="B22" s="443"/>
      <c r="C22" s="443"/>
      <c r="D22" s="443"/>
      <c r="E22" s="443"/>
      <c r="F22" s="443"/>
      <c r="G22" s="443"/>
      <c r="H22" s="444"/>
      <c r="I22" s="445"/>
      <c r="J22" s="446"/>
      <c r="K22" s="446"/>
      <c r="L22" s="446"/>
      <c r="M22" s="443"/>
      <c r="N22" s="443"/>
      <c r="O22" s="443"/>
      <c r="P22" s="443"/>
      <c r="Q22" s="443"/>
      <c r="R22" s="443"/>
      <c r="S22" s="443"/>
      <c r="T22" s="443"/>
      <c r="U22" s="443"/>
      <c r="V22" s="443"/>
      <c r="W22" s="443"/>
      <c r="X22" s="443"/>
      <c r="Y22" s="443"/>
      <c r="Z22" s="443"/>
      <c r="AC22" s="360"/>
      <c r="AF22" s="360"/>
    </row>
    <row r="23" spans="1:33" ht="18.5">
      <c r="A23" s="141" t="s">
        <v>1972</v>
      </c>
      <c r="B23" s="102"/>
      <c r="C23" s="102"/>
      <c r="D23" s="102"/>
      <c r="E23" s="102"/>
      <c r="F23" s="102"/>
      <c r="G23" s="102"/>
      <c r="H23" s="439"/>
      <c r="I23" s="440"/>
      <c r="J23" s="441"/>
      <c r="K23" s="441"/>
      <c r="L23" s="441"/>
      <c r="M23" s="102"/>
      <c r="N23" s="102"/>
      <c r="O23" s="102"/>
      <c r="P23" s="102"/>
      <c r="Q23" s="102"/>
      <c r="R23" s="102"/>
      <c r="S23" s="102"/>
      <c r="T23" s="102"/>
      <c r="U23" s="102"/>
      <c r="V23" s="102"/>
      <c r="W23" s="102"/>
      <c r="X23" s="102"/>
      <c r="Y23" s="102"/>
      <c r="Z23" s="102"/>
      <c r="AC23" s="347"/>
      <c r="AF23" s="347"/>
    </row>
    <row r="24" spans="1:33" ht="15.5">
      <c r="AC24"/>
      <c r="AF24"/>
    </row>
    <row r="25" spans="1:33" ht="15.5">
      <c r="AC25"/>
    </row>
    <row r="26" spans="1:33" ht="15.5">
      <c r="B26" s="1024" t="s">
        <v>20</v>
      </c>
      <c r="C26" s="1025" t="s">
        <v>3173</v>
      </c>
      <c r="I26"/>
      <c r="J26"/>
      <c r="L26" s="1024" t="s">
        <v>20</v>
      </c>
      <c r="M26" s="1025" t="s">
        <v>3173</v>
      </c>
      <c r="AC26"/>
    </row>
    <row r="27" spans="1:33" ht="15.5">
      <c r="B27" s="1060" t="s">
        <v>21</v>
      </c>
      <c r="C27" s="1025" t="s">
        <v>293</v>
      </c>
      <c r="I27"/>
      <c r="J27"/>
      <c r="L27" s="1060" t="s">
        <v>21</v>
      </c>
      <c r="M27" s="1025" t="s">
        <v>293</v>
      </c>
      <c r="AC27"/>
    </row>
    <row r="28" spans="1:33" ht="15.5">
      <c r="B28" s="1024" t="s">
        <v>34</v>
      </c>
      <c r="C28" s="1025" t="s">
        <v>34</v>
      </c>
      <c r="I28"/>
      <c r="J28"/>
      <c r="L28" s="1024" t="s">
        <v>34</v>
      </c>
      <c r="M28" s="1025" t="s">
        <v>34</v>
      </c>
      <c r="P28" s="777" t="s">
        <v>1915</v>
      </c>
      <c r="Q28" s="119">
        <f>GETPIVOTDATA("Sum of #_Functional_improved_water_source_Handpump",$L$30,"Location Type","Camp")+GETPIVOTDATA("Sum of #_Functional_improved_water_source_tapstand_handdugwell",$L$30,"Location Type","Camp")</f>
        <v>1032</v>
      </c>
      <c r="AC28"/>
    </row>
    <row r="29" spans="1:33" ht="15.5">
      <c r="P29" s="777" t="s">
        <v>3028</v>
      </c>
      <c r="Q29" s="119">
        <f>(GETPIVOTDATA("Sum of #_Existing_improved_water_source_Handpump",$L$30,"Location Type","Camp")+GETPIVOTDATA("Sum of #_Existing_improved_water_source_tapstand_handdugwell",$L$30,"Location Type","Camp"))-Q28</f>
        <v>258</v>
      </c>
      <c r="AC29"/>
    </row>
    <row r="30" spans="1:33" ht="15.5">
      <c r="B30" s="1024" t="s">
        <v>1619</v>
      </c>
      <c r="C30" s="1059" t="s">
        <v>1626</v>
      </c>
      <c r="D30" s="1059" t="s">
        <v>1627</v>
      </c>
      <c r="I30"/>
      <c r="J30"/>
      <c r="K30"/>
      <c r="L30" s="1024" t="s">
        <v>1619</v>
      </c>
      <c r="M30" s="1025" t="s">
        <v>3100</v>
      </c>
      <c r="N30" s="1025" t="s">
        <v>3101</v>
      </c>
      <c r="O30" s="1025" t="s">
        <v>3115</v>
      </c>
      <c r="P30" s="1025" t="s">
        <v>3116</v>
      </c>
      <c r="Q30" s="390"/>
      <c r="R30" s="390"/>
      <c r="S30" s="390"/>
      <c r="T30" s="390"/>
      <c r="U30" s="390"/>
      <c r="V30" s="390"/>
      <c r="W30" s="390"/>
      <c r="X30" s="390"/>
      <c r="Y30" s="390"/>
      <c r="Z30" s="390"/>
      <c r="AA30" s="390"/>
      <c r="AB30" s="390"/>
      <c r="AC30" s="390"/>
      <c r="AD30" s="390"/>
      <c r="AE30" s="390"/>
      <c r="AF30" s="390"/>
      <c r="AG30" s="390"/>
    </row>
    <row r="31" spans="1:33" ht="15.5">
      <c r="B31" s="1026" t="s">
        <v>43</v>
      </c>
      <c r="C31" s="1031">
        <v>254.37800000000001</v>
      </c>
      <c r="D31" s="1031">
        <v>17.091999999999999</v>
      </c>
      <c r="I31"/>
      <c r="J31"/>
      <c r="K31"/>
      <c r="L31" s="1026" t="s">
        <v>43</v>
      </c>
      <c r="M31" s="1027">
        <v>944</v>
      </c>
      <c r="N31" s="1027">
        <v>1197</v>
      </c>
      <c r="O31" s="1027">
        <v>88</v>
      </c>
      <c r="P31" s="1027">
        <v>93</v>
      </c>
    </row>
    <row r="32" spans="1:33" ht="15.5">
      <c r="B32"/>
      <c r="C32"/>
      <c r="D32"/>
      <c r="E32" s="101"/>
    </row>
    <row r="33" spans="2:33" ht="15.5">
      <c r="B33"/>
      <c r="C33"/>
      <c r="D33"/>
      <c r="E33" s="101"/>
    </row>
    <row r="34" spans="2:33" ht="15.5">
      <c r="B34"/>
      <c r="C34"/>
      <c r="D34"/>
      <c r="E34" s="101"/>
      <c r="I34"/>
      <c r="J34"/>
      <c r="K34"/>
      <c r="P34"/>
      <c r="Q34"/>
      <c r="R34"/>
    </row>
    <row r="35" spans="2:33" ht="15.5">
      <c r="B35"/>
      <c r="C35"/>
      <c r="D35"/>
      <c r="E35" s="101"/>
      <c r="F35" s="101"/>
      <c r="G35" s="101"/>
      <c r="H35" s="101"/>
      <c r="I35"/>
      <c r="J35"/>
      <c r="K35"/>
    </row>
    <row r="36" spans="2:33" ht="15.5">
      <c r="B36" s="94">
        <f>114323/500</f>
        <v>228.64599999999999</v>
      </c>
      <c r="F36" s="101"/>
      <c r="G36" s="101"/>
      <c r="H36" s="101"/>
      <c r="I36"/>
      <c r="J36"/>
      <c r="K36"/>
    </row>
    <row r="40" spans="2:33">
      <c r="B40" s="101"/>
      <c r="C40" s="101"/>
      <c r="D40" s="101"/>
      <c r="F40" s="101"/>
      <c r="G40" s="101"/>
      <c r="H40" s="101"/>
      <c r="J40" s="101"/>
      <c r="K40" s="101"/>
      <c r="L40" s="101"/>
    </row>
    <row r="41" spans="2:33">
      <c r="B41" s="101"/>
      <c r="C41" s="101"/>
      <c r="D41" s="101"/>
      <c r="F41" s="101"/>
      <c r="G41" s="101"/>
      <c r="H41" s="101"/>
      <c r="J41" s="101"/>
      <c r="K41" s="101"/>
      <c r="L41" s="101"/>
    </row>
    <row r="42" spans="2:33" ht="15.5">
      <c r="B42"/>
      <c r="C42"/>
      <c r="D42" s="101"/>
      <c r="E42" s="161"/>
      <c r="F42" s="101"/>
      <c r="G42" s="101"/>
      <c r="P42"/>
      <c r="Q42"/>
      <c r="R42" s="101"/>
      <c r="S42" s="161" t="s">
        <v>2199</v>
      </c>
      <c r="T42" s="101"/>
    </row>
    <row r="43" spans="2:33">
      <c r="B43" s="1024" t="s">
        <v>34</v>
      </c>
      <c r="C43" s="1025" t="s">
        <v>34</v>
      </c>
      <c r="D43" s="101"/>
      <c r="F43" s="101"/>
      <c r="G43" s="101"/>
      <c r="P43" s="1024" t="s">
        <v>34</v>
      </c>
      <c r="Q43" s="1025" t="s">
        <v>34</v>
      </c>
      <c r="R43" s="101"/>
      <c r="T43" s="101"/>
    </row>
    <row r="44" spans="2:33">
      <c r="B44" s="1024" t="s">
        <v>123</v>
      </c>
      <c r="C44" s="1025" t="s">
        <v>43</v>
      </c>
      <c r="D44" s="101"/>
      <c r="F44" s="101"/>
      <c r="G44" s="101"/>
      <c r="P44" s="1024" t="s">
        <v>123</v>
      </c>
      <c r="Q44" s="1025" t="s">
        <v>43</v>
      </c>
      <c r="R44" s="101"/>
      <c r="T44" s="101"/>
    </row>
    <row r="45" spans="2:33" ht="15" thickBot="1">
      <c r="B45" s="101"/>
      <c r="C45" s="101"/>
      <c r="D45" s="101"/>
      <c r="F45" s="101"/>
      <c r="G45" s="101"/>
      <c r="P45" s="101"/>
      <c r="Q45" s="101"/>
      <c r="R45" s="101"/>
      <c r="S45" s="1136" t="s">
        <v>127</v>
      </c>
      <c r="T45" s="1137"/>
    </row>
    <row r="46" spans="2:33" ht="29.5" thickBot="1">
      <c r="B46" s="1024" t="s">
        <v>21</v>
      </c>
      <c r="C46" s="1025" t="s">
        <v>2887</v>
      </c>
      <c r="D46" s="1025" t="s">
        <v>3097</v>
      </c>
      <c r="E46"/>
      <c r="F46" s="503" t="s">
        <v>21</v>
      </c>
      <c r="G46" s="435" t="s">
        <v>1868</v>
      </c>
      <c r="H46" s="436" t="s">
        <v>1906</v>
      </c>
      <c r="I46" s="436" t="s">
        <v>1905</v>
      </c>
      <c r="K46" s="437" t="s">
        <v>3098</v>
      </c>
      <c r="L46" s="437" t="s">
        <v>3099</v>
      </c>
      <c r="M46" s="436" t="s">
        <v>2791</v>
      </c>
      <c r="P46" s="1024" t="s">
        <v>21</v>
      </c>
      <c r="Q46" s="1025" t="s">
        <v>2888</v>
      </c>
      <c r="R46" s="1025" t="s">
        <v>3102</v>
      </c>
      <c r="S46"/>
      <c r="T46"/>
      <c r="U46" s="390"/>
      <c r="V46" s="503" t="s">
        <v>21</v>
      </c>
      <c r="W46" s="435" t="s">
        <v>1868</v>
      </c>
      <c r="X46" s="436" t="s">
        <v>1906</v>
      </c>
      <c r="Y46" s="436" t="s">
        <v>2792</v>
      </c>
      <c r="AA46" s="437" t="s">
        <v>3098</v>
      </c>
      <c r="AB46" s="437" t="s">
        <v>3099</v>
      </c>
      <c r="AC46" s="436" t="s">
        <v>2793</v>
      </c>
      <c r="AD46" s="390"/>
      <c r="AE46" s="390"/>
      <c r="AF46" s="390"/>
      <c r="AG46" s="390"/>
    </row>
    <row r="47" spans="2:33" ht="15.5">
      <c r="B47" s="1026" t="s">
        <v>3171</v>
      </c>
      <c r="C47" s="1027">
        <v>535</v>
      </c>
      <c r="D47" s="1029">
        <v>0.53647058823529403</v>
      </c>
      <c r="E47"/>
      <c r="F47" s="122" t="s">
        <v>2623</v>
      </c>
      <c r="G47" s="438">
        <v>21</v>
      </c>
      <c r="H47" s="438">
        <f>GETPIVOTDATA("[Measures].[Distinct Count of Site Name]",$B$55)</f>
        <v>18</v>
      </c>
      <c r="I47" s="504">
        <f>G47-H47</f>
        <v>3</v>
      </c>
      <c r="J47" s="828" t="s">
        <v>3156</v>
      </c>
      <c r="K47" s="807">
        <f>GETPIVOTDATA("Average of %_Water samples _passed_at_water source",$B$46,"Reporting Period","2023_Q1")</f>
        <v>0.53647058823529403</v>
      </c>
      <c r="L47" s="807">
        <f>1-K47</f>
        <v>0.46352941176470597</v>
      </c>
      <c r="M47" s="438">
        <f>GETPIVOTDATA("Sum of #_Water samples_Tested_at_water_source2",$B$46,"Reporting Period","2023_Q1")</f>
        <v>535</v>
      </c>
      <c r="P47" s="1026" t="s">
        <v>3171</v>
      </c>
      <c r="Q47" s="1027">
        <v>1038</v>
      </c>
      <c r="R47" s="1029">
        <v>0.40149999999999997</v>
      </c>
      <c r="S47"/>
      <c r="T47"/>
      <c r="V47" s="122" t="s">
        <v>2623</v>
      </c>
      <c r="W47" s="438">
        <v>21</v>
      </c>
      <c r="X47" s="438">
        <f>GETPIVOTDATA("[Measures].[Distinct Count of Site Name]",$P$54)</f>
        <v>17</v>
      </c>
      <c r="Y47" s="438">
        <f>W47-X47</f>
        <v>4</v>
      </c>
      <c r="Z47" s="828" t="s">
        <v>3156</v>
      </c>
      <c r="AA47" s="807">
        <f>GETPIVOTDATA("Average of %_Water samples _passed_at_HH",$P$46,"Reporting Period","2023_Q1")</f>
        <v>0.40149999999999997</v>
      </c>
      <c r="AB47" s="807">
        <f>1-AA47</f>
        <v>0.59850000000000003</v>
      </c>
      <c r="AC47" s="731">
        <f>GETPIVOTDATA("Sum of #_Water samples_Tested_at_HH2",$P$46,"Reporting Period","2023_Q1")</f>
        <v>1038</v>
      </c>
    </row>
    <row r="48" spans="2:33" ht="15.5">
      <c r="B48" s="1026" t="s">
        <v>3172</v>
      </c>
      <c r="C48" s="1027">
        <v>677</v>
      </c>
      <c r="D48" s="1029">
        <v>0.72375</v>
      </c>
      <c r="E48"/>
      <c r="F48"/>
      <c r="G48" s="101"/>
      <c r="J48" s="828" t="s">
        <v>3157</v>
      </c>
      <c r="K48" s="807">
        <f>GETPIVOTDATA("Average of %_Water samples _passed_at_water source",$B$46,"Reporting Period","2023_Q2")</f>
        <v>0.72375</v>
      </c>
      <c r="L48" s="807">
        <f>1-K48</f>
        <v>0.27625</v>
      </c>
      <c r="M48" s="438">
        <f>GETPIVOTDATA("Sum of #_Water samples_Tested_at_water_source2",$B$46,"Reporting Period","2023_Q2")</f>
        <v>677</v>
      </c>
      <c r="P48" s="1026" t="s">
        <v>3172</v>
      </c>
      <c r="Q48" s="1027">
        <v>353</v>
      </c>
      <c r="R48" s="1029">
        <v>0.49833333333333335</v>
      </c>
      <c r="S48"/>
      <c r="T48"/>
      <c r="Z48" s="828" t="s">
        <v>3157</v>
      </c>
      <c r="AA48" s="807">
        <f>GETPIVOTDATA("Average of %_Water samples _passed_at_HH",$P$46,"Reporting Period","2023_Q2")</f>
        <v>0.49833333333333335</v>
      </c>
      <c r="AB48" s="807">
        <f>1-AA48</f>
        <v>0.50166666666666671</v>
      </c>
      <c r="AC48" s="731">
        <f>GETPIVOTDATA("Sum of #_Water samples_Tested_at_HH2",$P$46,"Reporting Period","2023_Q2")</f>
        <v>353</v>
      </c>
    </row>
    <row r="49" spans="2:29" ht="15.5">
      <c r="B49" s="1026" t="s">
        <v>3173</v>
      </c>
      <c r="C49" s="1027">
        <v>358</v>
      </c>
      <c r="D49" s="1029">
        <v>0.6173333333333334</v>
      </c>
      <c r="E49" s="448"/>
      <c r="F49" s="448"/>
      <c r="G49" s="101"/>
      <c r="J49" s="849" t="s">
        <v>3164</v>
      </c>
      <c r="K49" s="807">
        <f>GETPIVOTDATA("Average of %_Water samples _passed_at_water source",$B$46,"Reporting Period","2023_Q3")</f>
        <v>0.6173333333333334</v>
      </c>
      <c r="L49" s="807">
        <f>1-K49</f>
        <v>0.3826666666666666</v>
      </c>
      <c r="M49" s="438">
        <f>GETPIVOTDATA("Sum of #_Water samples_Tested_at_water_source2",$B$46,"Reporting Period","2023_Q3")</f>
        <v>358</v>
      </c>
      <c r="P49" s="1026" t="s">
        <v>3173</v>
      </c>
      <c r="Q49" s="1027">
        <v>256</v>
      </c>
      <c r="R49" s="1029">
        <v>0.33571428571428574</v>
      </c>
      <c r="S49" s="744"/>
      <c r="T49" s="744"/>
      <c r="Z49" s="849" t="s">
        <v>3164</v>
      </c>
      <c r="AA49" s="807">
        <f>GETPIVOTDATA("Average of %_Water samples _passed_at_HH",$P$46,"Reporting Period","2023_Q3")</f>
        <v>0.33571428571428574</v>
      </c>
      <c r="AB49" s="807">
        <f>1-AA49</f>
        <v>0.66428571428571426</v>
      </c>
      <c r="AC49" s="731">
        <f>GETPIVOTDATA("Sum of #_Water samples_Tested_at_HH2",$P$46,"Reporting Period","2023_Q3")</f>
        <v>256</v>
      </c>
    </row>
    <row r="50" spans="2:29" ht="15.5">
      <c r="B50" s="1026" t="s">
        <v>1621</v>
      </c>
      <c r="C50" s="1027">
        <v>1570</v>
      </c>
      <c r="D50" s="1029">
        <v>0.61511363636363636</v>
      </c>
      <c r="E50" s="448"/>
      <c r="F50" s="448"/>
      <c r="G50" s="101"/>
      <c r="J50" s="861" t="s">
        <v>3170</v>
      </c>
      <c r="K50" s="807" t="e">
        <f>GETPIVOTDATA("Average of %_Water samples _passed_at_water source",$B$46,"Reporting Period","2023_Q4")</f>
        <v>#REF!</v>
      </c>
      <c r="L50" s="807" t="e">
        <f>1-K50</f>
        <v>#REF!</v>
      </c>
      <c r="M50" s="438" t="e">
        <f>GETPIVOTDATA("Sum of #_Water samples_Tested_at_water_source2",$B$46,"Reporting Period","2023_Q4")</f>
        <v>#REF!</v>
      </c>
      <c r="P50" s="1026" t="s">
        <v>1621</v>
      </c>
      <c r="Q50" s="1027">
        <v>1647</v>
      </c>
      <c r="R50" s="1029">
        <v>0.41948717948717945</v>
      </c>
      <c r="S50" s="744"/>
      <c r="T50" s="744"/>
      <c r="Z50" s="828" t="s">
        <v>3170</v>
      </c>
      <c r="AA50" s="807" t="e">
        <f>GETPIVOTDATA("Average of %_Water samples _passed_at_HH",$P$46,"Reporting Period","2023_Q4")</f>
        <v>#REF!</v>
      </c>
      <c r="AB50" s="807" t="e">
        <f>1-AA50</f>
        <v>#REF!</v>
      </c>
      <c r="AC50" s="731" t="e">
        <f>GETPIVOTDATA("Sum of #_Water samples_Tested_at_HH2",$P$46,"Reporting Period","2023_Q4")</f>
        <v>#REF!</v>
      </c>
    </row>
    <row r="51" spans="2:29" ht="15.5">
      <c r="B51"/>
      <c r="C51"/>
      <c r="D51"/>
      <c r="E51"/>
      <c r="F51"/>
      <c r="G51" s="101"/>
      <c r="P51"/>
      <c r="Q51"/>
      <c r="R51"/>
      <c r="S51"/>
      <c r="T51"/>
    </row>
    <row r="52" spans="2:29" ht="15.5">
      <c r="D52"/>
      <c r="E52"/>
      <c r="F52"/>
      <c r="P52" s="453" t="s">
        <v>2812</v>
      </c>
      <c r="Q52" s="448" t="s" vm="2">
        <v>1620</v>
      </c>
      <c r="R52"/>
      <c r="S52"/>
      <c r="T52"/>
    </row>
    <row r="53" spans="2:29" ht="15.5">
      <c r="B53" s="453" t="s">
        <v>2811</v>
      </c>
      <c r="C53" s="448" t="s" vm="1">
        <v>1620</v>
      </c>
      <c r="D53"/>
      <c r="P53" s="448"/>
      <c r="Q53" s="448"/>
    </row>
    <row r="54" spans="2:29" ht="15.5">
      <c r="B54"/>
      <c r="C54"/>
      <c r="D54"/>
      <c r="P54" t="s">
        <v>2992</v>
      </c>
      <c r="Q54" s="448"/>
    </row>
    <row r="55" spans="2:29" ht="15.5">
      <c r="B55" t="s">
        <v>2992</v>
      </c>
      <c r="C55"/>
      <c r="D55"/>
      <c r="E55" s="161"/>
      <c r="P55" s="447">
        <v>17</v>
      </c>
      <c r="Q55" s="448"/>
    </row>
    <row r="56" spans="2:29" ht="15.5">
      <c r="B56" s="447">
        <v>18</v>
      </c>
      <c r="C56"/>
      <c r="D56"/>
    </row>
    <row r="57" spans="2:29" ht="15.5">
      <c r="B57"/>
      <c r="C57"/>
      <c r="D57"/>
      <c r="E57" s="390"/>
      <c r="F57" s="390"/>
      <c r="G57" s="390"/>
    </row>
    <row r="58" spans="2:29" ht="15.5">
      <c r="B58"/>
      <c r="C58"/>
      <c r="D58"/>
    </row>
    <row r="59" spans="2:29" s="113" customFormat="1" ht="15.5">
      <c r="B59"/>
      <c r="C59"/>
      <c r="D59"/>
      <c r="E59" s="116"/>
      <c r="F59" s="116"/>
      <c r="G59" s="117"/>
    </row>
    <row r="60" spans="2:29" s="113" customFormat="1" ht="15.5">
      <c r="B60"/>
      <c r="C60"/>
      <c r="D60"/>
      <c r="E60" s="116"/>
      <c r="F60" s="116"/>
      <c r="G60" s="117"/>
    </row>
    <row r="61" spans="2:29" s="113" customFormat="1" ht="15.5">
      <c r="B61"/>
      <c r="C61"/>
      <c r="D61"/>
      <c r="E61" s="116"/>
      <c r="F61" s="116"/>
      <c r="G61" s="117"/>
    </row>
    <row r="62" spans="2:29" s="113" customFormat="1">
      <c r="B62" s="1024" t="s">
        <v>20</v>
      </c>
      <c r="C62" s="1025" t="s">
        <v>3173</v>
      </c>
      <c r="D62" s="101"/>
      <c r="E62" s="116"/>
      <c r="F62" s="116"/>
      <c r="G62" s="117"/>
    </row>
    <row r="63" spans="2:29" s="113" customFormat="1">
      <c r="B63" s="1024" t="s">
        <v>34</v>
      </c>
      <c r="C63" s="1025" t="s">
        <v>34</v>
      </c>
      <c r="D63" s="101"/>
      <c r="E63" s="116"/>
      <c r="F63" s="116"/>
      <c r="G63" s="117"/>
    </row>
    <row r="64" spans="2:29" s="113" customFormat="1">
      <c r="B64" s="1024" t="s">
        <v>123</v>
      </c>
      <c r="C64" s="1025" t="s">
        <v>43</v>
      </c>
      <c r="D64" s="101"/>
      <c r="E64" s="116"/>
      <c r="F64" s="116"/>
      <c r="G64" s="117"/>
      <c r="L64" s="1028" t="s">
        <v>34</v>
      </c>
      <c r="M64" s="1029" t="s">
        <v>34</v>
      </c>
      <c r="N64" s="94"/>
      <c r="O64" s="94"/>
    </row>
    <row r="65" spans="2:15" s="113" customFormat="1">
      <c r="B65" s="101"/>
      <c r="C65" s="101"/>
      <c r="D65" s="101"/>
      <c r="E65" s="116"/>
      <c r="F65" s="116"/>
      <c r="G65" s="117"/>
      <c r="L65" s="97"/>
      <c r="M65" s="97"/>
      <c r="N65" s="94"/>
      <c r="O65" s="94"/>
    </row>
    <row r="66" spans="2:15" s="113" customFormat="1" ht="15.5">
      <c r="B66" s="1024" t="s">
        <v>2628</v>
      </c>
      <c r="C66" s="1024" t="s">
        <v>1916</v>
      </c>
      <c r="D66" s="1025"/>
      <c r="E66" s="116"/>
      <c r="F66" s="116"/>
      <c r="G66" s="117"/>
      <c r="L66" s="1029"/>
      <c r="M66" s="1028" t="s">
        <v>1866</v>
      </c>
      <c r="N66" s="1029"/>
      <c r="O66"/>
    </row>
    <row r="67" spans="2:15" s="113" customFormat="1" ht="15.5">
      <c r="B67" s="1055" t="s">
        <v>21</v>
      </c>
      <c r="C67" s="1025" t="s">
        <v>1905</v>
      </c>
      <c r="D67" s="1025" t="s">
        <v>1906</v>
      </c>
      <c r="E67" s="116"/>
      <c r="F67" s="116"/>
      <c r="G67" s="117"/>
      <c r="L67" s="1028" t="s">
        <v>1867</v>
      </c>
      <c r="M67" s="1029" t="s">
        <v>3172</v>
      </c>
      <c r="N67" s="1029" t="s">
        <v>3173</v>
      </c>
      <c r="O67"/>
    </row>
    <row r="68" spans="2:15" s="113" customFormat="1" ht="15.5">
      <c r="B68" s="1026" t="s">
        <v>293</v>
      </c>
      <c r="C68" s="1027">
        <v>5</v>
      </c>
      <c r="D68" s="1027">
        <v>16</v>
      </c>
      <c r="E68" s="116"/>
      <c r="F68" s="116"/>
      <c r="G68" s="117"/>
      <c r="L68" s="1032" t="s">
        <v>3291</v>
      </c>
      <c r="M68" s="1031">
        <v>275</v>
      </c>
      <c r="N68" s="1031">
        <v>687</v>
      </c>
      <c r="O68"/>
    </row>
    <row r="69" spans="2:15" s="113" customFormat="1" ht="15.5">
      <c r="B69"/>
      <c r="C69"/>
      <c r="D69"/>
      <c r="E69" s="116"/>
      <c r="F69" s="116"/>
      <c r="G69" s="117"/>
      <c r="L69" s="1032" t="s">
        <v>3292</v>
      </c>
      <c r="M69" s="1031">
        <v>26</v>
      </c>
      <c r="N69" s="1031"/>
    </row>
    <row r="70" spans="2:15" s="113" customFormat="1" ht="15.5">
      <c r="B70"/>
      <c r="C70"/>
      <c r="D70"/>
      <c r="E70" s="116"/>
      <c r="F70" s="116"/>
      <c r="G70" s="117"/>
      <c r="L70" s="1032" t="s">
        <v>3293</v>
      </c>
      <c r="M70" s="1031">
        <v>8</v>
      </c>
      <c r="N70" s="1031">
        <v>6</v>
      </c>
    </row>
    <row r="71" spans="2:15" s="113" customFormat="1" ht="15" thickBot="1">
      <c r="B71" s="101"/>
      <c r="C71" s="101"/>
      <c r="D71" s="101"/>
      <c r="E71" s="116"/>
      <c r="F71" s="116"/>
      <c r="G71" s="117"/>
      <c r="L71" s="1032" t="s">
        <v>3294</v>
      </c>
      <c r="M71" s="1031">
        <v>23649</v>
      </c>
      <c r="N71" s="1031">
        <v>14445</v>
      </c>
    </row>
    <row r="72" spans="2:15" s="113" customFormat="1" ht="15.5">
      <c r="B72" s="104"/>
      <c r="C72" s="107" t="s">
        <v>1905</v>
      </c>
      <c r="D72" s="108" t="s">
        <v>1906</v>
      </c>
      <c r="E72"/>
      <c r="F72" s="116"/>
      <c r="G72" s="117"/>
      <c r="K72"/>
      <c r="L72"/>
    </row>
    <row r="73" spans="2:15" s="113" customFormat="1" ht="15.5">
      <c r="B73" s="105"/>
      <c r="C73" s="109"/>
      <c r="D73" s="110"/>
      <c r="E73"/>
      <c r="F73" s="116"/>
      <c r="G73" s="117"/>
      <c r="K73"/>
      <c r="L73"/>
      <c r="M73"/>
      <c r="N73"/>
      <c r="O73"/>
    </row>
    <row r="74" spans="2:15" s="113" customFormat="1" ht="15.5">
      <c r="B74" s="105" t="s">
        <v>293</v>
      </c>
      <c r="C74" s="109">
        <f>GETPIVOTDATA("Warter quality test done",$B$66,"State","Rakhine","Warter quality test done","No Test")</f>
        <v>5</v>
      </c>
      <c r="D74" s="110">
        <f>GETPIVOTDATA("Warter quality test done",$B$66,"State","Rakhine","Warter quality test done","Tested")</f>
        <v>16</v>
      </c>
      <c r="E74"/>
      <c r="F74" s="116"/>
      <c r="G74" s="117"/>
      <c r="K74"/>
      <c r="L74"/>
      <c r="M74"/>
      <c r="N74"/>
      <c r="O74"/>
    </row>
    <row r="75" spans="2:15" s="113" customFormat="1" ht="16" thickBot="1">
      <c r="B75" s="106"/>
      <c r="C75" s="111"/>
      <c r="D75" s="112"/>
      <c r="E75" s="116"/>
      <c r="F75" s="116"/>
      <c r="G75" s="117"/>
      <c r="K75"/>
      <c r="L75"/>
      <c r="M75"/>
      <c r="N75"/>
      <c r="O75"/>
    </row>
    <row r="76" spans="2:15" s="113" customFormat="1" ht="15.5">
      <c r="B76"/>
      <c r="C76"/>
      <c r="D76"/>
      <c r="E76" s="116"/>
      <c r="F76" s="116"/>
      <c r="G76" s="117"/>
      <c r="K76"/>
      <c r="L76"/>
    </row>
    <row r="77" spans="2:15" s="113" customFormat="1" ht="15.5">
      <c r="B77"/>
      <c r="C77"/>
      <c r="D77"/>
      <c r="E77" s="116"/>
      <c r="F77" s="116"/>
      <c r="G77" s="117"/>
    </row>
    <row r="78" spans="2:15" s="113" customFormat="1" ht="15.5">
      <c r="B78"/>
      <c r="C78"/>
      <c r="D78" s="115"/>
      <c r="E78" s="116"/>
      <c r="F78" s="116"/>
      <c r="G78" s="117"/>
    </row>
    <row r="79" spans="2:15" s="113" customFormat="1">
      <c r="B79" s="1024" t="s">
        <v>20</v>
      </c>
      <c r="C79" s="1025" t="s">
        <v>3173</v>
      </c>
      <c r="D79" s="101"/>
      <c r="E79" s="116"/>
      <c r="F79" s="116"/>
      <c r="G79" s="117"/>
    </row>
    <row r="80" spans="2:15" s="113" customFormat="1">
      <c r="B80" s="1024" t="s">
        <v>34</v>
      </c>
      <c r="C80" s="1025" t="s">
        <v>34</v>
      </c>
      <c r="D80" s="101"/>
      <c r="E80" s="116"/>
      <c r="F80" s="116"/>
      <c r="G80" s="117"/>
    </row>
    <row r="81" spans="1:26" s="113" customFormat="1">
      <c r="B81" s="1057" t="s">
        <v>21</v>
      </c>
      <c r="C81" s="1025" t="s">
        <v>293</v>
      </c>
      <c r="D81" s="101"/>
      <c r="E81" s="116"/>
      <c r="F81" s="116"/>
      <c r="G81" s="117"/>
    </row>
    <row r="82" spans="1:26" s="113" customFormat="1">
      <c r="B82" s="385" t="s">
        <v>293</v>
      </c>
      <c r="C82" s="101"/>
      <c r="D82" s="101"/>
      <c r="E82" s="116"/>
      <c r="F82" s="116"/>
      <c r="G82" s="117"/>
    </row>
    <row r="83" spans="1:26" s="113" customFormat="1" ht="15.5">
      <c r="B83" s="1056" t="s">
        <v>21</v>
      </c>
      <c r="C83" s="1025" t="s">
        <v>2752</v>
      </c>
      <c r="D83" s="1025" t="s">
        <v>2748</v>
      </c>
      <c r="E83" s="116"/>
      <c r="F83" s="116"/>
      <c r="G83" s="117"/>
      <c r="V83"/>
      <c r="W83"/>
      <c r="X83"/>
    </row>
    <row r="84" spans="1:26" s="113" customFormat="1" ht="15.5">
      <c r="B84" s="1026" t="s">
        <v>356</v>
      </c>
      <c r="C84" s="1029">
        <v>1</v>
      </c>
      <c r="D84" s="1029">
        <v>0</v>
      </c>
      <c r="E84" s="116"/>
      <c r="F84" s="116"/>
      <c r="G84" s="117"/>
      <c r="V84"/>
      <c r="W84"/>
      <c r="X84"/>
    </row>
    <row r="85" spans="1:26" s="113" customFormat="1" ht="15.5">
      <c r="B85" s="1026" t="s">
        <v>398</v>
      </c>
      <c r="C85" s="1029">
        <v>0.51369863013698636</v>
      </c>
      <c r="D85" s="1029">
        <v>0.48630136986301364</v>
      </c>
      <c r="E85" s="116"/>
      <c r="F85" s="116"/>
      <c r="G85" s="117"/>
      <c r="K85"/>
      <c r="L85"/>
      <c r="M85"/>
      <c r="V85"/>
      <c r="W85"/>
      <c r="X85"/>
    </row>
    <row r="86" spans="1:26" s="113" customFormat="1" ht="15.5">
      <c r="B86" s="1026" t="s">
        <v>401</v>
      </c>
      <c r="C86" s="1029">
        <v>1</v>
      </c>
      <c r="D86" s="1029">
        <v>0</v>
      </c>
      <c r="E86" s="116"/>
      <c r="F86" s="116"/>
      <c r="G86" s="117"/>
      <c r="K86"/>
      <c r="L86"/>
      <c r="M86"/>
      <c r="V86"/>
      <c r="W86"/>
      <c r="X86"/>
    </row>
    <row r="87" spans="1:26" s="113" customFormat="1" ht="15.5">
      <c r="B87" s="1026" t="s">
        <v>294</v>
      </c>
      <c r="C87" s="1029">
        <v>0.94358433590567037</v>
      </c>
      <c r="D87" s="1029">
        <v>5.6415664094329632E-2</v>
      </c>
      <c r="E87" s="116"/>
      <c r="F87" s="116"/>
      <c r="G87" s="117"/>
      <c r="K87"/>
      <c r="L87"/>
      <c r="M87"/>
      <c r="V87"/>
      <c r="W87"/>
      <c r="X87"/>
    </row>
    <row r="88" spans="1:26" s="113" customFormat="1" ht="15.5">
      <c r="B88"/>
      <c r="C88"/>
      <c r="D88"/>
      <c r="E88" s="116"/>
      <c r="F88" s="116"/>
      <c r="G88" s="117"/>
      <c r="K88"/>
      <c r="L88"/>
      <c r="M88"/>
      <c r="V88"/>
      <c r="W88"/>
      <c r="X88"/>
    </row>
    <row r="89" spans="1:26" s="113" customFormat="1" ht="15.5">
      <c r="B89"/>
      <c r="C89"/>
      <c r="D89" s="115"/>
      <c r="E89" s="116"/>
      <c r="F89" s="116"/>
      <c r="G89" s="117"/>
      <c r="K89"/>
      <c r="L89"/>
      <c r="M89"/>
      <c r="T89"/>
      <c r="U89"/>
      <c r="V89"/>
      <c r="W89"/>
      <c r="X89"/>
      <c r="Y89"/>
    </row>
    <row r="90" spans="1:26" s="113" customFormat="1" ht="15.5">
      <c r="B90"/>
      <c r="C90"/>
      <c r="D90" s="115"/>
      <c r="E90" s="116"/>
      <c r="F90" s="116"/>
      <c r="G90" s="117"/>
      <c r="K90"/>
      <c r="L90"/>
      <c r="M90"/>
      <c r="T90"/>
      <c r="U90"/>
      <c r="V90"/>
    </row>
    <row r="91" spans="1:26" s="113" customFormat="1" ht="15.5">
      <c r="B91"/>
      <c r="C91"/>
      <c r="D91" s="115"/>
      <c r="E91" s="116"/>
      <c r="F91" s="116"/>
      <c r="G91" s="117"/>
      <c r="K91"/>
      <c r="L91"/>
      <c r="M91"/>
      <c r="T91"/>
      <c r="U91"/>
      <c r="V91"/>
    </row>
    <row r="92" spans="1:26" s="113" customFormat="1" ht="15.5">
      <c r="B92"/>
      <c r="C92"/>
      <c r="D92" s="115"/>
      <c r="E92" s="116"/>
      <c r="F92" s="116"/>
      <c r="G92" s="117"/>
      <c r="K92"/>
      <c r="L92"/>
      <c r="M92"/>
      <c r="T92"/>
      <c r="U92"/>
      <c r="V92"/>
    </row>
    <row r="93" spans="1:26" s="113" customFormat="1" ht="15.5">
      <c r="B93" s="114"/>
      <c r="C93" s="115"/>
      <c r="D93" s="115"/>
      <c r="E93" s="116"/>
      <c r="F93" s="116"/>
      <c r="G93" s="117"/>
      <c r="K93"/>
      <c r="L93"/>
      <c r="M93"/>
      <c r="T93"/>
      <c r="U93"/>
    </row>
    <row r="94" spans="1:26" s="113" customFormat="1" ht="15.5">
      <c r="B94" s="114"/>
      <c r="C94" s="115"/>
      <c r="D94" s="115"/>
      <c r="E94" s="116"/>
      <c r="F94" s="116"/>
      <c r="G94" s="117"/>
      <c r="T94"/>
      <c r="U94"/>
    </row>
    <row r="95" spans="1:26" s="126" customFormat="1" ht="18.5">
      <c r="A95" s="92" t="s">
        <v>1973</v>
      </c>
      <c r="B95" s="92"/>
      <c r="C95" s="123"/>
      <c r="D95" s="124"/>
      <c r="E95" s="124"/>
      <c r="F95" s="124"/>
      <c r="G95" s="125"/>
      <c r="H95" s="92"/>
      <c r="I95" s="92"/>
      <c r="J95" s="92"/>
      <c r="K95" s="92"/>
      <c r="L95" s="92"/>
      <c r="M95" s="92"/>
      <c r="N95" s="92"/>
      <c r="O95" s="92"/>
      <c r="P95" s="92"/>
      <c r="Q95" s="92"/>
      <c r="R95" s="92"/>
      <c r="S95" s="92"/>
      <c r="T95" s="92"/>
      <c r="U95" s="92"/>
      <c r="V95" s="92"/>
      <c r="W95" s="92"/>
      <c r="X95" s="92"/>
      <c r="Y95" s="92"/>
      <c r="Z95" s="92"/>
    </row>
    <row r="96" spans="1:26">
      <c r="C96" s="96"/>
      <c r="D96" s="97"/>
      <c r="E96" s="97"/>
      <c r="F96" s="97"/>
      <c r="G96" s="98"/>
    </row>
    <row r="97" spans="2:30" ht="15.5">
      <c r="F97" s="97"/>
      <c r="G97" s="98"/>
      <c r="K97"/>
      <c r="L97"/>
    </row>
    <row r="98" spans="2:30" ht="15" thickBot="1">
      <c r="B98" s="1024" t="s">
        <v>20</v>
      </c>
      <c r="C98" s="1025" t="s">
        <v>3173</v>
      </c>
      <c r="E98" s="97"/>
      <c r="P98" s="1024" t="s">
        <v>20</v>
      </c>
      <c r="Q98" s="1025" t="s">
        <v>3173</v>
      </c>
      <c r="S98" s="689"/>
      <c r="T98" s="689"/>
    </row>
    <row r="99" spans="2:30">
      <c r="B99" s="1058" t="s">
        <v>21</v>
      </c>
      <c r="C99" s="1025" t="s">
        <v>293</v>
      </c>
      <c r="E99" s="128" t="s">
        <v>293</v>
      </c>
      <c r="F99" s="129" t="s">
        <v>2943</v>
      </c>
      <c r="H99" s="101" t="s">
        <v>1915</v>
      </c>
      <c r="I99" s="100">
        <f>F100</f>
        <v>3741</v>
      </c>
      <c r="P99" s="1058" t="s">
        <v>21</v>
      </c>
      <c r="Q99" s="1025" t="s">
        <v>293</v>
      </c>
    </row>
    <row r="100" spans="2:30">
      <c r="B100" s="1024" t="s">
        <v>34</v>
      </c>
      <c r="C100" s="1025" t="s">
        <v>34</v>
      </c>
      <c r="E100" s="130" t="s">
        <v>1626</v>
      </c>
      <c r="F100" s="131">
        <f>GETPIVOTDATA("Sum of #_Functional_adult_latrines",$B$102,"Location Type","# in active camps (20:1)")</f>
        <v>3741</v>
      </c>
      <c r="H100" s="101" t="s">
        <v>2942</v>
      </c>
      <c r="I100" s="100">
        <f>GETPIVOTDATA("Sum of #_Existing_latrines",$B$102,"Location Type","# in active camps (20:1)")-I99</f>
        <v>2767</v>
      </c>
      <c r="P100" s="1024" t="s">
        <v>34</v>
      </c>
      <c r="Q100" s="1025" t="s">
        <v>34</v>
      </c>
      <c r="S100" s="689"/>
      <c r="T100" s="689"/>
    </row>
    <row r="101" spans="2:30" s="99" customFormat="1">
      <c r="B101" s="94"/>
      <c r="C101" s="94"/>
      <c r="E101" s="130" t="s">
        <v>1912</v>
      </c>
      <c r="F101" s="131">
        <f>IF(F103-F100&lt;0,0,F103-F100)</f>
        <v>2982</v>
      </c>
      <c r="G101" s="131"/>
      <c r="H101" s="101"/>
      <c r="I101" s="100"/>
      <c r="M101" s="94"/>
      <c r="P101" s="94"/>
      <c r="Q101" s="94"/>
      <c r="S101" s="94"/>
      <c r="T101" s="94"/>
      <c r="U101" s="94"/>
      <c r="V101" s="94"/>
      <c r="W101" s="94"/>
      <c r="Y101" s="94"/>
      <c r="AC101" s="94"/>
      <c r="AD101" s="94"/>
    </row>
    <row r="102" spans="2:30" ht="58">
      <c r="B102" s="1025"/>
      <c r="C102" s="1024" t="s">
        <v>1866</v>
      </c>
      <c r="E102" s="130" t="s">
        <v>2631</v>
      </c>
      <c r="F102" s="131">
        <f>GETPIVOTDATA("Sum of #_latrines_repaired",$B$102,"Location Type","# in active camps (20:1)")</f>
        <v>723</v>
      </c>
      <c r="H102" s="101"/>
      <c r="I102" s="100"/>
      <c r="M102"/>
      <c r="P102" s="1024" t="s">
        <v>1619</v>
      </c>
      <c r="Q102" s="1025" t="s">
        <v>1903</v>
      </c>
      <c r="R102" s="1025" t="s">
        <v>2891</v>
      </c>
      <c r="S102" s="1025" t="s">
        <v>3035</v>
      </c>
      <c r="T102"/>
      <c r="U102"/>
    </row>
    <row r="103" spans="2:30" ht="16" thickBot="1">
      <c r="B103" s="1024" t="s">
        <v>1867</v>
      </c>
      <c r="C103" s="1025" t="s">
        <v>3189</v>
      </c>
      <c r="E103" s="132" t="s">
        <v>1903</v>
      </c>
      <c r="F103" s="394">
        <f>GETPIVOTDATA("# latrines (target)",$B$102,"Location Type","# in active camps (20:1)")</f>
        <v>6723</v>
      </c>
      <c r="I103" s="100"/>
      <c r="M103"/>
      <c r="P103" s="1026" t="s">
        <v>356</v>
      </c>
      <c r="Q103" s="1033">
        <v>54</v>
      </c>
      <c r="R103" s="1033">
        <v>94</v>
      </c>
      <c r="S103" s="1033">
        <v>-40</v>
      </c>
      <c r="T103" s="448"/>
      <c r="U103" s="453"/>
      <c r="V103" s="390"/>
      <c r="W103" s="390"/>
      <c r="X103" s="390"/>
      <c r="Y103" s="390"/>
      <c r="Z103" s="390"/>
      <c r="AA103" s="390"/>
      <c r="AB103" s="390"/>
      <c r="AC103" s="390"/>
      <c r="AD103" s="390"/>
    </row>
    <row r="104" spans="2:30" ht="15.5">
      <c r="B104" s="1026" t="s">
        <v>1903</v>
      </c>
      <c r="C104" s="1033">
        <v>6723</v>
      </c>
      <c r="E104"/>
      <c r="F104"/>
      <c r="G104"/>
      <c r="M104"/>
      <c r="P104" s="1026" t="s">
        <v>398</v>
      </c>
      <c r="Q104" s="1033">
        <v>146</v>
      </c>
      <c r="R104" s="1033">
        <v>642</v>
      </c>
      <c r="S104" s="1033">
        <v>-496</v>
      </c>
      <c r="T104" s="448"/>
      <c r="U104"/>
    </row>
    <row r="105" spans="2:30" ht="15.5">
      <c r="B105" s="1026" t="s">
        <v>2889</v>
      </c>
      <c r="C105" s="1033">
        <v>723</v>
      </c>
      <c r="E105"/>
      <c r="F105"/>
      <c r="G105" s="670"/>
      <c r="M105"/>
      <c r="P105" s="1026" t="s">
        <v>401</v>
      </c>
      <c r="Q105" s="1033">
        <v>1307</v>
      </c>
      <c r="R105" s="1033">
        <v>1066</v>
      </c>
      <c r="S105" s="1033">
        <v>241</v>
      </c>
      <c r="T105" s="448"/>
      <c r="U105"/>
    </row>
    <row r="106" spans="2:30" ht="15.5">
      <c r="B106" s="1026" t="s">
        <v>2890</v>
      </c>
      <c r="C106" s="1033">
        <v>6508</v>
      </c>
      <c r="E106"/>
      <c r="F106"/>
      <c r="G106"/>
      <c r="K106"/>
      <c r="L106"/>
      <c r="M106"/>
      <c r="P106" s="1026" t="s">
        <v>294</v>
      </c>
      <c r="Q106" s="1033">
        <v>5216</v>
      </c>
      <c r="R106" s="1033">
        <v>1939</v>
      </c>
      <c r="S106" s="1033">
        <v>3277</v>
      </c>
      <c r="T106" s="448"/>
      <c r="U106"/>
    </row>
    <row r="107" spans="2:30" ht="15.5">
      <c r="B107" s="1026" t="s">
        <v>2891</v>
      </c>
      <c r="C107" s="1033">
        <v>3741</v>
      </c>
      <c r="E107"/>
      <c r="F107"/>
      <c r="G107"/>
      <c r="J107" s="453" t="s">
        <v>20</v>
      </c>
      <c r="K107" s="448" t="s">
        <v>3173</v>
      </c>
      <c r="L107"/>
      <c r="M107"/>
      <c r="P107"/>
      <c r="Q107"/>
      <c r="S107"/>
      <c r="T107"/>
      <c r="U107"/>
    </row>
    <row r="108" spans="2:30" ht="15.5">
      <c r="B108" s="1026" t="s">
        <v>2892</v>
      </c>
      <c r="C108" s="1033">
        <v>1954</v>
      </c>
      <c r="E108"/>
      <c r="F108"/>
      <c r="G108"/>
      <c r="K108"/>
      <c r="L108"/>
      <c r="M108"/>
      <c r="P108"/>
      <c r="Q108"/>
      <c r="S108"/>
      <c r="T108"/>
      <c r="U108"/>
    </row>
    <row r="109" spans="2:30" ht="15.5">
      <c r="B109" s="1026" t="s">
        <v>2893</v>
      </c>
      <c r="C109" s="1033">
        <v>154</v>
      </c>
      <c r="E109"/>
      <c r="F109"/>
      <c r="G109"/>
      <c r="J109" s="453" t="s">
        <v>22</v>
      </c>
      <c r="K109" s="448" t="s">
        <v>2780</v>
      </c>
      <c r="L109" s="448" t="s">
        <v>2891</v>
      </c>
      <c r="M109" s="448" t="s">
        <v>2981</v>
      </c>
      <c r="P109" s="789" t="s">
        <v>22</v>
      </c>
      <c r="Q109" s="789" t="s">
        <v>1626</v>
      </c>
      <c r="R109" s="789" t="s">
        <v>1627</v>
      </c>
      <c r="S109"/>
      <c r="T109"/>
      <c r="U109"/>
    </row>
    <row r="110" spans="2:30" ht="15.5">
      <c r="C110"/>
      <c r="D110"/>
      <c r="F110"/>
      <c r="G110"/>
      <c r="J110" s="736" t="s">
        <v>356</v>
      </c>
      <c r="K110" s="733">
        <v>1086</v>
      </c>
      <c r="L110" s="733">
        <v>94</v>
      </c>
      <c r="M110" s="733">
        <v>11.553191489361701</v>
      </c>
      <c r="N110" s="119">
        <f>GETPIVOTDATA("Sum of Total PoP ",$J$109,"Township","Kyaukpyu")/GETPIVOTDATA("Sum of #_Functional_adult_latrines",$J$109,"Township","Kyaukpyu")</f>
        <v>11.553191489361701</v>
      </c>
      <c r="P110" s="790" t="s">
        <v>356</v>
      </c>
      <c r="Q110" s="802">
        <f>GETPIVOTDATA("Sum of #_Functional_adult_latrines",$P$102,"Township","Kyaukpyu")</f>
        <v>94</v>
      </c>
      <c r="R110" s="792"/>
      <c r="S110"/>
      <c r="T110"/>
      <c r="U110"/>
    </row>
    <row r="111" spans="2:30" ht="15.5">
      <c r="C111"/>
      <c r="D111"/>
      <c r="E111" s="97"/>
      <c r="F111" s="101"/>
      <c r="G111" s="101"/>
      <c r="J111" s="736" t="s">
        <v>398</v>
      </c>
      <c r="K111" s="733">
        <v>2920</v>
      </c>
      <c r="L111" s="733">
        <v>642</v>
      </c>
      <c r="M111" s="733">
        <v>4.5482866043613708</v>
      </c>
      <c r="N111" s="119">
        <f>GETPIVOTDATA("Sum of Total PoP ",$J$109,"Township","Myebon")/GETPIVOTDATA("Sum of #_Functional_adult_latrines",$J$109,"Township","Myebon")</f>
        <v>4.5482866043613708</v>
      </c>
      <c r="P111" s="790" t="s">
        <v>398</v>
      </c>
      <c r="Q111" s="802">
        <f>GETPIVOTDATA("Sum of #_Functional_adult_latrines",$P$102,"Township","Myebon")</f>
        <v>642</v>
      </c>
      <c r="R111" s="792"/>
    </row>
    <row r="112" spans="2:30" ht="15.5">
      <c r="B112" s="1024" t="s">
        <v>20</v>
      </c>
      <c r="C112" s="1025" t="s">
        <v>3173</v>
      </c>
      <c r="F112" s="101"/>
      <c r="G112" s="101"/>
      <c r="J112" s="736" t="s">
        <v>401</v>
      </c>
      <c r="K112" s="733">
        <v>26173</v>
      </c>
      <c r="L112" s="733">
        <v>1066</v>
      </c>
      <c r="M112" s="733">
        <v>27.448433652472922</v>
      </c>
      <c r="N112" s="119">
        <f>GETPIVOTDATA("Sum of Total PoP ",$J$109,"Township","Pauktaw")/GETPIVOTDATA("Sum of #_Functional_adult_latrines",$J$109,"Township","Pauktaw")</f>
        <v>24.552532833020638</v>
      </c>
      <c r="P112" s="790" t="s">
        <v>401</v>
      </c>
      <c r="Q112" s="802">
        <f>GETPIVOTDATA("Sum of #_Functional_adult_latrines",$P$102,"Township","Pauktaw")</f>
        <v>1066</v>
      </c>
      <c r="R112" s="802">
        <f>GETPIVOTDATA("Sum of Latrines_Gap",$P$102,"Township","Pauktaw")</f>
        <v>241</v>
      </c>
    </row>
    <row r="113" spans="1:21" ht="15.5">
      <c r="A113" s="392" t="s">
        <v>2630</v>
      </c>
      <c r="B113" s="1058" t="s">
        <v>21</v>
      </c>
      <c r="C113" s="1025" t="s">
        <v>293</v>
      </c>
      <c r="J113" s="736" t="s">
        <v>294</v>
      </c>
      <c r="K113" s="733">
        <v>104315</v>
      </c>
      <c r="L113" s="733">
        <v>1939</v>
      </c>
      <c r="M113" s="733">
        <v>72.689999359491694</v>
      </c>
      <c r="N113" s="119">
        <f>GETPIVOTDATA("Sum of Total PoP ",$J$109,"Township","Sittwe")/GETPIVOTDATA("Sum of #_Functional_adult_latrines",$J$109,"Township","Sittwe")</f>
        <v>53.798349664775657</v>
      </c>
      <c r="P113" s="791" t="s">
        <v>294</v>
      </c>
      <c r="Q113" s="803">
        <f>GETPIVOTDATA("Sum of #_Functional_adult_latrines",$P$102,"Township","Sittwe")</f>
        <v>1939</v>
      </c>
      <c r="R113" s="803">
        <f>GETPIVOTDATA("Sum of Latrines_Gap",$P$102,"Township","Sittwe")</f>
        <v>3277</v>
      </c>
    </row>
    <row r="114" spans="1:21" ht="15.5">
      <c r="A114" s="392" t="s">
        <v>2629</v>
      </c>
      <c r="B114" s="1024" t="s">
        <v>34</v>
      </c>
      <c r="C114" s="1025" t="s">
        <v>34</v>
      </c>
      <c r="J114" s="736" t="s">
        <v>1621</v>
      </c>
      <c r="K114" s="733">
        <v>134494</v>
      </c>
      <c r="L114" s="733">
        <v>3741</v>
      </c>
      <c r="M114" s="733">
        <v>55.762077970903384</v>
      </c>
      <c r="Q114"/>
    </row>
    <row r="115" spans="1:21" ht="15.5">
      <c r="J115"/>
      <c r="K115"/>
      <c r="Q115"/>
    </row>
    <row r="116" spans="1:21" ht="15.5">
      <c r="B116" s="1024" t="s">
        <v>1867</v>
      </c>
      <c r="C116" s="1025"/>
      <c r="E116"/>
      <c r="F116" s="592" t="s">
        <v>2905</v>
      </c>
      <c r="G116" s="593" t="s">
        <v>2903</v>
      </c>
      <c r="H116" s="594" t="s">
        <v>2904</v>
      </c>
      <c r="O116"/>
      <c r="P116"/>
      <c r="Q116"/>
    </row>
    <row r="117" spans="1:21" ht="15.5">
      <c r="B117" s="1026" t="s">
        <v>2901</v>
      </c>
      <c r="C117" s="1029">
        <v>0.75624999999999998</v>
      </c>
      <c r="E117"/>
      <c r="F117" s="595" t="s">
        <v>2906</v>
      </c>
      <c r="G117" s="596">
        <f>GETPIVOTDATA("Average of %_of_Men_that_feel_safe_to_use_latrines_when_they_need_to_(or_at_day/night)'?",$B$116)</f>
        <v>0.75624999999999998</v>
      </c>
      <c r="H117" s="596">
        <f>1-G117</f>
        <v>0.24375000000000002</v>
      </c>
      <c r="J117" s="982" t="s">
        <v>20</v>
      </c>
      <c r="K117" s="177" t="s">
        <v>22</v>
      </c>
      <c r="L117" s="177" t="s">
        <v>2780</v>
      </c>
      <c r="M117" s="177" t="s">
        <v>2891</v>
      </c>
      <c r="N117" s="177" t="s">
        <v>2981</v>
      </c>
      <c r="O117"/>
      <c r="P117" s="1024" t="s">
        <v>20</v>
      </c>
      <c r="Q117" s="1025" t="s">
        <v>3173</v>
      </c>
      <c r="S117" s="689"/>
    </row>
    <row r="118" spans="1:21" ht="15.5">
      <c r="B118" s="1026" t="s">
        <v>2902</v>
      </c>
      <c r="C118" s="1029">
        <v>0.66499999999999992</v>
      </c>
      <c r="F118" s="595" t="s">
        <v>2907</v>
      </c>
      <c r="G118" s="596">
        <f>GETPIVOTDATA("Average of %_of_Women_that_feel_safe_to_use_latrines_when_they_need_to_(or_at_day/night)?",$B$116)</f>
        <v>0.66499999999999992</v>
      </c>
      <c r="H118" s="596">
        <f t="shared" ref="H118:H119" si="0">1-G118</f>
        <v>0.33500000000000008</v>
      </c>
      <c r="I118" s="390"/>
      <c r="J118" s="982" t="s">
        <v>3173</v>
      </c>
      <c r="K118" s="736" t="s">
        <v>356</v>
      </c>
      <c r="L118" s="733">
        <f>GETPIVOTDATA("Sum of Total PoP ",$J$109,"Township","Kyaukpyu")</f>
        <v>1086</v>
      </c>
      <c r="M118" s="733">
        <f>GETPIVOTDATA("Sum of #_Functional_adult_latrines",$J$109,"Township","Kyaukpyu")</f>
        <v>94</v>
      </c>
      <c r="N118" s="119">
        <f>L118/M118</f>
        <v>11.553191489361701</v>
      </c>
      <c r="O118"/>
      <c r="P118" s="1058" t="s">
        <v>21</v>
      </c>
      <c r="Q118" s="1025" t="s">
        <v>293</v>
      </c>
    </row>
    <row r="119" spans="1:21" ht="15.5">
      <c r="B119" s="1026" t="s">
        <v>3103</v>
      </c>
      <c r="C119" s="1029">
        <v>0.5066666666666666</v>
      </c>
      <c r="F119" s="595" t="s">
        <v>3104</v>
      </c>
      <c r="G119" s="596">
        <f>GETPIVOTDATA("Average of %_of_Children_that_feel_safe_to_use_latrines_when_they_need_to_(or_at_day/night)?",$B$116)</f>
        <v>0.5066666666666666</v>
      </c>
      <c r="H119" s="596">
        <f t="shared" si="0"/>
        <v>0.4933333333333334</v>
      </c>
      <c r="J119" s="982" t="s">
        <v>3173</v>
      </c>
      <c r="K119" s="736" t="s">
        <v>398</v>
      </c>
      <c r="L119" s="733">
        <f>GETPIVOTDATA("Sum of Total PoP ",$J$109,"Township","Myebon")</f>
        <v>2920</v>
      </c>
      <c r="M119" s="733">
        <f>GETPIVOTDATA("Sum of #_Functional_adult_latrines",$J$109,"Township","Myebon")</f>
        <v>642</v>
      </c>
      <c r="N119" s="119">
        <f>L119/M119</f>
        <v>4.5482866043613708</v>
      </c>
      <c r="O119"/>
      <c r="P119" s="1024" t="s">
        <v>34</v>
      </c>
      <c r="Q119" s="1025" t="s">
        <v>34</v>
      </c>
      <c r="S119" s="689"/>
    </row>
    <row r="120" spans="1:21" ht="15.5">
      <c r="B120"/>
      <c r="C120"/>
      <c r="E120" s="448"/>
      <c r="J120" s="982" t="s">
        <v>3173</v>
      </c>
      <c r="K120" s="736" t="s">
        <v>401</v>
      </c>
      <c r="L120" s="733">
        <f>GETPIVOTDATA("Sum of Total PoP ",$J$109,"Township","Pauktaw")</f>
        <v>26173</v>
      </c>
      <c r="M120" s="733">
        <f>GETPIVOTDATA("Sum of #_Functional_adult_latrines",$J$109,"Township","Pauktaw")</f>
        <v>1066</v>
      </c>
      <c r="N120" s="119">
        <f>L120/M120</f>
        <v>24.552532833020638</v>
      </c>
      <c r="O120"/>
      <c r="R120" s="99"/>
    </row>
    <row r="121" spans="1:21" ht="15.5">
      <c r="B121" s="101"/>
      <c r="C121"/>
      <c r="D121"/>
      <c r="E121" s="134"/>
      <c r="J121" s="982" t="s">
        <v>3173</v>
      </c>
      <c r="K121" s="736" t="s">
        <v>294</v>
      </c>
      <c r="L121" s="733">
        <f>GETPIVOTDATA("Sum of Total PoP ",$J$109,"Township","Sittwe")</f>
        <v>104315</v>
      </c>
      <c r="M121" s="733">
        <f>GETPIVOTDATA("Sum of #_Functional_adult_latrines",$J$109,"Township","Sittwe")</f>
        <v>1939</v>
      </c>
      <c r="N121" s="119">
        <f>L121/M121</f>
        <v>53.798349664775657</v>
      </c>
      <c r="O121"/>
      <c r="P121" s="1024" t="s">
        <v>1619</v>
      </c>
      <c r="Q121" s="1025" t="s">
        <v>3036</v>
      </c>
      <c r="R121" s="1025" t="s">
        <v>2933</v>
      </c>
      <c r="S121"/>
      <c r="T121" s="390"/>
      <c r="U121" s="390"/>
    </row>
    <row r="122" spans="1:21" ht="15.5">
      <c r="B122" s="101"/>
      <c r="C122"/>
      <c r="D122"/>
      <c r="E122" s="134"/>
      <c r="O122"/>
      <c r="P122" s="1026" t="s">
        <v>356</v>
      </c>
      <c r="Q122" s="1033">
        <v>54</v>
      </c>
      <c r="R122" s="1033">
        <v>94</v>
      </c>
      <c r="S122"/>
      <c r="T122" s="134"/>
      <c r="U122" s="134"/>
    </row>
    <row r="123" spans="1:21" ht="15.5">
      <c r="B123" s="101"/>
      <c r="C123"/>
      <c r="D123"/>
      <c r="E123" s="98"/>
      <c r="J123" s="101"/>
      <c r="O123"/>
      <c r="P123" s="1026" t="s">
        <v>398</v>
      </c>
      <c r="Q123" s="1033">
        <v>146</v>
      </c>
      <c r="R123" s="1033">
        <v>642</v>
      </c>
      <c r="S123"/>
    </row>
    <row r="124" spans="1:21" ht="15.5">
      <c r="B124" s="101"/>
      <c r="C124" s="96"/>
      <c r="D124" s="98"/>
      <c r="E124" s="98"/>
      <c r="J124" s="101"/>
      <c r="O124"/>
      <c r="P124" s="1026" t="s">
        <v>401</v>
      </c>
      <c r="Q124" s="1033">
        <v>1307</v>
      </c>
      <c r="R124" s="1033">
        <v>1066</v>
      </c>
      <c r="S124"/>
    </row>
    <row r="125" spans="1:21" ht="15.5">
      <c r="B125" s="101"/>
      <c r="C125" s="96"/>
      <c r="D125" s="98"/>
      <c r="E125" s="98"/>
      <c r="F125" s="101"/>
      <c r="G125" s="101"/>
      <c r="J125" s="101"/>
      <c r="O125"/>
      <c r="P125" s="1026" t="s">
        <v>294</v>
      </c>
      <c r="Q125" s="1033">
        <v>5216</v>
      </c>
      <c r="R125" s="1033">
        <v>1939</v>
      </c>
      <c r="S125"/>
    </row>
    <row r="126" spans="1:21" ht="15.5">
      <c r="B126" s="101"/>
      <c r="C126" s="96"/>
      <c r="D126" s="98"/>
      <c r="E126" s="98"/>
      <c r="F126" s="101"/>
      <c r="G126" s="101"/>
      <c r="J126" s="101"/>
      <c r="O126"/>
      <c r="P126"/>
      <c r="Q126"/>
      <c r="R126" s="101"/>
      <c r="S126" s="101"/>
    </row>
    <row r="127" spans="1:21">
      <c r="B127" s="101"/>
      <c r="C127" s="96"/>
      <c r="D127" s="98"/>
      <c r="E127" s="98"/>
      <c r="F127" s="101"/>
      <c r="G127" s="101"/>
      <c r="J127" s="101"/>
      <c r="K127" s="101"/>
      <c r="L127" s="101"/>
      <c r="Q127" s="101"/>
      <c r="R127" s="101"/>
      <c r="S127" s="101"/>
    </row>
    <row r="128" spans="1:21">
      <c r="B128" s="101"/>
      <c r="C128" s="96"/>
      <c r="D128" s="98"/>
      <c r="E128" s="98"/>
      <c r="F128" s="101"/>
      <c r="G128" s="101"/>
      <c r="J128" s="101"/>
      <c r="K128" s="101"/>
      <c r="L128" s="101"/>
      <c r="Q128" s="101"/>
      <c r="R128" s="101"/>
      <c r="S128" s="101"/>
    </row>
    <row r="129" spans="1:21">
      <c r="A129" s="101"/>
      <c r="B129" s="1024" t="s">
        <v>20</v>
      </c>
      <c r="C129" s="1025" t="s">
        <v>3173</v>
      </c>
      <c r="E129" s="101"/>
      <c r="F129" s="1024" t="s">
        <v>20</v>
      </c>
      <c r="G129" s="1025" t="s">
        <v>3173</v>
      </c>
      <c r="Q129" s="101"/>
      <c r="R129" s="101"/>
      <c r="S129" s="101"/>
    </row>
    <row r="130" spans="1:21">
      <c r="A130" s="101"/>
      <c r="B130" s="1024" t="s">
        <v>34</v>
      </c>
      <c r="C130" s="1025" t="s">
        <v>34</v>
      </c>
      <c r="E130" s="101"/>
      <c r="F130" s="1024" t="s">
        <v>34</v>
      </c>
      <c r="G130" s="1025" t="s">
        <v>34</v>
      </c>
      <c r="Q130" s="101"/>
      <c r="R130" s="101"/>
      <c r="S130" s="101"/>
    </row>
    <row r="131" spans="1:21">
      <c r="A131" s="101"/>
      <c r="B131" s="1024" t="s">
        <v>123</v>
      </c>
      <c r="C131" s="1025" t="s">
        <v>43</v>
      </c>
      <c r="E131" s="101"/>
      <c r="Q131" s="101"/>
      <c r="R131" s="101"/>
      <c r="S131" s="101"/>
    </row>
    <row r="132" spans="1:21">
      <c r="A132" s="101"/>
      <c r="E132" s="101"/>
      <c r="F132" s="1025" t="s">
        <v>2911</v>
      </c>
      <c r="G132" s="1025" t="s">
        <v>2892</v>
      </c>
      <c r="H132" s="390"/>
      <c r="N132" s="390"/>
      <c r="O132" s="390"/>
      <c r="P132" s="390"/>
      <c r="Q132" s="600"/>
      <c r="R132" s="600"/>
      <c r="S132" s="600"/>
      <c r="T132" s="390"/>
      <c r="U132" s="390"/>
    </row>
    <row r="133" spans="1:21" ht="15.5">
      <c r="A133" s="101"/>
      <c r="B133" s="1024" t="s">
        <v>2910</v>
      </c>
      <c r="C133" s="1024" t="s">
        <v>1866</v>
      </c>
      <c r="D133" s="1025"/>
      <c r="E133"/>
      <c r="F133" s="1027">
        <v>16412</v>
      </c>
      <c r="G133" s="1027">
        <v>1954</v>
      </c>
    </row>
    <row r="134" spans="1:21" ht="15.5">
      <c r="A134" s="101"/>
      <c r="B134" s="1024" t="s">
        <v>21</v>
      </c>
      <c r="C134" s="1025" t="s">
        <v>41</v>
      </c>
      <c r="D134" s="1025" t="s">
        <v>125</v>
      </c>
      <c r="E134"/>
      <c r="F134" s="390"/>
      <c r="G134" s="390"/>
      <c r="H134" s="390"/>
      <c r="I134" s="390"/>
      <c r="N134" s="390"/>
      <c r="O134" s="390"/>
      <c r="P134" s="390"/>
      <c r="Q134" s="390"/>
      <c r="R134" s="390"/>
      <c r="S134" s="390"/>
    </row>
    <row r="135" spans="1:21" ht="15.5">
      <c r="A135" s="101"/>
      <c r="B135" s="1026" t="s">
        <v>293</v>
      </c>
      <c r="C135" s="1027">
        <v>20</v>
      </c>
      <c r="D135" s="1027">
        <v>1</v>
      </c>
      <c r="E135"/>
      <c r="F135" s="591" t="s">
        <v>2912</v>
      </c>
      <c r="G135" s="601" t="s">
        <v>2914</v>
      </c>
      <c r="H135" s="601" t="s">
        <v>2913</v>
      </c>
    </row>
    <row r="136" spans="1:21" ht="15.5">
      <c r="A136" s="101"/>
      <c r="B136"/>
      <c r="C136"/>
      <c r="D136"/>
      <c r="E136" s="101"/>
      <c r="F136" s="597">
        <f>GETPIVOTDATA("Sum of # of Total_People with disabilities",$F$132)</f>
        <v>16412</v>
      </c>
      <c r="G136" s="599">
        <f>GETPIVOTDATA("Sum of #_of_PWD_with_adapted_sanitation_option",$F$132)</f>
        <v>1954</v>
      </c>
      <c r="H136" s="599">
        <f>F136-G136</f>
        <v>14458</v>
      </c>
    </row>
    <row r="137" spans="1:21" ht="15.5">
      <c r="A137" s="101"/>
      <c r="B137"/>
      <c r="C137"/>
      <c r="D137"/>
      <c r="E137" s="101"/>
      <c r="F137" s="101"/>
      <c r="G137"/>
    </row>
    <row r="138" spans="1:21" ht="15.5">
      <c r="A138" s="101"/>
      <c r="B138" s="101"/>
      <c r="C138" s="101"/>
      <c r="D138" s="101"/>
      <c r="E138" s="101"/>
      <c r="F138" s="101"/>
      <c r="G138"/>
    </row>
    <row r="139" spans="1:21" ht="15.5">
      <c r="A139" s="101"/>
      <c r="B139" s="138" t="s">
        <v>1619</v>
      </c>
      <c r="C139" s="396" t="s">
        <v>41</v>
      </c>
      <c r="D139" s="598" t="s">
        <v>125</v>
      </c>
      <c r="E139" s="101"/>
      <c r="F139" s="101"/>
      <c r="G139"/>
      <c r="J139"/>
      <c r="K139"/>
      <c r="L139" s="448"/>
      <c r="M139" s="448"/>
    </row>
    <row r="140" spans="1:21" ht="15.5">
      <c r="A140" s="101"/>
      <c r="B140" s="135" t="s">
        <v>293</v>
      </c>
      <c r="C140" s="136">
        <f>GETPIVOTDATA("Is_there_an_effective_solid_waste_management_system_in_place?",$B$133,"State","Rakhine","Is_there_an_effective_solid_waste_management_system_in_place?","Yes")</f>
        <v>20</v>
      </c>
      <c r="D140" s="137">
        <v>0</v>
      </c>
      <c r="E140" s="101"/>
      <c r="F140" s="101"/>
      <c r="G140" s="101"/>
      <c r="K140" s="448"/>
      <c r="L140" s="448"/>
      <c r="M140" s="448"/>
      <c r="Q140" s="101"/>
      <c r="R140" s="101"/>
      <c r="S140" s="101"/>
    </row>
    <row r="141" spans="1:21" ht="15.5">
      <c r="A141" s="101"/>
      <c r="B141" s="101"/>
      <c r="C141" s="101"/>
      <c r="D141" s="101"/>
      <c r="E141" s="101"/>
      <c r="F141" s="101"/>
      <c r="J141" s="453" t="s">
        <v>3298</v>
      </c>
      <c r="K141" s="453" t="s">
        <v>1866</v>
      </c>
      <c r="L141"/>
      <c r="M141"/>
      <c r="N141"/>
      <c r="O141"/>
      <c r="P141"/>
    </row>
    <row r="142" spans="1:21" ht="15.5">
      <c r="B142" s="133"/>
      <c r="C142" s="134"/>
      <c r="D142" s="134"/>
      <c r="E142" s="134"/>
      <c r="F142" s="134"/>
      <c r="J142" s="453" t="s">
        <v>22</v>
      </c>
      <c r="K142" s="448" t="s">
        <v>3171</v>
      </c>
      <c r="L142" s="448" t="s">
        <v>3172</v>
      </c>
      <c r="M142" s="448" t="s">
        <v>3173</v>
      </c>
      <c r="N142" s="448" t="s">
        <v>1621</v>
      </c>
      <c r="O142"/>
      <c r="P142"/>
    </row>
    <row r="143" spans="1:21" ht="15.5">
      <c r="J143" s="736" t="s">
        <v>356</v>
      </c>
      <c r="K143" s="733">
        <v>11.553191489361701</v>
      </c>
      <c r="L143" s="733">
        <v>11.553191489361701</v>
      </c>
      <c r="M143" s="733">
        <v>11.553191489361701</v>
      </c>
      <c r="N143" s="733">
        <v>11.553191489361701</v>
      </c>
      <c r="O143"/>
      <c r="P143"/>
    </row>
    <row r="144" spans="1:21" ht="15.5">
      <c r="J144" s="736" t="s">
        <v>398</v>
      </c>
      <c r="K144" s="733">
        <v>4.5482866043613708</v>
      </c>
      <c r="L144" s="733">
        <v>4.5482866043613708</v>
      </c>
      <c r="M144" s="733">
        <v>4.5482866043613708</v>
      </c>
      <c r="N144" s="733">
        <v>4.5482866043613708</v>
      </c>
      <c r="O144"/>
      <c r="P144"/>
    </row>
    <row r="145" spans="2:16" ht="15.5">
      <c r="J145" s="736" t="s">
        <v>401</v>
      </c>
      <c r="K145" s="733">
        <v>21.391042204995692</v>
      </c>
      <c r="L145" s="733">
        <v>73.697740112994353</v>
      </c>
      <c r="M145" s="733">
        <v>24.552532833020638</v>
      </c>
      <c r="N145" s="733">
        <v>29.870980240216969</v>
      </c>
      <c r="O145"/>
      <c r="P145"/>
    </row>
    <row r="146" spans="2:16" ht="15.5">
      <c r="J146" s="736" t="s">
        <v>294</v>
      </c>
      <c r="K146" s="733">
        <v>23.570218772053636</v>
      </c>
      <c r="L146" s="733">
        <v>83.574536663980666</v>
      </c>
      <c r="M146" s="733">
        <v>53.798349664775657</v>
      </c>
      <c r="N146" s="733">
        <v>41.478670434665588</v>
      </c>
      <c r="O146"/>
      <c r="P146"/>
    </row>
    <row r="147" spans="2:16" ht="15.5">
      <c r="E147"/>
      <c r="F147"/>
      <c r="G147"/>
      <c r="H147" s="101"/>
      <c r="I147" s="101"/>
      <c r="J147" s="736" t="s">
        <v>1621</v>
      </c>
      <c r="K147" s="733">
        <v>20.988614183474301</v>
      </c>
      <c r="L147" s="733">
        <v>57.404976404976402</v>
      </c>
      <c r="M147" s="733">
        <v>35.951349906442125</v>
      </c>
      <c r="N147" s="733">
        <v>32.515793780687396</v>
      </c>
      <c r="O147"/>
      <c r="P147"/>
    </row>
    <row r="148" spans="2:16" ht="15.5">
      <c r="E148"/>
      <c r="F148"/>
      <c r="G148"/>
      <c r="H148" s="101"/>
      <c r="I148" s="101"/>
      <c r="J148"/>
      <c r="K148"/>
      <c r="L148"/>
      <c r="M148"/>
      <c r="N148"/>
      <c r="O148"/>
      <c r="P148"/>
    </row>
    <row r="149" spans="2:16" ht="15.5">
      <c r="E149"/>
      <c r="F149"/>
      <c r="G149"/>
      <c r="H149" s="101"/>
      <c r="I149" s="101"/>
      <c r="J149" s="101"/>
      <c r="K149" s="101"/>
    </row>
    <row r="150" spans="2:16" ht="15.5">
      <c r="E150"/>
      <c r="F150"/>
      <c r="G150"/>
      <c r="H150" s="101"/>
      <c r="I150" s="101"/>
      <c r="J150" s="101"/>
      <c r="K150" s="101"/>
    </row>
    <row r="151" spans="2:16" ht="15.5">
      <c r="E151"/>
      <c r="F151"/>
      <c r="G151"/>
      <c r="H151" s="101"/>
      <c r="I151" s="101"/>
      <c r="J151" s="101"/>
      <c r="K151" s="101"/>
    </row>
    <row r="152" spans="2:16">
      <c r="E152" s="101"/>
      <c r="F152" s="101"/>
      <c r="G152" s="101"/>
      <c r="H152" s="101"/>
      <c r="I152" s="101"/>
    </row>
    <row r="156" spans="2:16">
      <c r="J156" s="808"/>
      <c r="K156" s="808"/>
    </row>
    <row r="157" spans="2:16" ht="15.5">
      <c r="B157" s="448"/>
      <c r="C157" s="448"/>
      <c r="D157" s="448"/>
      <c r="E157" s="448"/>
      <c r="J157" s="97"/>
      <c r="K157" s="97"/>
    </row>
    <row r="158" spans="2:16" ht="15.5">
      <c r="B158" s="448"/>
      <c r="C158" s="448"/>
      <c r="D158" s="448"/>
      <c r="E158" s="448"/>
      <c r="J158"/>
      <c r="K158"/>
      <c r="L158"/>
      <c r="M158"/>
    </row>
    <row r="159" spans="2:16" ht="15.5">
      <c r="B159" s="1024" t="s">
        <v>20</v>
      </c>
      <c r="C159" s="1025" t="s">
        <v>3173</v>
      </c>
      <c r="D159" s="101"/>
      <c r="E159" s="448"/>
      <c r="J159"/>
      <c r="K159"/>
      <c r="L159"/>
      <c r="M159"/>
      <c r="N159" s="115"/>
    </row>
    <row r="160" spans="2:16" ht="15.5">
      <c r="B160" s="1024" t="s">
        <v>34</v>
      </c>
      <c r="C160" s="1025" t="s">
        <v>34</v>
      </c>
      <c r="D160" s="101"/>
      <c r="E160" s="448"/>
      <c r="J160"/>
      <c r="K160"/>
      <c r="L160"/>
      <c r="M160"/>
    </row>
    <row r="161" spans="2:14" ht="15.5">
      <c r="B161" s="1062" t="s">
        <v>21</v>
      </c>
      <c r="C161" s="1025" t="s">
        <v>293</v>
      </c>
      <c r="D161" s="101"/>
      <c r="E161" s="448"/>
      <c r="J161"/>
      <c r="K161"/>
      <c r="L161"/>
      <c r="M161"/>
    </row>
    <row r="162" spans="2:14" ht="15.5">
      <c r="B162" s="391"/>
      <c r="C162" s="101"/>
      <c r="D162" s="101"/>
      <c r="E162" s="448"/>
      <c r="J162"/>
      <c r="K162"/>
      <c r="L162"/>
      <c r="M162"/>
    </row>
    <row r="163" spans="2:14" ht="15.5">
      <c r="B163" s="1056" t="s">
        <v>21</v>
      </c>
      <c r="C163" s="1025" t="s">
        <v>2753</v>
      </c>
      <c r="D163" s="1025" t="s">
        <v>2754</v>
      </c>
      <c r="E163" s="448"/>
      <c r="J163"/>
      <c r="K163"/>
      <c r="L163"/>
      <c r="M163"/>
    </row>
    <row r="164" spans="2:14" ht="15.5">
      <c r="B164" s="1026" t="s">
        <v>356</v>
      </c>
      <c r="C164" s="1029">
        <v>1</v>
      </c>
      <c r="D164" s="1029">
        <v>0</v>
      </c>
      <c r="E164" s="448"/>
      <c r="J164"/>
      <c r="K164"/>
      <c r="L164"/>
      <c r="M164"/>
    </row>
    <row r="165" spans="2:14" ht="15.5">
      <c r="B165" s="1026" t="s">
        <v>398</v>
      </c>
      <c r="C165" s="1029">
        <v>1</v>
      </c>
      <c r="D165" s="1029">
        <v>0</v>
      </c>
      <c r="E165" s="448"/>
      <c r="J165"/>
      <c r="K165"/>
      <c r="L165"/>
      <c r="M165"/>
    </row>
    <row r="166" spans="2:14" ht="15.5">
      <c r="B166" s="1026" t="s">
        <v>401</v>
      </c>
      <c r="C166" s="1029">
        <v>0.77469147594849652</v>
      </c>
      <c r="D166" s="1029">
        <v>0.22530852405150348</v>
      </c>
      <c r="E166" s="448"/>
      <c r="J166"/>
      <c r="K166"/>
      <c r="L166"/>
      <c r="M166"/>
    </row>
    <row r="167" spans="2:14" ht="15.5">
      <c r="B167" s="1026" t="s">
        <v>294</v>
      </c>
      <c r="C167" s="1029">
        <v>0.39166946268513636</v>
      </c>
      <c r="D167" s="1029">
        <v>0.60833053731486364</v>
      </c>
      <c r="E167" s="448"/>
      <c r="J167"/>
      <c r="K167"/>
      <c r="L167"/>
      <c r="M167"/>
    </row>
    <row r="168" spans="2:14" ht="15.5">
      <c r="B168"/>
      <c r="C168"/>
      <c r="D168"/>
      <c r="E168" s="448"/>
      <c r="J168"/>
      <c r="K168"/>
      <c r="L168"/>
      <c r="M168"/>
    </row>
    <row r="169" spans="2:14" ht="15.5">
      <c r="B169" s="448"/>
      <c r="C169" s="448"/>
      <c r="D169" s="448"/>
      <c r="E169" s="448"/>
      <c r="J169"/>
      <c r="K169"/>
      <c r="L169"/>
      <c r="M169"/>
    </row>
    <row r="170" spans="2:14" ht="15.5">
      <c r="B170" s="448"/>
      <c r="C170" s="448"/>
      <c r="D170" s="448"/>
      <c r="E170" s="448"/>
      <c r="J170"/>
      <c r="K170"/>
      <c r="L170"/>
      <c r="M170"/>
      <c r="N170"/>
    </row>
    <row r="171" spans="2:14" ht="15.5">
      <c r="B171"/>
      <c r="C171"/>
      <c r="D171"/>
      <c r="J171"/>
      <c r="K171"/>
      <c r="L171"/>
      <c r="M171"/>
      <c r="N171"/>
    </row>
    <row r="172" spans="2:14" ht="15.5">
      <c r="B172"/>
      <c r="C172"/>
      <c r="D172"/>
      <c r="J172"/>
      <c r="K172"/>
      <c r="L172"/>
      <c r="M172"/>
      <c r="N172"/>
    </row>
    <row r="173" spans="2:14" ht="15.5">
      <c r="B173"/>
      <c r="C173"/>
      <c r="D173"/>
      <c r="J173"/>
      <c r="K173"/>
      <c r="L173"/>
      <c r="M173"/>
      <c r="N173"/>
    </row>
    <row r="174" spans="2:14" ht="15.5">
      <c r="B174"/>
      <c r="C174"/>
      <c r="D174"/>
      <c r="J174"/>
      <c r="K174"/>
      <c r="L174"/>
      <c r="M174"/>
      <c r="N174"/>
    </row>
    <row r="175" spans="2:14" ht="15.5">
      <c r="B175"/>
      <c r="C175"/>
      <c r="D175"/>
      <c r="J175"/>
      <c r="K175"/>
      <c r="L175"/>
      <c r="M175"/>
      <c r="N175"/>
    </row>
    <row r="176" spans="2:14" ht="15.5">
      <c r="B176" s="1028" t="s">
        <v>34</v>
      </c>
      <c r="C176" s="1029" t="s">
        <v>34</v>
      </c>
      <c r="D176"/>
      <c r="J176"/>
      <c r="K176"/>
      <c r="L176"/>
      <c r="M176"/>
      <c r="N176"/>
    </row>
    <row r="177" spans="1:26" ht="15.5">
      <c r="B177" s="97"/>
      <c r="C177" s="97"/>
      <c r="D177"/>
      <c r="J177"/>
      <c r="K177"/>
      <c r="L177"/>
      <c r="M177"/>
      <c r="N177"/>
    </row>
    <row r="178" spans="1:26" ht="15.5">
      <c r="B178" s="1028" t="s">
        <v>21</v>
      </c>
      <c r="C178" s="1029" t="s">
        <v>3165</v>
      </c>
      <c r="D178" s="1031" t="s">
        <v>3166</v>
      </c>
      <c r="E178" s="1031" t="s">
        <v>3167</v>
      </c>
      <c r="F178" s="1029" t="s">
        <v>3290</v>
      </c>
      <c r="G178" s="390"/>
      <c r="H178" s="390"/>
      <c r="I178" s="390"/>
      <c r="J178"/>
      <c r="K178"/>
      <c r="L178"/>
      <c r="M178"/>
      <c r="N178" s="448"/>
    </row>
    <row r="179" spans="1:26" ht="15.5">
      <c r="B179" s="1030" t="s">
        <v>3171</v>
      </c>
      <c r="C179" s="1033">
        <v>195</v>
      </c>
      <c r="D179" s="1031">
        <v>3616</v>
      </c>
      <c r="E179" s="1031">
        <v>1161</v>
      </c>
      <c r="F179" s="1029"/>
      <c r="J179"/>
      <c r="K179"/>
      <c r="L179"/>
      <c r="M179"/>
      <c r="N179"/>
    </row>
    <row r="180" spans="1:26" ht="15.5">
      <c r="B180" s="1030" t="s">
        <v>3172</v>
      </c>
      <c r="C180" s="1033">
        <v>150</v>
      </c>
      <c r="D180" s="1031">
        <v>3120</v>
      </c>
      <c r="E180" s="1031">
        <v>2394</v>
      </c>
      <c r="F180" s="1031">
        <v>1324</v>
      </c>
      <c r="J180"/>
      <c r="K180"/>
      <c r="L180"/>
      <c r="M180"/>
      <c r="N180"/>
    </row>
    <row r="181" spans="1:26" ht="15.5">
      <c r="B181" s="1030" t="s">
        <v>3173</v>
      </c>
      <c r="C181" s="1033">
        <v>154</v>
      </c>
      <c r="D181" s="1031">
        <v>1496</v>
      </c>
      <c r="E181" s="1031">
        <v>723</v>
      </c>
      <c r="F181" s="1031">
        <v>1324</v>
      </c>
      <c r="M181"/>
      <c r="N181"/>
    </row>
    <row r="182" spans="1:26" ht="15.5">
      <c r="B182"/>
      <c r="C182"/>
      <c r="D182"/>
      <c r="E182"/>
      <c r="M182"/>
      <c r="N182"/>
    </row>
    <row r="183" spans="1:26" ht="15.5">
      <c r="B183"/>
      <c r="C183"/>
      <c r="D183"/>
      <c r="J183"/>
      <c r="K183"/>
      <c r="L183"/>
      <c r="M183"/>
      <c r="N183"/>
      <c r="S183"/>
      <c r="T183"/>
      <c r="U183"/>
    </row>
    <row r="184" spans="1:26" ht="15.5">
      <c r="J184"/>
      <c r="K184"/>
      <c r="L184"/>
      <c r="S184"/>
      <c r="T184"/>
    </row>
    <row r="185" spans="1:26" ht="15.5">
      <c r="B185" s="101"/>
      <c r="C185" s="101"/>
      <c r="D185" s="101"/>
      <c r="S185"/>
      <c r="T185"/>
    </row>
    <row r="186" spans="1:26" ht="18.5">
      <c r="A186" s="142" t="s">
        <v>1974</v>
      </c>
      <c r="B186" s="139"/>
      <c r="C186" s="139"/>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row>
    <row r="187" spans="1:26" ht="15.5">
      <c r="S187"/>
      <c r="T187"/>
    </row>
    <row r="189" spans="1:26">
      <c r="A189" s="1024" t="s">
        <v>20</v>
      </c>
      <c r="B189" s="1025" t="s">
        <v>3173</v>
      </c>
      <c r="C189" s="101"/>
      <c r="J189" s="118" t="s">
        <v>293</v>
      </c>
    </row>
    <row r="190" spans="1:26">
      <c r="A190" s="1024" t="s">
        <v>34</v>
      </c>
      <c r="B190" s="1025" t="s">
        <v>34</v>
      </c>
      <c r="I190" s="735" t="s">
        <v>1918</v>
      </c>
      <c r="J190" s="94">
        <f>GETPIVOTDATA("Sum of Total PoP ",$A$193,"State","Rakhine")</f>
        <v>134494</v>
      </c>
      <c r="K190" s="94">
        <f>J190*30%</f>
        <v>40348.199999999997</v>
      </c>
      <c r="M190" s="98"/>
    </row>
    <row r="191" spans="1:26">
      <c r="A191" s="1024" t="s">
        <v>123</v>
      </c>
      <c r="B191" s="1025" t="s">
        <v>43</v>
      </c>
      <c r="C191" s="101"/>
    </row>
    <row r="192" spans="1:26">
      <c r="J192" s="118" t="s">
        <v>34</v>
      </c>
      <c r="K192" s="118" t="s">
        <v>1627</v>
      </c>
    </row>
    <row r="193" spans="1:18">
      <c r="A193" s="1024" t="s">
        <v>1619</v>
      </c>
      <c r="B193" s="1025" t="s">
        <v>2780</v>
      </c>
      <c r="C193" s="1025" t="s">
        <v>1897</v>
      </c>
      <c r="D193" s="1025" t="s">
        <v>2915</v>
      </c>
      <c r="E193" s="1025" t="s">
        <v>3029</v>
      </c>
      <c r="F193" s="1025" t="s">
        <v>3190</v>
      </c>
      <c r="G193" s="1025" t="s">
        <v>3295</v>
      </c>
      <c r="I193" s="981" t="s">
        <v>3296</v>
      </c>
      <c r="J193" s="119">
        <f>GETPIVOTDATA("Sum of # people reached by regular dedicated hygiene promotion_5",$A$193,"State","Rakhine")</f>
        <v>36393</v>
      </c>
      <c r="K193" s="119">
        <f>$J$190-J193</f>
        <v>98101</v>
      </c>
    </row>
    <row r="194" spans="1:18">
      <c r="A194" s="1026" t="s">
        <v>293</v>
      </c>
      <c r="B194" s="1033">
        <v>134494</v>
      </c>
      <c r="C194" s="1033">
        <v>36393</v>
      </c>
      <c r="D194" s="1033">
        <v>28885</v>
      </c>
      <c r="E194" s="1033">
        <v>24346</v>
      </c>
      <c r="F194" s="1033">
        <v>105714.38636363637</v>
      </c>
      <c r="G194" s="1033">
        <v>22196</v>
      </c>
      <c r="I194" s="882" t="s">
        <v>3191</v>
      </c>
      <c r="J194" s="119">
        <f>GETPIVOTDATA("Sum of # People with access to soap",$A$193,"State","Rakhine")</f>
        <v>105714.38636363637</v>
      </c>
      <c r="K194" s="119">
        <f>J190-J194</f>
        <v>28779.613636363632</v>
      </c>
    </row>
    <row r="195" spans="1:18">
      <c r="A195" s="1026" t="s">
        <v>1621</v>
      </c>
      <c r="B195" s="1033">
        <v>134494</v>
      </c>
      <c r="C195" s="1033">
        <v>36393</v>
      </c>
      <c r="D195" s="1033">
        <v>28885</v>
      </c>
      <c r="E195" s="1033">
        <v>24346</v>
      </c>
      <c r="F195" s="1033">
        <v>105714.38636363637</v>
      </c>
      <c r="G195" s="1033">
        <v>22196</v>
      </c>
      <c r="I195" s="735" t="s">
        <v>2977</v>
      </c>
      <c r="J195" s="119">
        <f>GETPIVOTDATA("Sum of #_of_affected_women_and_girls_receiving_a_sufficient_quantity_of_sanitary_pads",$A$193,"State","Rakhine")</f>
        <v>28885</v>
      </c>
      <c r="K195" s="119">
        <f>IF(K190-J195&lt;0,0,K190-J195)</f>
        <v>11463.199999999997</v>
      </c>
    </row>
    <row r="196" spans="1:18" ht="15.5">
      <c r="B196"/>
      <c r="C196"/>
      <c r="D196"/>
      <c r="E196"/>
      <c r="F196"/>
      <c r="G196"/>
      <c r="I196" s="981" t="s">
        <v>3297</v>
      </c>
      <c r="J196" s="119">
        <f>GETPIVOTDATA("Sum of #_of_household_received_Hygiene_kits",$A$193,"State","Rakhine")*5</f>
        <v>110980</v>
      </c>
      <c r="K196" s="119">
        <f>J190-J196</f>
        <v>23514</v>
      </c>
    </row>
    <row r="197" spans="1:18" ht="15.5">
      <c r="B197"/>
      <c r="C197"/>
      <c r="D197"/>
      <c r="E197"/>
      <c r="F197"/>
      <c r="G197"/>
    </row>
    <row r="198" spans="1:18" ht="15.5">
      <c r="B198"/>
      <c r="C198"/>
      <c r="D198"/>
      <c r="E198"/>
      <c r="F198"/>
      <c r="G198"/>
      <c r="J198" s="100"/>
      <c r="Q198" s="103"/>
      <c r="R198" s="103"/>
    </row>
    <row r="199" spans="1:18">
      <c r="B199" s="101"/>
      <c r="C199" s="101"/>
      <c r="D199" s="101"/>
    </row>
    <row r="200" spans="1:18">
      <c r="B200" s="101"/>
      <c r="C200" s="101"/>
      <c r="D200" s="101"/>
    </row>
    <row r="201" spans="1:18">
      <c r="B201" s="101"/>
      <c r="C201" s="101"/>
      <c r="D201" s="101"/>
    </row>
    <row r="202" spans="1:18" ht="15.5">
      <c r="B202" s="448"/>
      <c r="C202" s="448"/>
      <c r="D202" s="448"/>
      <c r="E202" s="448"/>
      <c r="H202" s="115"/>
      <c r="I202" s="115"/>
      <c r="J202" s="115"/>
      <c r="K202" s="115"/>
      <c r="L202" s="115"/>
    </row>
    <row r="203" spans="1:18" ht="15.5">
      <c r="B203" s="347"/>
      <c r="C203" s="347"/>
      <c r="D203" s="347"/>
      <c r="E203" s="347"/>
      <c r="F203" s="347"/>
      <c r="G203" s="347"/>
      <c r="K203" s="448"/>
      <c r="L203" s="448"/>
      <c r="M203" s="448"/>
    </row>
    <row r="204" spans="1:18" ht="15.5">
      <c r="B204"/>
      <c r="C204"/>
      <c r="D204" s="115"/>
      <c r="K204" s="448"/>
      <c r="L204" s="448"/>
      <c r="M204" s="448"/>
    </row>
    <row r="205" spans="1:18" ht="15.5">
      <c r="B205" s="1024" t="s">
        <v>20</v>
      </c>
      <c r="C205" s="1025" t="s">
        <v>3173</v>
      </c>
      <c r="D205" s="101"/>
      <c r="K205" s="448"/>
      <c r="L205" s="1024" t="s">
        <v>20</v>
      </c>
      <c r="M205" s="1025" t="s">
        <v>1620</v>
      </c>
      <c r="N205" s="101"/>
    </row>
    <row r="206" spans="1:18" ht="15.5">
      <c r="B206" s="1024" t="s">
        <v>34</v>
      </c>
      <c r="C206" s="1025" t="s">
        <v>34</v>
      </c>
      <c r="D206" s="101"/>
      <c r="K206" s="448"/>
      <c r="L206" s="1024" t="s">
        <v>34</v>
      </c>
      <c r="M206" s="1025" t="s">
        <v>34</v>
      </c>
    </row>
    <row r="207" spans="1:18" ht="15.5">
      <c r="B207" s="1062" t="s">
        <v>21</v>
      </c>
      <c r="C207" s="1025" t="s">
        <v>293</v>
      </c>
      <c r="D207" s="101"/>
      <c r="K207" s="448"/>
      <c r="L207" s="1024" t="s">
        <v>123</v>
      </c>
      <c r="M207" s="1025" t="s">
        <v>43</v>
      </c>
      <c r="N207" s="101"/>
    </row>
    <row r="208" spans="1:18" ht="15.5">
      <c r="B208" s="391"/>
      <c r="C208" s="101"/>
      <c r="D208" s="101"/>
      <c r="K208" s="448"/>
    </row>
    <row r="209" spans="2:25" ht="15.5">
      <c r="B209" s="1056" t="s">
        <v>21</v>
      </c>
      <c r="C209" s="1025" t="s">
        <v>2755</v>
      </c>
      <c r="D209" s="1025" t="s">
        <v>2751</v>
      </c>
      <c r="K209" s="448"/>
      <c r="L209" s="1024" t="s">
        <v>1619</v>
      </c>
      <c r="M209"/>
      <c r="N209"/>
      <c r="O209"/>
      <c r="P209"/>
      <c r="Q209"/>
      <c r="R209"/>
    </row>
    <row r="210" spans="2:25" ht="15.5">
      <c r="B210" s="1026" t="s">
        <v>356</v>
      </c>
      <c r="C210" s="1029">
        <v>0</v>
      </c>
      <c r="D210" s="1029">
        <v>1</v>
      </c>
      <c r="K210" s="448"/>
      <c r="L210" s="1026" t="s">
        <v>293</v>
      </c>
      <c r="M210"/>
      <c r="N210"/>
      <c r="O210"/>
      <c r="P210"/>
      <c r="Q210"/>
      <c r="R210"/>
    </row>
    <row r="211" spans="2:25" ht="15.5">
      <c r="B211" s="1026" t="s">
        <v>398</v>
      </c>
      <c r="C211" s="1029">
        <v>0</v>
      </c>
      <c r="D211" s="1029">
        <v>1</v>
      </c>
      <c r="K211" s="448"/>
      <c r="L211" s="1026" t="s">
        <v>1621</v>
      </c>
      <c r="M211"/>
      <c r="N211"/>
      <c r="O211"/>
      <c r="P211"/>
      <c r="Q211"/>
      <c r="R211"/>
    </row>
    <row r="212" spans="2:25" ht="15.5">
      <c r="B212" s="1026" t="s">
        <v>401</v>
      </c>
      <c r="C212" s="1029">
        <v>0.92530470332021553</v>
      </c>
      <c r="D212" s="1029">
        <v>7.4695296679784473E-2</v>
      </c>
      <c r="K212" s="448"/>
      <c r="L212" s="448"/>
      <c r="M212" s="448"/>
    </row>
    <row r="213" spans="2:25" ht="15.5">
      <c r="B213" s="1026" t="s">
        <v>294</v>
      </c>
      <c r="C213" s="1029">
        <v>0.84304641100164268</v>
      </c>
      <c r="D213" s="1029">
        <v>0.15695358899835732</v>
      </c>
      <c r="K213"/>
      <c r="L213"/>
      <c r="M213"/>
      <c r="U213"/>
      <c r="V213"/>
      <c r="W213"/>
    </row>
    <row r="214" spans="2:25" ht="15.5">
      <c r="B214"/>
      <c r="C214"/>
      <c r="D214"/>
      <c r="K214"/>
      <c r="L214"/>
      <c r="M214"/>
      <c r="U214"/>
      <c r="V214"/>
      <c r="W214"/>
    </row>
    <row r="215" spans="2:25" ht="15.5">
      <c r="B215"/>
      <c r="C215"/>
      <c r="D215"/>
      <c r="K215"/>
      <c r="L215"/>
      <c r="M215"/>
    </row>
    <row r="216" spans="2:25" ht="15.5">
      <c r="B216"/>
      <c r="C216"/>
      <c r="D216"/>
      <c r="K216"/>
      <c r="L216"/>
      <c r="M216"/>
    </row>
    <row r="217" spans="2:25" ht="15.5">
      <c r="B217"/>
      <c r="C217"/>
      <c r="D217"/>
      <c r="K217"/>
      <c r="L217"/>
      <c r="M217"/>
    </row>
    <row r="218" spans="2:25" ht="15.5">
      <c r="B218"/>
      <c r="C218"/>
      <c r="D218"/>
      <c r="K218"/>
      <c r="L218"/>
      <c r="M218"/>
      <c r="O218" s="743"/>
      <c r="P218" s="743"/>
    </row>
    <row r="219" spans="2:25" ht="15.5">
      <c r="B219" s="1024" t="s">
        <v>20</v>
      </c>
      <c r="C219" s="1025" t="s">
        <v>3173</v>
      </c>
      <c r="K219"/>
      <c r="L219"/>
      <c r="M219"/>
      <c r="O219" s="743"/>
      <c r="P219" s="743"/>
      <c r="Q219" s="101"/>
    </row>
    <row r="220" spans="2:25" ht="15.5">
      <c r="B220" s="1024" t="s">
        <v>34</v>
      </c>
      <c r="C220" s="1025" t="s">
        <v>34</v>
      </c>
      <c r="D220" s="101"/>
      <c r="K220"/>
      <c r="L220"/>
      <c r="M220"/>
    </row>
    <row r="221" spans="2:25" ht="15.5">
      <c r="K221"/>
      <c r="L221"/>
      <c r="M221"/>
      <c r="O221"/>
      <c r="P221"/>
      <c r="Q221"/>
      <c r="R221"/>
      <c r="T221" s="390"/>
      <c r="U221" s="390"/>
      <c r="V221" s="390"/>
      <c r="W221" s="742"/>
      <c r="X221" s="742"/>
      <c r="Y221" s="390"/>
    </row>
    <row r="222" spans="2:25" ht="15.5">
      <c r="B222" s="1025" t="s">
        <v>2916</v>
      </c>
      <c r="C222" s="1025" t="s">
        <v>2917</v>
      </c>
      <c r="D222"/>
      <c r="K222"/>
      <c r="L222"/>
      <c r="M222"/>
      <c r="O222"/>
      <c r="P222"/>
      <c r="Q222"/>
      <c r="R222"/>
      <c r="W222" s="743"/>
      <c r="X222" s="743"/>
      <c r="Y222" s="101"/>
    </row>
    <row r="223" spans="2:25" ht="15.5">
      <c r="B223" s="1029">
        <v>0.7712500000000001</v>
      </c>
      <c r="C223" s="1029">
        <v>0.72187500000000004</v>
      </c>
      <c r="D223"/>
      <c r="O223"/>
      <c r="P223"/>
      <c r="Q223"/>
      <c r="R223"/>
    </row>
    <row r="224" spans="2:25" ht="16" thickBot="1">
      <c r="B224"/>
      <c r="C224"/>
      <c r="D224"/>
      <c r="J224" s="448"/>
      <c r="K224" s="448"/>
      <c r="L224" s="448"/>
      <c r="M224" s="448"/>
      <c r="O224"/>
      <c r="P224"/>
      <c r="Q224"/>
      <c r="R224"/>
      <c r="W224"/>
      <c r="X224"/>
      <c r="Y224"/>
    </row>
    <row r="225" spans="2:26" ht="15.5">
      <c r="B225" s="603"/>
      <c r="C225" s="604" t="s">
        <v>41</v>
      </c>
      <c r="D225" s="605" t="s">
        <v>125</v>
      </c>
      <c r="J225" s="448"/>
      <c r="K225" s="448"/>
      <c r="L225" s="448"/>
      <c r="M225" s="448"/>
      <c r="O225"/>
      <c r="P225"/>
      <c r="Q225"/>
      <c r="R225"/>
      <c r="W225"/>
      <c r="X225"/>
      <c r="Y225"/>
    </row>
    <row r="226" spans="2:26" ht="15.5">
      <c r="B226" s="606" t="s">
        <v>2918</v>
      </c>
      <c r="C226" s="602">
        <f>GETPIVOTDATA("Average of %_of_women_and_girls_who_report_that_they_have_an_adequate_system_for_disposing_of_used_sanitary_pads",$B$222)</f>
        <v>0.7712500000000001</v>
      </c>
      <c r="D226" s="602">
        <f>1-C226</f>
        <v>0.2287499999999999</v>
      </c>
      <c r="J226" s="448"/>
      <c r="K226" s="448"/>
      <c r="L226" s="448"/>
      <c r="M226" s="448"/>
      <c r="O226"/>
      <c r="P226"/>
      <c r="Q226"/>
      <c r="R226"/>
      <c r="T226"/>
    </row>
    <row r="227" spans="2:26" ht="15.5">
      <c r="B227" s="606" t="s">
        <v>3105</v>
      </c>
      <c r="C227" s="602">
        <f>GETPIVOTDATA("Average of %_of_affected_people_who_report_handwashing_at_key_times",$B$222)</f>
        <v>0.72187500000000004</v>
      </c>
      <c r="D227" s="602">
        <f>1-C227</f>
        <v>0.27812499999999996</v>
      </c>
      <c r="J227" s="448"/>
      <c r="K227" s="448"/>
      <c r="L227" s="448"/>
      <c r="M227" s="448"/>
      <c r="O227"/>
      <c r="P227"/>
      <c r="Q227"/>
      <c r="R227"/>
    </row>
    <row r="228" spans="2:26" ht="15.5">
      <c r="E228"/>
      <c r="F228"/>
      <c r="G228" s="390"/>
      <c r="H228" s="390"/>
      <c r="I228" s="390"/>
      <c r="J228" s="453"/>
      <c r="K228" s="453"/>
      <c r="L228" s="453"/>
      <c r="M228" s="453"/>
      <c r="N228" s="390"/>
      <c r="O228"/>
      <c r="P228"/>
      <c r="Q228"/>
      <c r="R228"/>
      <c r="T228" s="390"/>
    </row>
    <row r="229" spans="2:26" ht="15.5">
      <c r="E229"/>
      <c r="F229"/>
      <c r="J229" s="448"/>
      <c r="K229" s="448"/>
      <c r="L229" s="448"/>
      <c r="M229" s="448"/>
      <c r="O229"/>
      <c r="P229"/>
      <c r="Q229"/>
      <c r="R229"/>
    </row>
    <row r="230" spans="2:26" ht="15.5">
      <c r="E230"/>
      <c r="F230"/>
      <c r="J230" s="448"/>
      <c r="K230" s="448"/>
      <c r="L230" s="448"/>
      <c r="M230" s="448"/>
      <c r="O230"/>
      <c r="P230"/>
      <c r="Q230"/>
      <c r="R230"/>
    </row>
    <row r="231" spans="2:26" ht="15.5">
      <c r="J231" s="448"/>
      <c r="K231" s="448"/>
      <c r="L231" s="448"/>
      <c r="M231" s="448"/>
      <c r="O231"/>
      <c r="P231"/>
      <c r="Q231"/>
      <c r="R231"/>
    </row>
    <row r="232" spans="2:26" ht="15.5">
      <c r="J232" s="448"/>
      <c r="K232" s="448"/>
      <c r="L232" s="448"/>
      <c r="M232" s="448"/>
      <c r="O232"/>
      <c r="P232"/>
      <c r="Q232"/>
      <c r="R232"/>
      <c r="T232"/>
    </row>
    <row r="233" spans="2:26" ht="15.5">
      <c r="B233" s="1024" t="s">
        <v>20</v>
      </c>
      <c r="C233" s="1025" t="s">
        <v>3173</v>
      </c>
      <c r="J233" s="801"/>
      <c r="K233" s="801"/>
      <c r="L233" s="448"/>
      <c r="M233" s="448"/>
      <c r="O233"/>
      <c r="P233"/>
      <c r="Q233"/>
      <c r="R233"/>
      <c r="T233"/>
    </row>
    <row r="234" spans="2:26" ht="15.5">
      <c r="B234" s="1024" t="s">
        <v>34</v>
      </c>
      <c r="C234" s="1025" t="s">
        <v>34</v>
      </c>
      <c r="D234" s="101"/>
      <c r="J234" s="801"/>
      <c r="K234" s="801"/>
      <c r="L234" s="448"/>
      <c r="M234" s="448"/>
      <c r="O234"/>
      <c r="P234"/>
      <c r="Q234"/>
      <c r="R234"/>
      <c r="T234"/>
    </row>
    <row r="235" spans="2:26" ht="15.5">
      <c r="B235" s="638" t="s">
        <v>2931</v>
      </c>
      <c r="J235" s="638"/>
      <c r="L235" s="448"/>
      <c r="M235" s="448"/>
      <c r="O235"/>
      <c r="P235"/>
      <c r="Q235"/>
      <c r="R235"/>
      <c r="T235"/>
      <c r="W235"/>
      <c r="X235"/>
      <c r="Y235"/>
    </row>
    <row r="236" spans="2:26" ht="15.5">
      <c r="B236" s="1024" t="s">
        <v>1867</v>
      </c>
      <c r="C236" s="1025"/>
      <c r="D236"/>
      <c r="E236" s="638" t="s">
        <v>1918</v>
      </c>
      <c r="F236" t="s">
        <v>2933</v>
      </c>
      <c r="G236" t="s">
        <v>2932</v>
      </c>
      <c r="J236"/>
      <c r="K236"/>
      <c r="L236" s="453"/>
      <c r="M236" s="453"/>
      <c r="N236" s="390"/>
      <c r="O236"/>
      <c r="P236"/>
      <c r="Q236"/>
      <c r="R236"/>
      <c r="T236" s="453"/>
      <c r="U236" s="390"/>
      <c r="V236" s="390"/>
      <c r="W236" s="453"/>
      <c r="X236" s="453"/>
      <c r="Y236" s="453"/>
      <c r="Z236" s="390"/>
    </row>
    <row r="237" spans="2:26" ht="15.5">
      <c r="B237" s="1026" t="s">
        <v>2934</v>
      </c>
      <c r="C237" s="1033">
        <v>134494</v>
      </c>
      <c r="D237"/>
      <c r="E237">
        <f>GETPIVOTDATA(" Total PoP ",$B$236)</f>
        <v>134494</v>
      </c>
      <c r="F237">
        <f>GETPIVOTDATA("Men",$B$236)+GETPIVOTDATA("Women",$B$236)+GETPIVOTDATA("Boys",$B$236)+GETPIVOTDATA("Girls",$B$236)</f>
        <v>36393</v>
      </c>
      <c r="G237" s="453">
        <f>E237-F237</f>
        <v>98101</v>
      </c>
      <c r="H237" s="671"/>
      <c r="J237"/>
      <c r="K237"/>
      <c r="L237"/>
      <c r="M237"/>
      <c r="O237"/>
      <c r="P237"/>
      <c r="Q237"/>
      <c r="R237"/>
      <c r="T237"/>
      <c r="W237"/>
      <c r="X237"/>
      <c r="Y237"/>
    </row>
    <row r="238" spans="2:26" ht="15.5">
      <c r="B238" s="1026" t="s">
        <v>2906</v>
      </c>
      <c r="C238" s="1033">
        <v>9586</v>
      </c>
      <c r="D238" s="448"/>
      <c r="J238"/>
      <c r="K238"/>
      <c r="L238"/>
      <c r="M238"/>
      <c r="O238"/>
      <c r="P238"/>
      <c r="Q238"/>
      <c r="R238"/>
      <c r="T238"/>
      <c r="U238"/>
      <c r="V238"/>
      <c r="W238"/>
      <c r="X238"/>
      <c r="Y238"/>
    </row>
    <row r="239" spans="2:26" ht="15.5">
      <c r="B239" s="1026" t="s">
        <v>2907</v>
      </c>
      <c r="C239" s="1033">
        <v>16408</v>
      </c>
      <c r="E239" s="624" t="s">
        <v>2935</v>
      </c>
      <c r="F239" s="624" t="s">
        <v>2906</v>
      </c>
      <c r="G239" s="624" t="s">
        <v>2907</v>
      </c>
      <c r="H239" s="624" t="s">
        <v>2908</v>
      </c>
      <c r="I239" s="657" t="s">
        <v>2909</v>
      </c>
      <c r="O239"/>
      <c r="P239"/>
      <c r="Q239"/>
      <c r="R239"/>
      <c r="U239"/>
      <c r="V239"/>
      <c r="W239"/>
      <c r="X239"/>
      <c r="Y239"/>
    </row>
    <row r="240" spans="2:26" ht="15.5">
      <c r="B240" s="1026" t="s">
        <v>2908</v>
      </c>
      <c r="C240" s="1033">
        <v>5297</v>
      </c>
      <c r="E240" s="656">
        <f>E237-F237</f>
        <v>98101</v>
      </c>
      <c r="F240" s="656">
        <f>GETPIVOTDATA("Men",$B$236)</f>
        <v>9586</v>
      </c>
      <c r="G240" s="656">
        <f>GETPIVOTDATA("Women",$B$236)</f>
        <v>16408</v>
      </c>
      <c r="H240" s="656">
        <f>GETPIVOTDATA("Boys",$B$236)</f>
        <v>5297</v>
      </c>
      <c r="I240" s="655">
        <f>GETPIVOTDATA("Girls",$B$236)</f>
        <v>5102</v>
      </c>
      <c r="O240"/>
      <c r="P240"/>
      <c r="Q240"/>
      <c r="R240"/>
      <c r="T240" s="390"/>
      <c r="U240" s="453"/>
      <c r="V240" s="453"/>
      <c r="W240" s="453"/>
      <c r="X240" s="453"/>
      <c r="Y240" s="453"/>
      <c r="Z240" s="390"/>
    </row>
    <row r="241" spans="1:26" ht="15.5">
      <c r="B241" s="1026" t="s">
        <v>2909</v>
      </c>
      <c r="C241" s="1033">
        <v>5102</v>
      </c>
      <c r="E241" s="390"/>
      <c r="F241" s="390"/>
      <c r="G241" s="390"/>
      <c r="H241" s="390"/>
      <c r="I241" s="390"/>
      <c r="J241" s="448"/>
      <c r="K241" s="448"/>
      <c r="L241" s="453"/>
      <c r="M241" s="453"/>
      <c r="N241" s="390"/>
      <c r="O241"/>
      <c r="P241"/>
      <c r="Q241"/>
      <c r="R241"/>
      <c r="T241" s="390"/>
      <c r="U241" s="453"/>
      <c r="V241" s="453"/>
      <c r="W241" s="453"/>
      <c r="X241" s="453"/>
      <c r="Y241" s="453"/>
      <c r="Z241" s="390"/>
    </row>
    <row r="242" spans="1:26" ht="15.5">
      <c r="K242"/>
      <c r="L242"/>
      <c r="M242"/>
      <c r="O242"/>
      <c r="P242"/>
      <c r="Q242"/>
      <c r="R242"/>
      <c r="U242"/>
      <c r="V242"/>
      <c r="W242"/>
    </row>
    <row r="243" spans="1:26" ht="15.5">
      <c r="K243"/>
      <c r="O243"/>
      <c r="P243"/>
      <c r="Q243"/>
      <c r="R243"/>
      <c r="U243"/>
      <c r="V243"/>
      <c r="W243"/>
    </row>
    <row r="244" spans="1:26" ht="15.5">
      <c r="K244" s="425"/>
      <c r="O244"/>
      <c r="P244"/>
      <c r="Q244"/>
      <c r="R244"/>
      <c r="U244" s="347"/>
      <c r="V244" s="347"/>
      <c r="W244" s="347"/>
    </row>
    <row r="245" spans="1:26" ht="15.5">
      <c r="K245" s="425"/>
      <c r="L245" s="426"/>
      <c r="M245" s="426"/>
      <c r="O245"/>
      <c r="P245"/>
      <c r="Q245"/>
      <c r="R245"/>
      <c r="U245" s="347"/>
      <c r="V245" s="347"/>
      <c r="W245" s="347"/>
    </row>
    <row r="246" spans="1:26" ht="15.5">
      <c r="K246" s="425"/>
      <c r="L246" s="426"/>
      <c r="M246" s="426"/>
      <c r="O246"/>
      <c r="P246"/>
      <c r="Q246"/>
      <c r="R246"/>
      <c r="U246" s="347"/>
      <c r="V246" s="347"/>
      <c r="W246" s="347"/>
    </row>
    <row r="247" spans="1:26" ht="15.5">
      <c r="K247" s="425"/>
      <c r="L247" s="426"/>
      <c r="M247" s="426"/>
      <c r="U247" s="347"/>
      <c r="V247" s="347"/>
      <c r="W247" s="347"/>
    </row>
    <row r="248" spans="1:26" ht="18.5">
      <c r="A248" s="143" t="s">
        <v>1626</v>
      </c>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row>
    <row r="249" spans="1:26">
      <c r="B249" s="101"/>
      <c r="C249" s="101"/>
      <c r="D249" s="101"/>
    </row>
    <row r="250" spans="1:26" ht="15.5">
      <c r="B250" s="101"/>
      <c r="C250" s="101"/>
      <c r="D250" s="101"/>
      <c r="K250"/>
      <c r="L250"/>
    </row>
    <row r="251" spans="1:26" ht="15.5">
      <c r="F251" s="1024" t="s">
        <v>20</v>
      </c>
      <c r="G251" s="1025" t="s">
        <v>3173</v>
      </c>
      <c r="I251"/>
      <c r="J251"/>
    </row>
    <row r="252" spans="1:26" ht="15.5">
      <c r="F252" s="1061" t="s">
        <v>21</v>
      </c>
      <c r="G252" s="1025" t="s">
        <v>293</v>
      </c>
      <c r="I252"/>
      <c r="J252"/>
    </row>
    <row r="254" spans="1:26" ht="15.5">
      <c r="F254" s="1024" t="s">
        <v>1868</v>
      </c>
      <c r="G254" s="1024" t="s">
        <v>1866</v>
      </c>
      <c r="I254"/>
      <c r="J254"/>
      <c r="P254"/>
    </row>
    <row r="255" spans="1:26" ht="15.5">
      <c r="F255" s="1024" t="s">
        <v>1619</v>
      </c>
      <c r="G255" s="1025" t="s">
        <v>34</v>
      </c>
      <c r="I255"/>
      <c r="J255"/>
      <c r="O255" s="390"/>
      <c r="P255" s="453"/>
    </row>
    <row r="256" spans="1:26" ht="15.5">
      <c r="F256" s="1026" t="s">
        <v>43</v>
      </c>
      <c r="G256" s="1027">
        <v>21</v>
      </c>
      <c r="I256"/>
      <c r="J256"/>
      <c r="P256"/>
    </row>
    <row r="257" spans="1:26" ht="15.5">
      <c r="H257"/>
      <c r="I257"/>
      <c r="J257"/>
      <c r="P257"/>
    </row>
    <row r="258" spans="1:26" ht="15.5">
      <c r="H258"/>
      <c r="I258"/>
      <c r="J258"/>
      <c r="O258"/>
      <c r="P258"/>
    </row>
    <row r="259" spans="1:26" ht="15.5">
      <c r="C259"/>
      <c r="D259"/>
      <c r="E259"/>
      <c r="H259"/>
      <c r="I259"/>
      <c r="J259"/>
    </row>
    <row r="260" spans="1:26" ht="15.5">
      <c r="H260"/>
      <c r="I260"/>
      <c r="J260"/>
    </row>
    <row r="272" spans="1:26" ht="18.5">
      <c r="A272" s="144" t="s">
        <v>1975</v>
      </c>
      <c r="B272" s="140"/>
      <c r="C272" s="140"/>
      <c r="D272" s="140"/>
      <c r="E272" s="140"/>
      <c r="F272" s="140"/>
      <c r="G272" s="140"/>
      <c r="H272" s="140"/>
      <c r="I272" s="140"/>
      <c r="J272" s="140"/>
      <c r="K272" s="140"/>
      <c r="L272" s="140"/>
      <c r="M272" s="140"/>
      <c r="N272" s="140"/>
      <c r="O272" s="140"/>
      <c r="P272" s="140"/>
      <c r="Q272" s="140"/>
      <c r="R272" s="140"/>
      <c r="S272" s="140"/>
      <c r="T272" s="140"/>
      <c r="U272" s="140"/>
      <c r="V272" s="140"/>
      <c r="W272" s="140"/>
      <c r="X272" s="140"/>
      <c r="Y272" s="140"/>
      <c r="Z272" s="140"/>
    </row>
    <row r="275" spans="3:12" ht="15.5">
      <c r="C275"/>
      <c r="D275"/>
    </row>
    <row r="276" spans="3:12">
      <c r="C276" s="1024" t="s">
        <v>20</v>
      </c>
      <c r="D276" s="1025" t="s">
        <v>3173</v>
      </c>
    </row>
    <row r="278" spans="3:12">
      <c r="C278" s="1024" t="s">
        <v>21</v>
      </c>
      <c r="D278" s="1024" t="s">
        <v>22</v>
      </c>
      <c r="E278" s="1024" t="s">
        <v>23</v>
      </c>
      <c r="F278" s="1024" t="s">
        <v>29</v>
      </c>
      <c r="G278" s="1025" t="s">
        <v>1868</v>
      </c>
      <c r="H278" s="1025" t="s">
        <v>1907</v>
      </c>
      <c r="I278" s="1025" t="s">
        <v>1908</v>
      </c>
      <c r="J278" s="1025" t="s">
        <v>1909</v>
      </c>
      <c r="K278" s="1025" t="s">
        <v>1910</v>
      </c>
      <c r="L278" s="1025" t="s">
        <v>1911</v>
      </c>
    </row>
    <row r="279" spans="3:12">
      <c r="C279" s="1025" t="s">
        <v>293</v>
      </c>
      <c r="D279" s="1025" t="s">
        <v>356</v>
      </c>
      <c r="E279" s="1025" t="s">
        <v>367</v>
      </c>
      <c r="F279" s="1025" t="s">
        <v>789</v>
      </c>
      <c r="G279" s="1027">
        <v>1</v>
      </c>
      <c r="H279" s="1033">
        <v>386</v>
      </c>
      <c r="I279" s="1033">
        <v>1086</v>
      </c>
      <c r="J279" s="1029">
        <v>0</v>
      </c>
      <c r="K279" s="1029">
        <v>0</v>
      </c>
      <c r="L279" s="1029">
        <v>1</v>
      </c>
    </row>
    <row r="280" spans="3:12">
      <c r="C280" s="1025"/>
      <c r="D280" s="1025" t="s">
        <v>398</v>
      </c>
      <c r="E280" s="1025" t="s">
        <v>399</v>
      </c>
      <c r="F280" s="1025" t="s">
        <v>789</v>
      </c>
      <c r="G280" s="1027">
        <v>1</v>
      </c>
      <c r="H280" s="1033">
        <v>716</v>
      </c>
      <c r="I280" s="1033">
        <v>2920</v>
      </c>
      <c r="J280" s="1029">
        <v>0.48630136986301364</v>
      </c>
      <c r="K280" s="1029">
        <v>0</v>
      </c>
      <c r="L280" s="1029">
        <v>1</v>
      </c>
    </row>
    <row r="281" spans="3:12">
      <c r="C281" s="1025"/>
      <c r="D281" s="1025" t="s">
        <v>401</v>
      </c>
      <c r="E281" s="1025" t="s">
        <v>411</v>
      </c>
      <c r="F281" s="1025" t="s">
        <v>789</v>
      </c>
      <c r="G281" s="1027">
        <v>1</v>
      </c>
      <c r="H281" s="1033">
        <v>1104</v>
      </c>
      <c r="I281" s="1033">
        <v>5489</v>
      </c>
      <c r="J281" s="1029">
        <v>0</v>
      </c>
      <c r="K281" s="1029">
        <v>0.36855529240298779</v>
      </c>
      <c r="L281" s="1029">
        <v>0</v>
      </c>
    </row>
    <row r="282" spans="3:12">
      <c r="C282" s="1025"/>
      <c r="D282" s="1025"/>
      <c r="E282" s="1025" t="s">
        <v>409</v>
      </c>
      <c r="F282" s="1025" t="s">
        <v>789</v>
      </c>
      <c r="G282" s="1027">
        <v>1</v>
      </c>
      <c r="H282" s="1033">
        <v>1481</v>
      </c>
      <c r="I282" s="1033">
        <v>7466</v>
      </c>
      <c r="J282" s="1029">
        <v>0</v>
      </c>
      <c r="K282" s="1029">
        <v>0.30645593356549694</v>
      </c>
      <c r="L282" s="1029">
        <v>0</v>
      </c>
    </row>
    <row r="283" spans="3:12">
      <c r="C283" s="1025"/>
      <c r="D283" s="1025"/>
      <c r="E283" s="1025" t="s">
        <v>405</v>
      </c>
      <c r="F283" s="1025" t="s">
        <v>1854</v>
      </c>
      <c r="G283" s="1027">
        <v>1</v>
      </c>
      <c r="H283" s="1033">
        <v>1049</v>
      </c>
      <c r="I283" s="1033">
        <v>5089</v>
      </c>
      <c r="J283" s="1029">
        <v>0</v>
      </c>
      <c r="K283" s="1029">
        <v>0.17056396148555708</v>
      </c>
      <c r="L283" s="1029">
        <v>0</v>
      </c>
    </row>
    <row r="284" spans="3:12">
      <c r="C284" s="1025"/>
      <c r="D284" s="1025"/>
      <c r="E284" s="1025" t="s">
        <v>406</v>
      </c>
      <c r="F284" s="1025" t="s">
        <v>789</v>
      </c>
      <c r="G284" s="1027">
        <v>1</v>
      </c>
      <c r="H284" s="1033">
        <v>1067</v>
      </c>
      <c r="I284" s="1033">
        <v>5268</v>
      </c>
      <c r="J284" s="1029">
        <v>0</v>
      </c>
      <c r="K284" s="1029">
        <v>0.13629460895975698</v>
      </c>
      <c r="L284" s="1029">
        <v>0</v>
      </c>
    </row>
    <row r="285" spans="3:12">
      <c r="C285" s="1025"/>
      <c r="D285" s="1025"/>
      <c r="E285" s="1025" t="s">
        <v>404</v>
      </c>
      <c r="F285" s="1025" t="s">
        <v>789</v>
      </c>
      <c r="G285" s="1027">
        <v>1</v>
      </c>
      <c r="H285" s="1033">
        <v>811</v>
      </c>
      <c r="I285" s="1033">
        <v>2861</v>
      </c>
      <c r="J285" s="1029">
        <v>0</v>
      </c>
      <c r="K285" s="1029">
        <v>0</v>
      </c>
      <c r="L285" s="1029">
        <v>0.68332750786438301</v>
      </c>
    </row>
    <row r="286" spans="3:12">
      <c r="C286" s="1025"/>
      <c r="D286" s="1025" t="s">
        <v>294</v>
      </c>
      <c r="E286" s="1025" t="s">
        <v>413</v>
      </c>
      <c r="F286" s="1025" t="s">
        <v>789</v>
      </c>
      <c r="G286" s="1027">
        <v>1</v>
      </c>
      <c r="H286" s="1033">
        <v>402</v>
      </c>
      <c r="I286" s="1033">
        <v>2562</v>
      </c>
      <c r="J286" s="1029">
        <v>0</v>
      </c>
      <c r="K286" s="1029">
        <v>0.59797033567525371</v>
      </c>
      <c r="L286" s="1029">
        <v>0</v>
      </c>
    </row>
    <row r="287" spans="3:12">
      <c r="C287" s="1025"/>
      <c r="D287" s="1025"/>
      <c r="E287" s="1025" t="s">
        <v>424</v>
      </c>
      <c r="F287" s="1025" t="s">
        <v>789</v>
      </c>
      <c r="G287" s="1027">
        <v>1</v>
      </c>
      <c r="H287" s="1033">
        <v>1012</v>
      </c>
      <c r="I287" s="1033">
        <v>4766</v>
      </c>
      <c r="J287" s="1029">
        <v>0</v>
      </c>
      <c r="K287" s="1029">
        <v>0.68086445656735206</v>
      </c>
      <c r="L287" s="1029">
        <v>0</v>
      </c>
    </row>
    <row r="288" spans="3:12">
      <c r="C288" s="1025"/>
      <c r="D288" s="1025"/>
      <c r="E288" s="1025" t="s">
        <v>426</v>
      </c>
      <c r="F288" s="1025" t="s">
        <v>789</v>
      </c>
      <c r="G288" s="1027">
        <v>1</v>
      </c>
      <c r="H288" s="1033">
        <v>1401</v>
      </c>
      <c r="I288" s="1033">
        <v>9807</v>
      </c>
      <c r="J288" s="1029">
        <v>0</v>
      </c>
      <c r="K288" s="1029">
        <v>0.83236463750382383</v>
      </c>
      <c r="L288" s="1029">
        <v>0</v>
      </c>
    </row>
    <row r="289" spans="3:12">
      <c r="C289" s="1025"/>
      <c r="D289" s="1025"/>
      <c r="E289" s="1025" t="s">
        <v>423</v>
      </c>
      <c r="F289" s="1025" t="s">
        <v>789</v>
      </c>
      <c r="G289" s="1027">
        <v>1</v>
      </c>
      <c r="H289" s="1033">
        <v>1955</v>
      </c>
      <c r="I289" s="1033">
        <v>12453</v>
      </c>
      <c r="J289" s="1029">
        <v>0</v>
      </c>
      <c r="K289" s="1029">
        <v>0.77668031799566373</v>
      </c>
      <c r="L289" s="1029">
        <v>0</v>
      </c>
    </row>
    <row r="290" spans="3:12">
      <c r="C290" s="1025"/>
      <c r="D290" s="1025"/>
      <c r="E290" s="1025" t="s">
        <v>430</v>
      </c>
      <c r="F290" s="1025" t="s">
        <v>789</v>
      </c>
      <c r="G290" s="1027">
        <v>1</v>
      </c>
      <c r="H290" s="1033">
        <v>656</v>
      </c>
      <c r="I290" s="1033">
        <v>3503</v>
      </c>
      <c r="J290" s="1029">
        <v>0</v>
      </c>
      <c r="K290" s="1029">
        <v>0.34170710819297745</v>
      </c>
      <c r="L290" s="1029">
        <v>0</v>
      </c>
    </row>
    <row r="291" spans="3:12">
      <c r="C291" s="1025"/>
      <c r="D291" s="1025"/>
      <c r="E291" s="1025" t="s">
        <v>440</v>
      </c>
      <c r="F291" s="1025" t="s">
        <v>789</v>
      </c>
      <c r="G291" s="1027">
        <v>1</v>
      </c>
      <c r="H291" s="1033">
        <v>774</v>
      </c>
      <c r="I291" s="1033">
        <v>4924</v>
      </c>
      <c r="J291" s="1029">
        <v>0</v>
      </c>
      <c r="K291" s="1029">
        <v>0.59687246141348504</v>
      </c>
      <c r="L291" s="1029">
        <v>0</v>
      </c>
    </row>
    <row r="292" spans="3:12">
      <c r="C292" s="1025"/>
      <c r="D292" s="1025"/>
      <c r="E292" s="1025" t="s">
        <v>431</v>
      </c>
      <c r="F292" s="1025" t="s">
        <v>789</v>
      </c>
      <c r="G292" s="1027">
        <v>1</v>
      </c>
      <c r="H292" s="1033">
        <v>2728</v>
      </c>
      <c r="I292" s="1033">
        <v>13878</v>
      </c>
      <c r="J292" s="1029">
        <v>0</v>
      </c>
      <c r="K292" s="1029">
        <v>0.4526588845654993</v>
      </c>
      <c r="L292" s="1029">
        <v>0</v>
      </c>
    </row>
    <row r="293" spans="3:12">
      <c r="C293" s="1025"/>
      <c r="D293" s="1025"/>
      <c r="E293" s="1025" t="s">
        <v>429</v>
      </c>
      <c r="F293" s="1025" t="s">
        <v>789</v>
      </c>
      <c r="G293" s="1027">
        <v>1</v>
      </c>
      <c r="H293" s="1033">
        <v>2275</v>
      </c>
      <c r="I293" s="1033">
        <v>12495</v>
      </c>
      <c r="J293" s="1029">
        <v>0</v>
      </c>
      <c r="K293" s="1029">
        <v>0.19967987194877956</v>
      </c>
      <c r="L293" s="1029">
        <v>0.75934373749499806</v>
      </c>
    </row>
    <row r="294" spans="3:12">
      <c r="C294" s="1025"/>
      <c r="D294" s="1025"/>
      <c r="E294" s="1025" t="s">
        <v>438</v>
      </c>
      <c r="F294" s="1025" t="s">
        <v>789</v>
      </c>
      <c r="G294" s="1027">
        <v>1</v>
      </c>
      <c r="H294" s="1033">
        <v>2286</v>
      </c>
      <c r="I294" s="1033">
        <v>13847</v>
      </c>
      <c r="J294" s="1029">
        <v>0</v>
      </c>
      <c r="K294" s="1029">
        <v>0.64281071712284255</v>
      </c>
      <c r="L294" s="1029">
        <v>0</v>
      </c>
    </row>
    <row r="295" spans="3:12">
      <c r="C295" s="1025"/>
      <c r="D295" s="1025"/>
      <c r="E295" s="1025" t="s">
        <v>421</v>
      </c>
      <c r="F295" s="1025" t="s">
        <v>792</v>
      </c>
      <c r="G295" s="1027">
        <v>1</v>
      </c>
      <c r="H295" s="1033">
        <v>2042</v>
      </c>
      <c r="I295" s="1033">
        <v>13135</v>
      </c>
      <c r="J295" s="1029">
        <v>0.44803958888465933</v>
      </c>
      <c r="K295" s="1029">
        <v>0.87034640274076891</v>
      </c>
      <c r="L295" s="1029">
        <v>0.5</v>
      </c>
    </row>
    <row r="296" spans="3:12">
      <c r="C296" s="1025"/>
      <c r="D296" s="1025"/>
      <c r="E296" s="1025" t="s">
        <v>425</v>
      </c>
      <c r="F296" s="1025" t="s">
        <v>789</v>
      </c>
      <c r="G296" s="1027">
        <v>1</v>
      </c>
      <c r="H296" s="1033">
        <v>1013</v>
      </c>
      <c r="I296" s="1033">
        <v>5950</v>
      </c>
      <c r="J296" s="1029">
        <v>0</v>
      </c>
      <c r="K296" s="1029">
        <v>0.83478991596638652</v>
      </c>
      <c r="L296" s="1029">
        <v>0</v>
      </c>
    </row>
    <row r="297" spans="3:12">
      <c r="C297" s="1025"/>
      <c r="D297" s="1025"/>
      <c r="E297" s="1025" t="s">
        <v>2272</v>
      </c>
      <c r="F297" s="1025" t="s">
        <v>789</v>
      </c>
      <c r="G297" s="1027">
        <v>1</v>
      </c>
      <c r="H297" s="1033">
        <v>396</v>
      </c>
      <c r="I297" s="1033">
        <v>2231</v>
      </c>
      <c r="J297" s="1029">
        <v>0</v>
      </c>
      <c r="K297" s="1029">
        <v>0.76109367996414168</v>
      </c>
      <c r="L297" s="1029">
        <v>6.8181818181818232E-2</v>
      </c>
    </row>
    <row r="298" spans="3:12">
      <c r="C298" s="1025"/>
      <c r="D298" s="1025"/>
      <c r="E298" s="1025" t="s">
        <v>2271</v>
      </c>
      <c r="F298" s="1025" t="s">
        <v>789</v>
      </c>
      <c r="G298" s="1027">
        <v>1</v>
      </c>
      <c r="H298" s="1033">
        <v>392</v>
      </c>
      <c r="I298" s="1033">
        <v>2066</v>
      </c>
      <c r="J298" s="1029">
        <v>0</v>
      </c>
      <c r="K298" s="1029">
        <v>0.13407550822846082</v>
      </c>
      <c r="L298" s="1029">
        <v>0</v>
      </c>
    </row>
    <row r="299" spans="3:12">
      <c r="C299" s="1025"/>
      <c r="D299" s="1025"/>
      <c r="E299" s="1025" t="s">
        <v>2273</v>
      </c>
      <c r="F299" s="1025" t="s">
        <v>789</v>
      </c>
      <c r="G299" s="1027">
        <v>1</v>
      </c>
      <c r="H299" s="1033">
        <v>400</v>
      </c>
      <c r="I299" s="1033">
        <v>2698</v>
      </c>
      <c r="J299" s="1029">
        <v>0</v>
      </c>
      <c r="K299" s="1029">
        <v>0.24388435878428461</v>
      </c>
      <c r="L299" s="1029">
        <v>6.1156412157153395E-2</v>
      </c>
    </row>
    <row r="300" spans="3:12">
      <c r="C300" s="1025" t="s">
        <v>2993</v>
      </c>
      <c r="D300" s="1025"/>
      <c r="E300" s="1025"/>
      <c r="F300" s="1025"/>
      <c r="G300" s="1027">
        <v>21</v>
      </c>
      <c r="H300" s="1033">
        <v>24346</v>
      </c>
      <c r="I300" s="1033">
        <v>134494</v>
      </c>
      <c r="J300" s="1029">
        <v>4.4492426607032044E-2</v>
      </c>
      <c r="K300" s="1029">
        <v>0.42607945014683435</v>
      </c>
      <c r="L300" s="1029">
        <v>0.19390521312849296</v>
      </c>
    </row>
    <row r="301" spans="3:12" ht="15.5">
      <c r="C301"/>
      <c r="D301"/>
      <c r="E301"/>
      <c r="F301"/>
      <c r="G301"/>
      <c r="H301"/>
      <c r="I301"/>
      <c r="J301"/>
      <c r="K301"/>
      <c r="L301"/>
    </row>
    <row r="302" spans="3:12" ht="15.5">
      <c r="C302"/>
      <c r="D302"/>
      <c r="E302"/>
      <c r="F302"/>
      <c r="G302"/>
      <c r="H302"/>
      <c r="I302"/>
      <c r="J302"/>
      <c r="K302"/>
      <c r="L302"/>
    </row>
    <row r="303" spans="3:12" ht="15.5">
      <c r="C303"/>
      <c r="D303"/>
      <c r="E303"/>
      <c r="F303"/>
      <c r="G303"/>
      <c r="H303"/>
      <c r="I303"/>
      <c r="J303"/>
      <c r="K303"/>
      <c r="L303"/>
    </row>
    <row r="304" spans="3:12">
      <c r="C304" s="427"/>
      <c r="D304" s="427"/>
      <c r="E304" s="427"/>
      <c r="F304" s="427"/>
      <c r="G304" s="428"/>
      <c r="H304" s="429"/>
      <c r="I304" s="429"/>
      <c r="J304" s="430"/>
      <c r="K304" s="430"/>
      <c r="L304" s="430"/>
    </row>
    <row r="305" spans="1:25">
      <c r="C305" s="427"/>
      <c r="D305" s="427"/>
      <c r="E305" s="427"/>
      <c r="F305" s="427"/>
      <c r="G305" s="428"/>
      <c r="H305" s="429"/>
      <c r="I305" s="429"/>
      <c r="J305" s="430"/>
      <c r="K305" s="430"/>
      <c r="L305" s="430"/>
    </row>
    <row r="306" spans="1:25" ht="18.5">
      <c r="A306" s="145" t="s">
        <v>3107</v>
      </c>
      <c r="B306" s="121"/>
      <c r="C306" s="121"/>
      <c r="D306" s="121"/>
      <c r="E306" s="121"/>
      <c r="F306" s="121"/>
      <c r="G306" s="121"/>
      <c r="H306" s="121"/>
      <c r="I306" s="121"/>
      <c r="J306" s="121"/>
      <c r="K306" s="121"/>
      <c r="L306" s="121"/>
      <c r="M306" s="121"/>
      <c r="N306" s="121"/>
      <c r="O306" s="121"/>
      <c r="P306" s="121"/>
      <c r="Q306" s="121"/>
      <c r="R306" s="121"/>
      <c r="S306" s="121"/>
      <c r="T306" s="121"/>
      <c r="U306" s="121"/>
      <c r="V306" s="121"/>
      <c r="W306" s="121"/>
      <c r="X306" s="121"/>
      <c r="Y306" s="121"/>
    </row>
    <row r="307" spans="1:25">
      <c r="C307" s="101"/>
      <c r="D307" s="101"/>
      <c r="E307" s="101"/>
      <c r="F307" s="101"/>
      <c r="G307" s="101"/>
      <c r="H307" s="101"/>
      <c r="I307" s="101"/>
      <c r="J307" s="101"/>
      <c r="K307" s="101"/>
    </row>
    <row r="308" spans="1:25">
      <c r="C308" s="101"/>
      <c r="D308" s="101"/>
      <c r="E308" s="101"/>
      <c r="F308" s="101"/>
      <c r="G308" s="101"/>
      <c r="H308" s="101"/>
      <c r="I308" s="101"/>
      <c r="J308" s="101"/>
      <c r="K308" s="101"/>
    </row>
    <row r="309" spans="1:25">
      <c r="C309" s="101"/>
      <c r="D309" s="101"/>
      <c r="E309" s="101"/>
      <c r="F309" s="101"/>
      <c r="G309" s="101"/>
      <c r="H309" s="101"/>
      <c r="I309" s="101"/>
      <c r="J309" s="101"/>
      <c r="K309" s="101"/>
      <c r="N309" s="732" t="s">
        <v>2933</v>
      </c>
      <c r="O309" s="732" t="s">
        <v>2978</v>
      </c>
      <c r="Q309" s="94" t="s">
        <v>1622</v>
      </c>
      <c r="R309" s="94" t="s">
        <v>1904</v>
      </c>
      <c r="S309" s="732" t="s">
        <v>2933</v>
      </c>
      <c r="T309" s="732" t="s">
        <v>2978</v>
      </c>
    </row>
    <row r="310" spans="1:25">
      <c r="B310" s="1024" t="s">
        <v>20</v>
      </c>
      <c r="C310" s="1025" t="s">
        <v>3173</v>
      </c>
      <c r="E310" s="101"/>
      <c r="G310" s="101"/>
      <c r="H310" s="1024" t="s">
        <v>20</v>
      </c>
      <c r="I310" s="1025" t="s">
        <v>3173</v>
      </c>
      <c r="K310" s="101"/>
      <c r="L310" s="94" t="s">
        <v>3128</v>
      </c>
      <c r="M310" s="94">
        <f>HRP!D34</f>
        <v>27979.350000000002</v>
      </c>
      <c r="N310" s="94">
        <f>HRP!E34</f>
        <v>50</v>
      </c>
      <c r="O310" s="94">
        <f>M310-N310</f>
        <v>27929.350000000002</v>
      </c>
      <c r="Q310" s="94" t="s">
        <v>3131</v>
      </c>
      <c r="R310" s="94">
        <f>HRP!D35</f>
        <v>36373.154999999999</v>
      </c>
      <c r="S310" s="94">
        <f>HRP!E35</f>
        <v>6500</v>
      </c>
      <c r="T310" s="94">
        <f>R310-S310</f>
        <v>29873.154999999999</v>
      </c>
    </row>
    <row r="311" spans="1:25">
      <c r="B311" s="1024" t="s">
        <v>34</v>
      </c>
      <c r="C311" s="1025" t="s">
        <v>34</v>
      </c>
      <c r="E311" s="101"/>
      <c r="G311" s="101"/>
      <c r="H311" s="1024" t="s">
        <v>34</v>
      </c>
      <c r="I311" s="1025" t="s">
        <v>34</v>
      </c>
      <c r="K311" s="101"/>
    </row>
    <row r="312" spans="1:25">
      <c r="B312" s="427"/>
      <c r="E312" s="101"/>
      <c r="G312" s="101"/>
      <c r="H312" s="427"/>
      <c r="K312" s="101"/>
    </row>
    <row r="313" spans="1:25" s="99" customFormat="1" ht="15.5">
      <c r="B313" s="1063" t="s">
        <v>21</v>
      </c>
      <c r="C313" s="1025" t="s">
        <v>2803</v>
      </c>
      <c r="D313" s="1025" t="s">
        <v>2972</v>
      </c>
      <c r="E313" s="1025" t="s">
        <v>3106</v>
      </c>
      <c r="G313"/>
      <c r="H313" s="1024" t="s">
        <v>1867</v>
      </c>
      <c r="I313" s="1025"/>
      <c r="J313"/>
      <c r="K313"/>
      <c r="L313"/>
      <c r="M313" s="810"/>
      <c r="N313" s="810"/>
      <c r="O313" s="810"/>
      <c r="P313" s="810"/>
      <c r="Q313" s="810"/>
      <c r="R313" s="810"/>
      <c r="S313" s="810"/>
      <c r="T313" s="810"/>
      <c r="U313" s="810"/>
      <c r="V313" s="810"/>
      <c r="W313" s="810"/>
      <c r="X313" s="810"/>
      <c r="Y313" s="810"/>
    </row>
    <row r="314" spans="1:25" ht="15.5">
      <c r="B314" s="1026" t="s">
        <v>293</v>
      </c>
      <c r="C314" s="1033">
        <v>12</v>
      </c>
      <c r="D314" s="1033">
        <v>1</v>
      </c>
      <c r="E314" s="1033">
        <v>46</v>
      </c>
      <c r="G314"/>
      <c r="H314" s="1026" t="s">
        <v>3108</v>
      </c>
      <c r="I314" s="1033">
        <v>210</v>
      </c>
      <c r="J314"/>
      <c r="K314"/>
      <c r="L314"/>
    </row>
    <row r="315" spans="1:25" ht="15.5">
      <c r="C315"/>
      <c r="D315"/>
      <c r="E315"/>
      <c r="F315"/>
      <c r="G315"/>
      <c r="H315" s="1026" t="s">
        <v>3109</v>
      </c>
      <c r="I315" s="1033"/>
      <c r="J315" s="101"/>
      <c r="K315" s="101"/>
    </row>
    <row r="316" spans="1:25" ht="15.5">
      <c r="C316"/>
      <c r="D316"/>
      <c r="E316"/>
      <c r="F316"/>
      <c r="G316"/>
      <c r="H316" s="1026" t="s">
        <v>3110</v>
      </c>
      <c r="I316" s="1033">
        <v>600</v>
      </c>
      <c r="J316" s="101"/>
      <c r="K316" s="101"/>
    </row>
    <row r="317" spans="1:25" ht="15.5">
      <c r="C317"/>
      <c r="D317"/>
      <c r="E317"/>
      <c r="F317"/>
      <c r="G317"/>
      <c r="H317" s="1026" t="s">
        <v>3150</v>
      </c>
      <c r="I317" s="1033">
        <v>50</v>
      </c>
      <c r="J317" s="101"/>
      <c r="K317" s="101"/>
    </row>
    <row r="318" spans="1:25" ht="15.5">
      <c r="C318" s="101"/>
      <c r="D318" s="101"/>
      <c r="E318" s="101"/>
      <c r="F318" s="101"/>
      <c r="G318" s="101"/>
      <c r="H318"/>
      <c r="I318"/>
      <c r="J318" s="101"/>
      <c r="K318" s="101"/>
    </row>
    <row r="319" spans="1:25" s="404" customFormat="1" ht="15.5">
      <c r="C319" s="101"/>
      <c r="D319" s="101"/>
      <c r="E319" s="101"/>
      <c r="F319" s="101"/>
      <c r="G319" s="405"/>
      <c r="H319"/>
      <c r="I319"/>
    </row>
    <row r="320" spans="1:25">
      <c r="C320" s="101"/>
      <c r="D320" s="101"/>
      <c r="E320" s="101"/>
      <c r="F320" s="101"/>
      <c r="G320" s="101"/>
      <c r="H320" s="101"/>
    </row>
    <row r="321" spans="2:30">
      <c r="C321" s="101"/>
      <c r="D321" s="101"/>
      <c r="E321" s="101"/>
      <c r="F321" s="101"/>
      <c r="G321" s="101"/>
      <c r="H321" s="101"/>
    </row>
    <row r="322" spans="2:30">
      <c r="C322" s="101"/>
      <c r="D322" s="101"/>
      <c r="E322" s="101"/>
      <c r="F322" s="101"/>
      <c r="G322" s="101"/>
      <c r="H322" s="101"/>
    </row>
    <row r="323" spans="2:30">
      <c r="C323" s="101"/>
      <c r="D323" s="101"/>
      <c r="E323" s="101"/>
      <c r="F323" s="101"/>
      <c r="G323" s="101"/>
      <c r="H323" s="101"/>
      <c r="I323" s="101"/>
      <c r="J323" s="101"/>
      <c r="K323" s="101"/>
    </row>
    <row r="324" spans="2:30" ht="15.5">
      <c r="B324" s="101"/>
      <c r="C324" s="101"/>
      <c r="D324" s="101"/>
      <c r="E324" s="101"/>
      <c r="F324" s="101"/>
      <c r="G324" s="101"/>
      <c r="H324" s="101"/>
      <c r="I324" s="101"/>
      <c r="J324" s="101"/>
      <c r="K324"/>
      <c r="L324"/>
      <c r="M324"/>
      <c r="N324"/>
      <c r="O324"/>
      <c r="P324"/>
      <c r="Q324"/>
    </row>
    <row r="325" spans="2:30" ht="15.5">
      <c r="B325" s="101"/>
      <c r="C325" s="101"/>
      <c r="D325" s="101"/>
      <c r="E325" s="101"/>
      <c r="F325" s="101"/>
      <c r="G325" s="101"/>
      <c r="H325" s="101"/>
      <c r="I325" s="101"/>
      <c r="J325" s="101"/>
      <c r="K325"/>
      <c r="L325"/>
      <c r="M325"/>
      <c r="N325"/>
      <c r="O325"/>
      <c r="P325"/>
      <c r="Q325"/>
    </row>
    <row r="326" spans="2:30" ht="15.5">
      <c r="C326" s="101"/>
      <c r="D326" s="101"/>
      <c r="E326" s="101"/>
      <c r="F326" s="101"/>
      <c r="G326" s="101"/>
      <c r="H326" s="101"/>
      <c r="I326" s="101"/>
      <c r="J326" s="101"/>
      <c r="K326"/>
      <c r="L326"/>
      <c r="M326"/>
      <c r="N326"/>
      <c r="O326"/>
      <c r="P326"/>
      <c r="Q326"/>
    </row>
    <row r="327" spans="2:30" ht="15.5">
      <c r="C327" s="101"/>
      <c r="D327" s="101"/>
      <c r="E327" s="101"/>
      <c r="F327" s="101"/>
      <c r="G327" s="101"/>
      <c r="H327" s="101"/>
      <c r="I327" s="101"/>
      <c r="J327" s="101"/>
      <c r="K327"/>
      <c r="L327"/>
      <c r="M327"/>
      <c r="N327"/>
      <c r="O327"/>
      <c r="P327"/>
      <c r="Q327"/>
    </row>
    <row r="328" spans="2:30" ht="15.5">
      <c r="C328" s="101"/>
      <c r="D328" s="101"/>
      <c r="E328" s="101"/>
      <c r="F328" s="101"/>
      <c r="G328" s="101"/>
      <c r="H328" s="101"/>
      <c r="I328" s="101"/>
      <c r="J328" s="101"/>
      <c r="K328"/>
      <c r="L328"/>
      <c r="M328"/>
      <c r="N328"/>
      <c r="O328"/>
      <c r="P328"/>
      <c r="Q328"/>
    </row>
    <row r="329" spans="2:30" ht="15.5">
      <c r="C329" s="101"/>
      <c r="D329" s="101"/>
      <c r="E329" s="101"/>
      <c r="F329" s="101"/>
      <c r="G329" s="101"/>
      <c r="H329" s="101"/>
      <c r="I329" s="801"/>
      <c r="J329" s="801"/>
      <c r="K329"/>
      <c r="L329"/>
      <c r="N329"/>
      <c r="O329"/>
      <c r="P329"/>
    </row>
    <row r="330" spans="2:30" ht="15.5" hidden="1">
      <c r="B330" s="1024" t="s">
        <v>20</v>
      </c>
      <c r="C330" s="1025" t="s">
        <v>1620</v>
      </c>
      <c r="F330" s="101"/>
      <c r="G330" s="101"/>
      <c r="H330" s="101"/>
      <c r="I330" s="801"/>
      <c r="J330" s="801"/>
      <c r="K330" s="754"/>
      <c r="L330" s="754"/>
      <c r="N330"/>
      <c r="O330"/>
      <c r="P330"/>
    </row>
    <row r="331" spans="2:30" ht="15.5" hidden="1">
      <c r="B331" s="1024" t="s">
        <v>34</v>
      </c>
      <c r="C331" s="1025" t="s">
        <v>34</v>
      </c>
      <c r="F331" s="101"/>
      <c r="G331" s="101"/>
      <c r="H331" s="101"/>
      <c r="I331" s="427"/>
      <c r="K331" s="427"/>
      <c r="N331"/>
      <c r="O331"/>
      <c r="P331"/>
    </row>
    <row r="332" spans="2:30" ht="15.5" hidden="1">
      <c r="B332" s="427"/>
      <c r="F332" s="101"/>
      <c r="G332" s="101"/>
      <c r="H332" s="101"/>
      <c r="I332"/>
      <c r="J332"/>
      <c r="K332"/>
      <c r="L332"/>
      <c r="M332"/>
      <c r="N332"/>
      <c r="O332"/>
      <c r="P332"/>
      <c r="Q332"/>
      <c r="R332"/>
      <c r="S332"/>
      <c r="T332"/>
      <c r="U332"/>
      <c r="V332"/>
      <c r="W332"/>
      <c r="X332"/>
      <c r="Y332"/>
      <c r="Z332"/>
      <c r="AA332"/>
      <c r="AB332"/>
      <c r="AC332"/>
      <c r="AD332"/>
    </row>
    <row r="333" spans="2:30" ht="15.5" hidden="1">
      <c r="B333"/>
      <c r="C333"/>
      <c r="D333"/>
      <c r="F333"/>
      <c r="G333" s="600"/>
      <c r="H333" s="600"/>
      <c r="I333"/>
      <c r="J333"/>
      <c r="K333"/>
      <c r="L333"/>
      <c r="M333"/>
      <c r="N333"/>
      <c r="O333"/>
      <c r="P333"/>
      <c r="Q333"/>
      <c r="R333"/>
      <c r="S333"/>
      <c r="T333"/>
      <c r="U333"/>
      <c r="V333"/>
      <c r="W333"/>
      <c r="X333"/>
      <c r="Y333"/>
      <c r="Z333"/>
      <c r="AA333"/>
      <c r="AB333"/>
      <c r="AC333"/>
      <c r="AD333"/>
    </row>
    <row r="334" spans="2:30" ht="16" hidden="1" thickBot="1">
      <c r="B334"/>
      <c r="C334"/>
      <c r="D334"/>
      <c r="F334"/>
      <c r="G334" s="101"/>
      <c r="H334" s="101"/>
      <c r="I334"/>
      <c r="J334"/>
      <c r="K334"/>
      <c r="L334"/>
      <c r="M334"/>
      <c r="N334"/>
      <c r="O334"/>
      <c r="P334"/>
      <c r="Q334"/>
      <c r="R334"/>
      <c r="S334"/>
      <c r="T334"/>
      <c r="U334"/>
      <c r="V334"/>
      <c r="W334"/>
      <c r="X334"/>
      <c r="Y334"/>
      <c r="Z334"/>
      <c r="AA334"/>
      <c r="AB334"/>
      <c r="AC334"/>
      <c r="AD334"/>
    </row>
    <row r="335" spans="2:30" ht="16" hidden="1" thickBot="1">
      <c r="B335" s="101"/>
      <c r="C335" s="101"/>
      <c r="D335" s="101"/>
      <c r="F335" s="101"/>
      <c r="G335" s="101"/>
      <c r="H335" s="101"/>
      <c r="I335" s="101"/>
      <c r="J335" s="101"/>
      <c r="K335"/>
      <c r="L335"/>
      <c r="N335"/>
      <c r="O335" s="607"/>
    </row>
    <row r="336" spans="2:30" ht="15.5" hidden="1">
      <c r="B336" s="607"/>
      <c r="C336" s="618" t="s">
        <v>41</v>
      </c>
      <c r="D336" s="619" t="s">
        <v>125</v>
      </c>
      <c r="F336" s="101"/>
      <c r="G336" s="101"/>
      <c r="H336" s="101"/>
      <c r="I336" s="448"/>
      <c r="J336" s="448"/>
      <c r="K336" s="448"/>
      <c r="L336" s="448"/>
      <c r="M336" s="448"/>
      <c r="N336" s="448"/>
      <c r="O336" s="448"/>
      <c r="P336" s="448"/>
      <c r="Q336" s="448"/>
      <c r="R336" s="448"/>
      <c r="S336" s="448"/>
    </row>
    <row r="337" spans="1:25" ht="15.5" hidden="1">
      <c r="B337" s="730" t="s">
        <v>2919</v>
      </c>
      <c r="C337" s="608" t="e">
        <f>GETPIVOTDATA("%_of_TLS/CFS_with_a_designated_place_for_children_to_wash_hands_where_soap_is_available",$B$333)</f>
        <v>#REF!</v>
      </c>
      <c r="D337" s="609" t="e">
        <f>1-C337</f>
        <v>#REF!</v>
      </c>
      <c r="F337" s="101"/>
      <c r="G337" s="101"/>
      <c r="H337" s="101"/>
      <c r="I337" s="448"/>
      <c r="J337" s="448"/>
      <c r="K337" s="448"/>
      <c r="L337" s="448"/>
      <c r="M337" s="448"/>
      <c r="N337" s="448"/>
      <c r="O337" s="448"/>
      <c r="P337" s="448"/>
      <c r="Q337" s="448"/>
      <c r="R337" s="448"/>
      <c r="S337" s="448"/>
    </row>
    <row r="338" spans="1:25" ht="16" hidden="1" thickBot="1">
      <c r="B338" s="610"/>
      <c r="C338" s="611"/>
      <c r="D338" s="612"/>
      <c r="F338" s="101"/>
      <c r="G338" s="101"/>
      <c r="H338" s="101"/>
      <c r="I338" s="448"/>
      <c r="J338" s="448"/>
      <c r="K338" s="448"/>
      <c r="L338" s="448"/>
      <c r="M338" s="448"/>
      <c r="N338" s="448"/>
      <c r="O338" s="448"/>
      <c r="P338" s="448"/>
      <c r="Q338" s="448"/>
      <c r="R338" s="448"/>
      <c r="S338" s="448"/>
    </row>
    <row r="339" spans="1:25" ht="15.5" hidden="1">
      <c r="C339" s="101"/>
      <c r="D339" s="101"/>
      <c r="E339" s="101"/>
      <c r="F339" s="101"/>
      <c r="G339" s="101"/>
      <c r="H339" s="101"/>
      <c r="I339" s="448"/>
      <c r="J339" s="448"/>
      <c r="K339" s="448"/>
      <c r="L339" s="448"/>
      <c r="M339" s="448"/>
      <c r="N339" s="448"/>
      <c r="O339" s="448"/>
      <c r="P339" s="448"/>
      <c r="Q339" s="448"/>
      <c r="R339" s="448"/>
      <c r="S339" s="448"/>
    </row>
    <row r="340" spans="1:25" ht="15.5">
      <c r="C340" s="101"/>
      <c r="D340" s="101"/>
      <c r="E340" s="101"/>
      <c r="F340" s="101"/>
      <c r="G340" s="101"/>
      <c r="H340" s="101"/>
      <c r="I340" s="448"/>
      <c r="J340" s="448"/>
      <c r="K340" s="448"/>
      <c r="L340" s="448"/>
      <c r="M340" s="448"/>
      <c r="N340" s="448"/>
      <c r="O340" s="448"/>
      <c r="P340" s="448"/>
      <c r="Q340" s="448"/>
      <c r="R340" s="448"/>
      <c r="S340" s="448"/>
    </row>
    <row r="341" spans="1:25" ht="15.5">
      <c r="C341" s="101"/>
      <c r="D341" s="101"/>
      <c r="E341" s="101"/>
      <c r="F341" s="101"/>
      <c r="G341" s="101"/>
      <c r="H341" s="101"/>
      <c r="I341" s="448"/>
      <c r="J341" s="448"/>
      <c r="K341" s="448"/>
      <c r="L341" s="448"/>
      <c r="M341" s="448"/>
      <c r="N341" s="448"/>
      <c r="O341" s="448"/>
      <c r="P341" s="448"/>
      <c r="Q341" s="448"/>
      <c r="R341" s="448"/>
      <c r="S341" s="448"/>
    </row>
    <row r="342" spans="1:25" ht="15.5">
      <c r="C342" s="101"/>
      <c r="D342" s="101"/>
      <c r="E342" s="101"/>
      <c r="F342" s="101"/>
      <c r="G342" s="101"/>
      <c r="H342" s="101"/>
      <c r="I342" s="448"/>
      <c r="J342" s="448"/>
      <c r="K342" s="448"/>
      <c r="L342" s="448"/>
      <c r="M342" s="448"/>
      <c r="N342" s="448"/>
      <c r="O342" s="448"/>
      <c r="P342" s="448"/>
      <c r="Q342" s="448"/>
      <c r="R342" s="448"/>
      <c r="S342" s="448"/>
    </row>
    <row r="343" spans="1:25" ht="15.5">
      <c r="C343" s="101"/>
      <c r="D343" s="101"/>
      <c r="E343" s="101"/>
      <c r="F343" s="101"/>
      <c r="G343" s="101"/>
      <c r="H343" s="101"/>
      <c r="I343" s="448"/>
      <c r="J343" s="448"/>
      <c r="K343" s="448"/>
      <c r="L343" s="448"/>
      <c r="M343" s="448"/>
      <c r="N343" s="448"/>
      <c r="O343" s="448"/>
      <c r="P343" s="448"/>
      <c r="Q343" s="448"/>
      <c r="R343" s="448"/>
      <c r="S343" s="448"/>
    </row>
    <row r="344" spans="1:25" ht="18.5">
      <c r="A344" s="620" t="s">
        <v>2920</v>
      </c>
      <c r="B344" s="621"/>
      <c r="C344" s="621"/>
      <c r="D344" s="621"/>
      <c r="E344" s="621"/>
      <c r="F344" s="621"/>
      <c r="G344" s="621"/>
      <c r="H344" s="621"/>
      <c r="I344" s="621"/>
      <c r="J344" s="621"/>
      <c r="K344" s="621"/>
      <c r="L344" s="621"/>
      <c r="M344" s="621"/>
      <c r="N344" s="621"/>
      <c r="O344" s="621"/>
      <c r="P344" s="621"/>
      <c r="Q344" s="621"/>
      <c r="R344" s="621"/>
      <c r="S344" s="621"/>
      <c r="T344" s="621"/>
      <c r="U344" s="621"/>
      <c r="V344" s="621"/>
      <c r="W344" s="621"/>
      <c r="X344" s="621"/>
      <c r="Y344" s="621"/>
    </row>
    <row r="345" spans="1:25" ht="15.5">
      <c r="C345" s="101"/>
      <c r="D345" s="101"/>
      <c r="E345" s="101"/>
      <c r="F345" s="101"/>
      <c r="G345" s="101"/>
      <c r="H345" s="101"/>
      <c r="I345" s="101"/>
      <c r="J345" s="101"/>
      <c r="K345" s="101"/>
      <c r="L345"/>
      <c r="M345"/>
    </row>
    <row r="346" spans="1:25" ht="15.5">
      <c r="C346" s="101"/>
      <c r="D346" s="101"/>
      <c r="E346" s="101"/>
      <c r="F346" s="101"/>
      <c r="G346" s="101"/>
      <c r="H346" s="101"/>
      <c r="I346" s="101"/>
      <c r="J346" s="101"/>
      <c r="K346" s="101"/>
      <c r="L346"/>
      <c r="M346"/>
      <c r="N346"/>
      <c r="O346" s="101"/>
      <c r="P346" s="101"/>
    </row>
    <row r="347" spans="1:25">
      <c r="C347" s="101"/>
      <c r="D347" s="101"/>
      <c r="E347" s="101"/>
      <c r="F347" s="101"/>
      <c r="G347" s="101"/>
      <c r="H347" s="101"/>
      <c r="I347" s="101"/>
      <c r="J347" s="101"/>
      <c r="K347" s="1024" t="s">
        <v>34</v>
      </c>
      <c r="L347" s="1025" t="s">
        <v>34</v>
      </c>
      <c r="M347" s="101"/>
      <c r="N347" s="101"/>
    </row>
    <row r="348" spans="1:25">
      <c r="B348" s="1024" t="s">
        <v>20</v>
      </c>
      <c r="C348" s="1025" t="s">
        <v>3173</v>
      </c>
      <c r="D348" s="101"/>
      <c r="E348" s="101"/>
      <c r="G348" s="101"/>
      <c r="H348" s="101"/>
      <c r="I348" s="101"/>
      <c r="J348" s="101"/>
      <c r="K348" s="427"/>
      <c r="M348" s="101"/>
      <c r="N348" s="101"/>
    </row>
    <row r="349" spans="1:25" ht="15.5">
      <c r="B349" s="1024" t="s">
        <v>34</v>
      </c>
      <c r="C349" s="1025" t="s">
        <v>34</v>
      </c>
      <c r="D349" s="101"/>
      <c r="E349" s="101"/>
      <c r="G349" s="101"/>
      <c r="H349" s="101"/>
      <c r="I349" s="101"/>
      <c r="J349" s="101"/>
      <c r="K349" s="1025"/>
      <c r="L349" s="1024" t="s">
        <v>1866</v>
      </c>
      <c r="M349" s="1025"/>
      <c r="N349" s="1025"/>
      <c r="O349"/>
      <c r="P349" s="390"/>
      <c r="Q349" s="390"/>
      <c r="R349" s="390"/>
      <c r="S349" s="390"/>
      <c r="T349" s="390"/>
      <c r="U349" s="390"/>
      <c r="V349" s="390"/>
      <c r="W349" s="390"/>
    </row>
    <row r="350" spans="1:25" ht="15.5">
      <c r="B350" s="427"/>
      <c r="D350" s="101"/>
      <c r="E350" s="101"/>
      <c r="G350" s="101"/>
      <c r="H350" s="101"/>
      <c r="I350" s="101"/>
      <c r="J350" s="101"/>
      <c r="K350" s="1024" t="s">
        <v>1867</v>
      </c>
      <c r="L350" s="1025" t="s">
        <v>3171</v>
      </c>
      <c r="M350" s="1025" t="s">
        <v>3172</v>
      </c>
      <c r="N350" s="1025" t="s">
        <v>3173</v>
      </c>
      <c r="O350"/>
    </row>
    <row r="351" spans="1:25" ht="15.5">
      <c r="B351" s="1025" t="s">
        <v>2922</v>
      </c>
      <c r="C351" s="1025" t="s">
        <v>2923</v>
      </c>
      <c r="D351" s="1025" t="s">
        <v>2921</v>
      </c>
      <c r="E351" s="1025" t="s">
        <v>2947</v>
      </c>
      <c r="G351" s="101"/>
      <c r="H351" s="101"/>
      <c r="I351" s="101"/>
      <c r="J351" s="101"/>
      <c r="K351" s="1026" t="s">
        <v>3038</v>
      </c>
      <c r="L351" s="1029">
        <v>0.96294117647058808</v>
      </c>
      <c r="M351" s="1029">
        <v>0.94000000000000006</v>
      </c>
      <c r="N351" s="1029">
        <v>0.92187500000000011</v>
      </c>
      <c r="O351"/>
    </row>
    <row r="352" spans="1:25" ht="15.5">
      <c r="B352" s="1029">
        <v>0.921875</v>
      </c>
      <c r="C352" s="1029">
        <v>0.94562500000000005</v>
      </c>
      <c r="D352" s="1029">
        <v>0.76</v>
      </c>
      <c r="E352" s="1029">
        <v>0.98187500000000016</v>
      </c>
      <c r="G352" s="101"/>
      <c r="H352" s="101"/>
      <c r="I352" s="101"/>
      <c r="J352" s="101"/>
      <c r="K352" s="1026" t="s">
        <v>2925</v>
      </c>
      <c r="L352" s="1029">
        <v>0.97411764705882342</v>
      </c>
      <c r="M352" s="1029">
        <v>0.97235294117647064</v>
      </c>
      <c r="N352" s="1029">
        <v>0.94562499999999994</v>
      </c>
      <c r="O352"/>
    </row>
    <row r="353" spans="2:33" ht="15.5">
      <c r="B353" s="101"/>
      <c r="C353" s="101"/>
      <c r="D353" s="101"/>
      <c r="E353" s="101"/>
      <c r="G353" s="101"/>
      <c r="H353" s="101"/>
      <c r="I353" s="101"/>
      <c r="J353" s="101"/>
      <c r="K353" s="1026" t="s">
        <v>2926</v>
      </c>
      <c r="L353" s="1029">
        <v>0.87176470588235289</v>
      </c>
      <c r="M353" s="1029">
        <v>0.91882352941176471</v>
      </c>
      <c r="N353" s="1029">
        <v>0.76</v>
      </c>
      <c r="O353"/>
    </row>
    <row r="354" spans="2:33" ht="15.5">
      <c r="D354" s="101"/>
      <c r="E354" s="101"/>
      <c r="G354" s="101"/>
      <c r="H354" s="101"/>
      <c r="I354" s="101"/>
      <c r="J354" s="101"/>
      <c r="K354" s="1026" t="s">
        <v>2948</v>
      </c>
      <c r="L354" s="1029">
        <v>0.95874999999999999</v>
      </c>
      <c r="M354" s="1029">
        <v>0.984375</v>
      </c>
      <c r="N354" s="1029">
        <v>0.98187499999999994</v>
      </c>
      <c r="O354"/>
    </row>
    <row r="355" spans="2:33" ht="15.5">
      <c r="C355" s="613" t="s">
        <v>41</v>
      </c>
      <c r="D355" s="101" t="s">
        <v>125</v>
      </c>
      <c r="E355" s="101"/>
      <c r="G355" s="101"/>
      <c r="H355" s="101"/>
      <c r="I355" s="101"/>
      <c r="J355" s="101"/>
      <c r="K355" s="101"/>
      <c r="L355"/>
      <c r="M355"/>
    </row>
    <row r="356" spans="2:33" ht="15.5">
      <c r="B356" s="622" t="s">
        <v>2924</v>
      </c>
      <c r="C356" s="623">
        <f>GETPIVOTDATA("Average of %_of_affected_people_surveyed_who_report_feeling_satistfied_with_the_latrine_design_and_sanitation_service",$B$351)</f>
        <v>0.921875</v>
      </c>
      <c r="D356" s="623">
        <f>1-C356</f>
        <v>7.8125E-2</v>
      </c>
      <c r="E356" s="101"/>
      <c r="G356" s="101"/>
      <c r="H356" s="101"/>
      <c r="I356" s="101"/>
      <c r="J356" s="101"/>
      <c r="K356" s="101"/>
      <c r="L356"/>
      <c r="M356"/>
    </row>
    <row r="357" spans="2:33" ht="15.5">
      <c r="B357" s="614" t="s">
        <v>2925</v>
      </c>
      <c r="C357" s="616">
        <f>GETPIVOTDATA("Average of %_of_affected_people_surveyed_who_report_feeling_satistfied_with_the_water_point_design_and_water_service",$B$351)</f>
        <v>0.94562500000000005</v>
      </c>
      <c r="D357" s="616">
        <f t="shared" ref="D357:D359" si="1">1-C357</f>
        <v>5.4374999999999951E-2</v>
      </c>
      <c r="E357" s="101"/>
      <c r="G357" s="101"/>
      <c r="H357" s="101"/>
      <c r="I357" s="101"/>
      <c r="J357" s="101"/>
      <c r="K357" s="101"/>
      <c r="L357"/>
      <c r="M357"/>
    </row>
    <row r="358" spans="2:33">
      <c r="B358" s="615" t="s">
        <v>2926</v>
      </c>
      <c r="C358" s="617">
        <f>GETPIVOTDATA("Average of %_of_complaints_received_that_result_in_timely_corrective_action_and_feedback_to_the_community",$B$351)</f>
        <v>0.76</v>
      </c>
      <c r="D358" s="617">
        <f t="shared" si="1"/>
        <v>0.24</v>
      </c>
      <c r="E358" s="101"/>
      <c r="G358" s="101"/>
      <c r="H358" s="101"/>
      <c r="I358" s="101"/>
      <c r="J358" s="101"/>
      <c r="K358" s="771" t="s">
        <v>1867</v>
      </c>
      <c r="L358" s="614" t="s">
        <v>3030</v>
      </c>
      <c r="M358" s="614" t="s">
        <v>3031</v>
      </c>
      <c r="N358" s="614" t="s">
        <v>3032</v>
      </c>
      <c r="O358" s="614" t="s">
        <v>3033</v>
      </c>
      <c r="R358" s="776" t="s">
        <v>3027</v>
      </c>
    </row>
    <row r="359" spans="2:33">
      <c r="B359" s="615" t="s">
        <v>2948</v>
      </c>
      <c r="C359" s="617">
        <f>GETPIVOTDATA("Average of %_of_affected_people_surveyed_who_report_feeling_informed_about_the_different_WASH_services_available_to_them",$B$351)</f>
        <v>0.98187500000000016</v>
      </c>
      <c r="D359" s="617">
        <f t="shared" si="1"/>
        <v>1.8124999999999836E-2</v>
      </c>
      <c r="E359" s="101"/>
      <c r="G359" s="101"/>
      <c r="H359" s="101"/>
      <c r="I359" s="101"/>
      <c r="J359" s="101"/>
      <c r="K359" s="772" t="s">
        <v>3038</v>
      </c>
      <c r="L359" s="616">
        <v>0.96294117647058808</v>
      </c>
      <c r="M359" s="616">
        <v>0.94000000000000006</v>
      </c>
      <c r="N359" s="617">
        <v>0.92187500000000011</v>
      </c>
      <c r="O359" s="617"/>
      <c r="P359" s="774">
        <f>AVERAGE(L359:O359)</f>
        <v>0.94160539215686268</v>
      </c>
      <c r="Q359" s="774"/>
      <c r="R359" s="775"/>
    </row>
    <row r="360" spans="2:33">
      <c r="C360" s="101"/>
      <c r="D360" s="101"/>
      <c r="E360" s="101"/>
      <c r="F360" s="101"/>
      <c r="G360" s="101"/>
      <c r="H360" s="101"/>
      <c r="I360" s="101"/>
      <c r="J360" s="101"/>
      <c r="K360" s="772" t="s">
        <v>2925</v>
      </c>
      <c r="L360" s="862">
        <v>0.97411764705882342</v>
      </c>
      <c r="M360" s="862">
        <v>0.97235294117647064</v>
      </c>
      <c r="N360" s="793">
        <v>0.94562499999999994</v>
      </c>
      <c r="O360" s="793"/>
      <c r="P360" s="774">
        <f t="shared" ref="P360:P362" si="2">AVERAGE(L360:O360)</f>
        <v>0.96403186274509789</v>
      </c>
      <c r="Q360" s="774">
        <f>AVERAGE(P359:P360)</f>
        <v>0.95281862745098023</v>
      </c>
      <c r="R360" s="774">
        <v>0.64174968071519789</v>
      </c>
      <c r="S360" s="773">
        <f>AVERAGE(Q360:R360)</f>
        <v>0.79728415408308906</v>
      </c>
    </row>
    <row r="361" spans="2:33">
      <c r="C361" s="101"/>
      <c r="D361" s="101"/>
      <c r="E361" s="101"/>
      <c r="F361" s="101"/>
      <c r="G361" s="101"/>
      <c r="H361" s="101"/>
      <c r="I361" s="101"/>
      <c r="J361" s="101"/>
      <c r="K361" s="772" t="s">
        <v>2926</v>
      </c>
      <c r="L361" s="616">
        <v>0.87176470588235289</v>
      </c>
      <c r="M361" s="616">
        <v>0.91882352941176471</v>
      </c>
      <c r="N361" s="617">
        <v>0.76</v>
      </c>
      <c r="O361" s="617"/>
      <c r="P361" s="97">
        <f t="shared" si="2"/>
        <v>0.85019607843137257</v>
      </c>
      <c r="R361" s="97">
        <v>0.42</v>
      </c>
      <c r="S361" s="773">
        <f>AVERAGE(P361:R361)</f>
        <v>0.63509803921568631</v>
      </c>
    </row>
    <row r="362" spans="2:33">
      <c r="C362" s="101"/>
      <c r="D362" s="101"/>
      <c r="E362" s="101"/>
      <c r="F362" s="101"/>
      <c r="G362" s="101"/>
      <c r="H362" s="101"/>
      <c r="I362" s="101"/>
      <c r="J362" s="101"/>
      <c r="K362" s="772" t="s">
        <v>2948</v>
      </c>
      <c r="L362" s="862">
        <v>0.95874999999999999</v>
      </c>
      <c r="M362" s="862">
        <v>0.984375</v>
      </c>
      <c r="N362" s="793">
        <v>0.98187499999999994</v>
      </c>
      <c r="O362" s="793"/>
      <c r="P362" s="97">
        <f t="shared" si="2"/>
        <v>0.97499999999999998</v>
      </c>
    </row>
    <row r="363" spans="2:33">
      <c r="C363" s="743"/>
      <c r="D363" s="743"/>
      <c r="E363" s="101"/>
      <c r="F363" s="101"/>
      <c r="G363" s="101"/>
      <c r="H363" s="101"/>
      <c r="I363" s="101"/>
      <c r="J363" s="101"/>
      <c r="K363" s="101"/>
    </row>
    <row r="364" spans="2:33">
      <c r="C364" s="743"/>
      <c r="D364" s="743"/>
      <c r="E364" s="101"/>
      <c r="F364" s="101"/>
      <c r="G364" s="101"/>
      <c r="H364" s="101"/>
      <c r="I364" s="101"/>
      <c r="J364" s="101"/>
      <c r="K364" s="101"/>
    </row>
    <row r="365" spans="2:33">
      <c r="C365" s="743"/>
      <c r="D365" s="743"/>
      <c r="E365" s="101"/>
      <c r="F365" s="101"/>
      <c r="G365" s="101"/>
      <c r="H365" s="101"/>
      <c r="I365" s="101"/>
      <c r="J365" s="101"/>
      <c r="K365" s="101"/>
    </row>
    <row r="366" spans="2:33">
      <c r="C366" s="427"/>
      <c r="E366" s="101"/>
      <c r="F366" s="101"/>
      <c r="G366" s="101"/>
      <c r="H366" s="101"/>
      <c r="I366" s="101"/>
      <c r="J366" s="101"/>
      <c r="K366" s="101"/>
    </row>
    <row r="367" spans="2:33" ht="15.5">
      <c r="C367"/>
      <c r="D367"/>
      <c r="E367"/>
      <c r="F367"/>
      <c r="G367"/>
      <c r="H367"/>
      <c r="I367" s="101"/>
      <c r="J367" s="600"/>
      <c r="K367" s="600"/>
      <c r="L367" s="390"/>
      <c r="M367" s="390"/>
      <c r="N367" s="390"/>
      <c r="O367" s="390"/>
      <c r="P367" s="390"/>
      <c r="Q367" s="390"/>
      <c r="R367" s="390"/>
      <c r="S367" s="390"/>
      <c r="T367" s="390"/>
      <c r="U367" s="390"/>
      <c r="V367" s="390"/>
      <c r="W367" s="390"/>
      <c r="X367" s="390"/>
      <c r="Y367" s="390"/>
      <c r="Z367" s="390"/>
      <c r="AA367" s="390"/>
      <c r="AB367" s="390"/>
      <c r="AC367" s="390"/>
      <c r="AD367" s="390"/>
      <c r="AE367" s="390"/>
      <c r="AF367" s="390"/>
      <c r="AG367" s="390"/>
    </row>
    <row r="368" spans="2:33" ht="15.5">
      <c r="C368"/>
      <c r="D368"/>
      <c r="E368"/>
      <c r="F368"/>
      <c r="G368"/>
      <c r="H368"/>
      <c r="I368" s="660"/>
      <c r="J368" s="101"/>
      <c r="K368" s="101"/>
    </row>
    <row r="369" spans="3:11" ht="15.5">
      <c r="C369"/>
      <c r="D369"/>
      <c r="E369"/>
      <c r="F369"/>
      <c r="G369"/>
      <c r="H369"/>
      <c r="I369" s="660"/>
      <c r="J369" s="101"/>
      <c r="K369" s="101"/>
    </row>
    <row r="370" spans="3:11" ht="15.5">
      <c r="C370"/>
      <c r="D370"/>
      <c r="E370"/>
      <c r="F370"/>
      <c r="G370"/>
      <c r="H370"/>
      <c r="I370" s="660"/>
      <c r="J370" s="101"/>
      <c r="K370" s="101"/>
    </row>
    <row r="371" spans="3:11" ht="15.5">
      <c r="C371"/>
      <c r="D371"/>
      <c r="E371"/>
      <c r="F371"/>
      <c r="G371"/>
      <c r="H371"/>
      <c r="I371" s="101"/>
      <c r="J371" s="101"/>
      <c r="K371" s="101"/>
    </row>
    <row r="372" spans="3:11" ht="15.5">
      <c r="C372"/>
      <c r="D372"/>
      <c r="E372"/>
      <c r="F372"/>
      <c r="G372"/>
      <c r="H372"/>
      <c r="I372" s="101"/>
      <c r="J372" s="101"/>
      <c r="K372" s="101"/>
    </row>
    <row r="373" spans="3:11">
      <c r="C373" s="101"/>
      <c r="D373" s="101"/>
      <c r="E373" s="101"/>
      <c r="F373" s="101"/>
      <c r="G373" s="101"/>
      <c r="H373" s="101"/>
      <c r="I373" s="101"/>
      <c r="J373" s="101"/>
      <c r="K373" s="101"/>
    </row>
    <row r="374" spans="3:11">
      <c r="C374" s="101"/>
      <c r="D374" s="101"/>
      <c r="E374" s="101"/>
      <c r="F374" s="101"/>
      <c r="G374" s="672"/>
      <c r="H374" s="101"/>
      <c r="I374" s="101"/>
      <c r="J374" s="101"/>
      <c r="K374" s="101"/>
    </row>
    <row r="375" spans="3:11" ht="15.5">
      <c r="C375" s="448"/>
      <c r="D375" s="101"/>
      <c r="E375" s="101"/>
      <c r="F375" s="101"/>
      <c r="G375" s="101"/>
      <c r="H375" s="101"/>
      <c r="I375" s="101"/>
      <c r="J375" s="101"/>
      <c r="K375" s="101"/>
    </row>
    <row r="376" spans="3:11" ht="15.5">
      <c r="C376" s="448"/>
      <c r="D376" s="101"/>
      <c r="E376" s="101"/>
      <c r="F376" s="101"/>
      <c r="G376" s="101"/>
      <c r="H376" s="101"/>
      <c r="I376" s="101"/>
      <c r="J376" s="101"/>
      <c r="K376" s="101"/>
    </row>
    <row r="377" spans="3:11" ht="15.5">
      <c r="C377" s="448"/>
      <c r="D377" s="101"/>
      <c r="E377" s="101"/>
      <c r="F377" s="101"/>
      <c r="G377" s="101"/>
      <c r="H377" s="101"/>
      <c r="I377" s="101"/>
      <c r="J377" s="101"/>
      <c r="K377" s="101"/>
    </row>
    <row r="378" spans="3:11">
      <c r="C378" s="101"/>
      <c r="D378" s="101"/>
      <c r="E378" s="101"/>
      <c r="F378" s="101"/>
      <c r="G378" s="101"/>
      <c r="H378" s="101"/>
      <c r="I378" s="101"/>
      <c r="J378" s="101"/>
      <c r="K378" s="101"/>
    </row>
    <row r="379" spans="3:11">
      <c r="C379" s="101"/>
      <c r="D379" s="101"/>
      <c r="E379" s="101"/>
      <c r="F379" s="101"/>
      <c r="G379" s="101"/>
      <c r="H379" s="101"/>
      <c r="I379" s="101"/>
      <c r="J379" s="101"/>
      <c r="K379" s="101"/>
    </row>
    <row r="380" spans="3:11">
      <c r="C380" s="743"/>
      <c r="D380" s="743"/>
      <c r="E380" s="101"/>
      <c r="F380" s="101"/>
      <c r="G380" s="101"/>
      <c r="H380" s="101"/>
      <c r="I380" s="101"/>
      <c r="J380" s="101"/>
      <c r="K380" s="101"/>
    </row>
    <row r="381" spans="3:11">
      <c r="C381" s="743"/>
      <c r="D381" s="743"/>
      <c r="E381" s="101"/>
      <c r="F381" s="101"/>
      <c r="G381" s="101"/>
      <c r="H381" s="101"/>
      <c r="I381" s="101"/>
      <c r="J381" s="101"/>
      <c r="K381" s="101"/>
    </row>
    <row r="382" spans="3:11">
      <c r="C382" s="743"/>
      <c r="D382" s="743"/>
      <c r="E382" s="101"/>
      <c r="F382" s="101"/>
      <c r="G382" s="101"/>
      <c r="H382" s="101"/>
      <c r="I382" s="101"/>
      <c r="J382" s="101"/>
      <c r="K382" s="101"/>
    </row>
    <row r="383" spans="3:11">
      <c r="C383" s="427"/>
      <c r="E383" s="101"/>
      <c r="F383" s="101"/>
      <c r="G383" s="101"/>
      <c r="H383" s="101"/>
      <c r="I383" s="101"/>
      <c r="J383" s="101"/>
      <c r="K383" s="101"/>
    </row>
    <row r="384" spans="3:11" ht="15.5">
      <c r="C384"/>
      <c r="D384"/>
      <c r="E384"/>
      <c r="F384"/>
      <c r="G384"/>
      <c r="H384"/>
      <c r="I384" s="101"/>
      <c r="J384" s="600"/>
      <c r="K384" s="600"/>
    </row>
    <row r="385" spans="3:11" ht="15.5">
      <c r="C385"/>
      <c r="D385"/>
      <c r="E385"/>
      <c r="F385"/>
      <c r="G385"/>
      <c r="H385"/>
      <c r="I385" s="101"/>
      <c r="J385" s="101"/>
      <c r="K385" s="101"/>
    </row>
    <row r="386" spans="3:11" ht="15.5">
      <c r="C386"/>
      <c r="D386"/>
      <c r="E386"/>
      <c r="F386"/>
      <c r="G386"/>
      <c r="H386"/>
      <c r="I386" s="101"/>
      <c r="J386" s="101"/>
      <c r="K386" s="101"/>
    </row>
    <row r="387" spans="3:11" ht="15.5">
      <c r="C387"/>
      <c r="D387"/>
      <c r="E387"/>
      <c r="F387"/>
      <c r="G387"/>
      <c r="H387"/>
      <c r="I387" s="101"/>
      <c r="J387" s="101"/>
      <c r="K387" s="101"/>
    </row>
    <row r="388" spans="3:11" ht="15.5">
      <c r="C388"/>
      <c r="D388"/>
      <c r="E388"/>
      <c r="F388"/>
      <c r="G388"/>
      <c r="H388"/>
      <c r="I388" s="101"/>
      <c r="J388" s="101"/>
      <c r="K388" s="101"/>
    </row>
    <row r="389" spans="3:11" ht="15.5">
      <c r="C389"/>
      <c r="D389"/>
      <c r="E389"/>
      <c r="F389"/>
      <c r="G389"/>
      <c r="H389"/>
      <c r="I389" s="101"/>
      <c r="J389" s="101"/>
      <c r="K389" s="101"/>
    </row>
    <row r="390" spans="3:11">
      <c r="C390" s="101"/>
      <c r="D390" s="101"/>
      <c r="E390" s="101"/>
      <c r="F390" s="101"/>
      <c r="G390" s="101"/>
      <c r="H390" s="101"/>
      <c r="I390" s="101"/>
      <c r="J390" s="101"/>
      <c r="K390" s="101"/>
    </row>
    <row r="391" spans="3:11" ht="15.5">
      <c r="C391" s="448"/>
      <c r="D391" s="448"/>
      <c r="E391" s="448"/>
      <c r="F391" s="101"/>
      <c r="G391" s="101"/>
      <c r="H391" s="101"/>
      <c r="I391" s="101"/>
      <c r="J391" s="101"/>
      <c r="K391" s="101"/>
    </row>
    <row r="392" spans="3:11" ht="15.5">
      <c r="C392" s="448"/>
      <c r="D392" s="448"/>
      <c r="E392" s="448"/>
      <c r="F392" s="101"/>
      <c r="G392" s="101"/>
      <c r="H392" s="101"/>
      <c r="I392" s="101"/>
      <c r="J392" s="101"/>
      <c r="K392" s="101"/>
    </row>
    <row r="393" spans="3:11" ht="15.5">
      <c r="C393" s="448"/>
      <c r="D393" s="448"/>
      <c r="E393" s="448"/>
      <c r="F393" s="101"/>
      <c r="G393" s="101"/>
      <c r="H393" s="101"/>
      <c r="I393" s="101"/>
      <c r="J393" s="101"/>
      <c r="K393" s="101"/>
    </row>
    <row r="394" spans="3:11" ht="15.5">
      <c r="C394" s="448"/>
      <c r="D394" s="448"/>
      <c r="E394" s="448"/>
      <c r="F394" s="101"/>
      <c r="G394" s="101"/>
      <c r="H394" s="101"/>
      <c r="I394" s="101"/>
      <c r="J394" s="101"/>
      <c r="K394" s="101"/>
    </row>
    <row r="395" spans="3:11" ht="15.5">
      <c r="C395" s="448"/>
      <c r="D395" s="448"/>
      <c r="E395" s="448"/>
      <c r="F395" s="101"/>
      <c r="G395" s="101"/>
      <c r="H395" s="101"/>
      <c r="I395" s="101"/>
      <c r="J395" s="101"/>
      <c r="K395" s="101"/>
    </row>
    <row r="396" spans="3:11" ht="15.5">
      <c r="C396" s="448"/>
      <c r="D396" s="448"/>
      <c r="E396" s="448"/>
      <c r="F396" s="101"/>
      <c r="G396" s="101"/>
      <c r="H396" s="101"/>
      <c r="I396" s="101"/>
      <c r="J396" s="101"/>
      <c r="K396" s="101"/>
    </row>
    <row r="397" spans="3:11" ht="15.5">
      <c r="C397" s="448"/>
      <c r="D397" s="448"/>
      <c r="E397" s="448"/>
      <c r="F397" s="101"/>
      <c r="G397" s="101"/>
      <c r="H397" s="101"/>
      <c r="I397" s="101"/>
      <c r="J397" s="101"/>
      <c r="K397" s="101"/>
    </row>
    <row r="398" spans="3:11" ht="15.5">
      <c r="C398" s="448"/>
      <c r="D398" s="448"/>
      <c r="E398" s="448"/>
      <c r="F398" s="101"/>
      <c r="G398" s="101"/>
      <c r="H398" s="101"/>
      <c r="I398" s="101"/>
      <c r="J398" s="101"/>
      <c r="K398" s="101"/>
    </row>
    <row r="399" spans="3:11" ht="15.5">
      <c r="C399" s="448"/>
      <c r="D399" s="448"/>
      <c r="E399" s="448"/>
      <c r="F399" s="101"/>
      <c r="G399" s="101"/>
      <c r="H399" s="101"/>
      <c r="I399" s="101"/>
      <c r="J399" s="101"/>
      <c r="K399" s="101"/>
    </row>
    <row r="400" spans="3:11">
      <c r="C400" s="101"/>
      <c r="D400" s="101"/>
      <c r="E400" s="101"/>
      <c r="F400" s="101"/>
      <c r="G400" s="101"/>
      <c r="H400" s="101"/>
      <c r="I400" s="101"/>
      <c r="J400" s="101"/>
      <c r="K400" s="101"/>
    </row>
  </sheetData>
  <mergeCells count="1">
    <mergeCell ref="S45:T45"/>
  </mergeCells>
  <phoneticPr fontId="149" type="noConversion"/>
  <conditionalFormatting pivot="1">
    <cfRule type="iconSet" priority="9">
      <iconSet reverse="1">
        <cfvo type="percent" val="0"/>
        <cfvo type="percent" val="3"/>
        <cfvo type="percent" val="5"/>
      </iconSet>
    </cfRule>
  </conditionalFormatting>
  <conditionalFormatting sqref="G384">
    <cfRule type="iconSet" priority="8">
      <iconSet reverse="1">
        <cfvo type="percent" val="0"/>
        <cfvo type="percent" val="3"/>
        <cfvo type="percent" val="5"/>
      </iconSet>
    </cfRule>
  </conditionalFormatting>
  <conditionalFormatting pivot="1" sqref="E11:G15">
    <cfRule type="iconSet" priority="6">
      <iconSet reverse="1">
        <cfvo type="percent" val="0"/>
        <cfvo type="num" val="0" gte="0"/>
        <cfvo type="num" val="0.3"/>
      </iconSet>
    </cfRule>
  </conditionalFormatting>
  <conditionalFormatting pivot="1" sqref="D84:D87">
    <cfRule type="iconSet" priority="5">
      <iconSet reverse="1">
        <cfvo type="percent" val="0"/>
        <cfvo type="num" val="0" gte="0"/>
        <cfvo type="num" val="0.3"/>
      </iconSet>
    </cfRule>
  </conditionalFormatting>
  <conditionalFormatting pivot="1" sqref="D164:D167">
    <cfRule type="iconSet" priority="4">
      <iconSet reverse="1">
        <cfvo type="percent" val="0"/>
        <cfvo type="num" val="0" gte="0"/>
        <cfvo type="num" val="0.3"/>
      </iconSet>
    </cfRule>
  </conditionalFormatting>
  <conditionalFormatting pivot="1" sqref="D210:D213">
    <cfRule type="iconSet" priority="3">
      <iconSet reverse="1">
        <cfvo type="percent" val="0"/>
        <cfvo type="num" val="0" gte="0"/>
        <cfvo type="num" val="0.3"/>
      </iconSet>
    </cfRule>
  </conditionalFormatting>
  <pageMargins left="0.7" right="0.7" top="0.75" bottom="0.75" header="0.3" footer="0.3"/>
  <pageSetup orientation="portrait" r:id="rId34"/>
  <drawing r:id="rId35"/>
  <extLst>
    <ext xmlns:x14="http://schemas.microsoft.com/office/spreadsheetml/2009/9/main" uri="{A8765BA9-456A-4dab-B4F3-ACF838C121DE}">
      <x14:slicerList>
        <x14:slicer r:id="rId36"/>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D152"/>
  <sheetViews>
    <sheetView showGridLines="0" view="pageBreakPreview" topLeftCell="G89" zoomScale="69" zoomScaleNormal="60" zoomScaleSheetLayoutView="69" zoomScalePageLayoutView="80" workbookViewId="0">
      <selection activeCell="M124" sqref="M124"/>
    </sheetView>
  </sheetViews>
  <sheetFormatPr defaultColWidth="9" defaultRowHeight="13"/>
  <cols>
    <col min="1" max="1" width="1.33203125" style="17" customWidth="1"/>
    <col min="2" max="2" width="12.4140625" style="17" customWidth="1"/>
    <col min="3" max="3" width="15.6640625" style="17" customWidth="1"/>
    <col min="4" max="4" width="8" style="17" customWidth="1"/>
    <col min="5" max="5" width="10" style="17" customWidth="1"/>
    <col min="6" max="6" width="13.6640625" style="17" customWidth="1"/>
    <col min="7" max="7" width="12.83203125" style="17" customWidth="1"/>
    <col min="8" max="8" width="11.5" style="17" customWidth="1"/>
    <col min="9" max="9" width="1.4140625" style="17" customWidth="1"/>
    <col min="10" max="10" width="9" style="17"/>
    <col min="11" max="11" width="8" style="17" customWidth="1"/>
    <col min="12" max="12" width="18" style="17" customWidth="1"/>
    <col min="13" max="13" width="18.5" style="17" customWidth="1"/>
    <col min="14" max="14" width="14.83203125" style="17" customWidth="1"/>
    <col min="15" max="15" width="10.6640625" style="17" customWidth="1"/>
    <col min="16" max="16" width="31.1640625" style="17" customWidth="1"/>
    <col min="17" max="18" width="9" style="17"/>
    <col min="19" max="19" width="12" style="17" customWidth="1"/>
    <col min="20" max="20" width="1.1640625" style="17" customWidth="1"/>
    <col min="21" max="21" width="2.33203125" style="17" customWidth="1"/>
    <col min="22" max="22" width="8.08203125" style="17" customWidth="1"/>
    <col min="23" max="23" width="30.83203125" style="17" customWidth="1"/>
    <col min="24" max="24" width="8.08203125" style="17" customWidth="1"/>
    <col min="25" max="25" width="3.83203125" style="17" customWidth="1"/>
    <col min="26" max="26" width="16.08203125" style="17" bestFit="1" customWidth="1"/>
    <col min="27" max="27" width="9" style="17"/>
    <col min="28" max="28" width="21.6640625" style="17" bestFit="1" customWidth="1"/>
    <col min="29" max="29" width="13.1640625" style="17" customWidth="1"/>
    <col min="30" max="16384" width="9" style="17"/>
  </cols>
  <sheetData>
    <row r="1" spans="1:30" ht="45.75" customHeight="1">
      <c r="A1" s="424"/>
      <c r="B1" s="1138" t="s">
        <v>3309</v>
      </c>
      <c r="C1" s="1138"/>
      <c r="D1" s="1138"/>
      <c r="E1" s="1138"/>
      <c r="F1" s="1138"/>
      <c r="G1" s="1138"/>
      <c r="H1" s="1138"/>
      <c r="I1" s="1138"/>
      <c r="J1" s="1138"/>
      <c r="K1" s="1138"/>
      <c r="L1" s="1138"/>
      <c r="M1" s="1138"/>
      <c r="N1" s="1138"/>
      <c r="O1" s="1138"/>
      <c r="P1" s="1138"/>
      <c r="Q1" s="1138"/>
      <c r="R1" s="1138"/>
      <c r="S1" s="1138"/>
      <c r="T1" s="1138"/>
      <c r="U1" s="1138"/>
      <c r="V1" s="151"/>
      <c r="W1" s="151"/>
      <c r="X1" s="151"/>
      <c r="Y1" s="151"/>
      <c r="Z1" s="151"/>
      <c r="AA1" s="151"/>
      <c r="AB1" s="151"/>
      <c r="AC1" s="151"/>
    </row>
    <row r="8" spans="1:30">
      <c r="AD8" s="17" t="s">
        <v>1916</v>
      </c>
    </row>
    <row r="31" ht="20.5" customHeight="1"/>
    <row r="33" ht="33" customHeight="1"/>
    <row r="41" ht="15" customHeight="1"/>
    <row r="43" ht="18" customHeight="1"/>
    <row r="44" ht="24.75" customHeight="1"/>
    <row r="46" ht="28.5" customHeight="1"/>
    <row r="48" ht="28" customHeight="1"/>
    <row r="50" spans="2:27" ht="32" customHeight="1">
      <c r="V50"/>
    </row>
    <row r="51" spans="2:27" ht="15.5">
      <c r="V51" s="448"/>
      <c r="W51" s="448"/>
    </row>
    <row r="52" spans="2:27" ht="19" customHeight="1">
      <c r="V52" s="448"/>
      <c r="W52" s="448"/>
    </row>
    <row r="53" spans="2:27" ht="15.5">
      <c r="V53" s="448"/>
      <c r="W53" s="448"/>
    </row>
    <row r="54" spans="2:27" ht="20.5" customHeight="1">
      <c r="V54" s="448"/>
      <c r="W54" s="448"/>
    </row>
    <row r="55" spans="2:27" ht="20" customHeight="1"/>
    <row r="57" spans="2:27" ht="15.5">
      <c r="X57"/>
      <c r="Y57"/>
    </row>
    <row r="58" spans="2:27" ht="21.75" customHeight="1">
      <c r="B58" s="638"/>
      <c r="C58" s="638"/>
      <c r="D58" s="638"/>
      <c r="E58" s="638"/>
      <c r="F58" s="638"/>
      <c r="G58" s="638"/>
      <c r="V58" s="160"/>
      <c r="W58"/>
      <c r="X58"/>
      <c r="Y58"/>
      <c r="Z58"/>
    </row>
    <row r="59" spans="2:27" ht="15.5">
      <c r="V59" s="160"/>
      <c r="W59" s="347"/>
      <c r="X59" s="347"/>
      <c r="Y59" s="347"/>
      <c r="Z59"/>
    </row>
    <row r="60" spans="2:27" ht="15.5">
      <c r="V60" s="448"/>
      <c r="W60" s="448"/>
      <c r="Y60" s="347"/>
      <c r="Z60"/>
    </row>
    <row r="61" spans="2:27" s="454" customFormat="1" ht="15.5">
      <c r="V61" s="465"/>
      <c r="W61" s="465"/>
      <c r="Y61" s="465"/>
      <c r="Z61" s="465"/>
    </row>
    <row r="62" spans="2:27" s="454" customFormat="1" ht="25.5" customHeight="1">
      <c r="W62" s="465"/>
      <c r="X62" s="465"/>
      <c r="Z62" s="465"/>
      <c r="AA62" s="465"/>
    </row>
    <row r="63" spans="2:27" s="454" customFormat="1" ht="15.5">
      <c r="W63" s="465"/>
      <c r="X63" s="465"/>
      <c r="Z63" s="465"/>
      <c r="AA63" s="465"/>
    </row>
    <row r="64" spans="2:27" s="454" customFormat="1" ht="23.25" customHeight="1">
      <c r="W64" s="465"/>
      <c r="X64" s="465"/>
      <c r="Z64" s="465"/>
      <c r="AA64" s="465"/>
    </row>
    <row r="65" spans="2:27" ht="9.65" customHeight="1">
      <c r="W65" s="448"/>
      <c r="X65" s="448"/>
      <c r="Z65" s="347"/>
      <c r="AA65"/>
    </row>
    <row r="66" spans="2:27" ht="55.25" customHeight="1">
      <c r="B66" s="797" t="s">
        <v>3037</v>
      </c>
      <c r="C66" s="639" t="s">
        <v>1893</v>
      </c>
      <c r="D66" s="639" t="s">
        <v>2995</v>
      </c>
      <c r="E66" s="640" t="s">
        <v>1871</v>
      </c>
      <c r="F66" s="640" t="s">
        <v>1894</v>
      </c>
      <c r="G66" s="640" t="s">
        <v>1895</v>
      </c>
      <c r="H66" s="641" t="s">
        <v>1896</v>
      </c>
      <c r="W66" s="448"/>
      <c r="X66" s="448"/>
      <c r="Y66" s="347"/>
      <c r="Z66" s="347"/>
      <c r="AA66"/>
    </row>
    <row r="67" spans="2:27" ht="26.25" customHeight="1">
      <c r="B67" s="625" t="s">
        <v>356</v>
      </c>
      <c r="C67" s="626" t="s">
        <v>2256</v>
      </c>
      <c r="D67" s="626">
        <v>1</v>
      </c>
      <c r="E67" s="627">
        <v>1086</v>
      </c>
      <c r="F67" s="628">
        <v>0</v>
      </c>
      <c r="G67" s="628">
        <v>0</v>
      </c>
      <c r="H67" s="628">
        <v>1</v>
      </c>
      <c r="V67" s="448"/>
      <c r="W67" s="448"/>
      <c r="X67" s="347"/>
      <c r="Y67" s="347"/>
      <c r="Z67"/>
    </row>
    <row r="68" spans="2:27" ht="24" customHeight="1">
      <c r="B68" s="625" t="s">
        <v>398</v>
      </c>
      <c r="C68" s="626" t="s">
        <v>397</v>
      </c>
      <c r="D68" s="626">
        <v>1</v>
      </c>
      <c r="E68" s="627">
        <v>2920</v>
      </c>
      <c r="F68" s="628">
        <v>0.48630136986301364</v>
      </c>
      <c r="G68" s="628">
        <v>0</v>
      </c>
      <c r="H68" s="629">
        <v>1</v>
      </c>
      <c r="V68" s="448"/>
      <c r="W68" s="448"/>
      <c r="X68" s="347"/>
      <c r="Y68" s="347"/>
      <c r="Z68"/>
    </row>
    <row r="69" spans="2:27" ht="15.5">
      <c r="B69" s="625" t="s">
        <v>401</v>
      </c>
      <c r="C69" s="626" t="s">
        <v>3034</v>
      </c>
      <c r="D69" s="626">
        <v>5</v>
      </c>
      <c r="E69" s="627">
        <v>26173</v>
      </c>
      <c r="F69" s="628">
        <v>0</v>
      </c>
      <c r="G69" s="628">
        <v>0.22530852405150348</v>
      </c>
      <c r="H69" s="628">
        <v>7.4695296679784473E-2</v>
      </c>
      <c r="V69" s="448"/>
      <c r="W69" s="448"/>
      <c r="X69" s="347"/>
      <c r="Y69" s="347"/>
      <c r="Z69"/>
    </row>
    <row r="70" spans="2:27" ht="31.5" thickBot="1">
      <c r="B70" s="630" t="s">
        <v>294</v>
      </c>
      <c r="C70" s="631" t="s">
        <v>3025</v>
      </c>
      <c r="D70" s="631">
        <v>14</v>
      </c>
      <c r="E70" s="632">
        <v>104315</v>
      </c>
      <c r="F70" s="633">
        <v>5.6415664094329632E-2</v>
      </c>
      <c r="G70" s="633">
        <v>0.60833053731486364</v>
      </c>
      <c r="H70" s="848">
        <v>0.15695358899835732</v>
      </c>
      <c r="W70" s="347"/>
      <c r="X70" s="347"/>
      <c r="Y70" s="347"/>
      <c r="Z70"/>
    </row>
    <row r="71" spans="2:27" ht="21.65" customHeight="1" thickTop="1">
      <c r="B71" s="634" t="s">
        <v>1872</v>
      </c>
      <c r="C71" s="635" t="s">
        <v>1902</v>
      </c>
      <c r="D71" s="635">
        <v>21</v>
      </c>
      <c r="E71" s="636">
        <v>134494</v>
      </c>
      <c r="F71" s="753">
        <v>5.4314690618168848E-2</v>
      </c>
      <c r="G71" s="637">
        <v>0.51567356164587275</v>
      </c>
      <c r="H71" s="753">
        <v>0.16605657974603794</v>
      </c>
      <c r="W71" s="347"/>
      <c r="X71" s="347"/>
      <c r="Y71" s="347"/>
      <c r="Z71"/>
    </row>
    <row r="72" spans="2:27" ht="15.5">
      <c r="V72" s="347"/>
      <c r="W72" s="347"/>
      <c r="X72" s="347"/>
      <c r="Y72" s="347"/>
      <c r="Z72" s="347"/>
    </row>
    <row r="73" spans="2:27" ht="15.5">
      <c r="V73" s="347"/>
      <c r="W73" s="347"/>
      <c r="X73" s="347"/>
      <c r="Y73" s="347"/>
      <c r="Z73" s="347"/>
    </row>
    <row r="74" spans="2:27" ht="15.5">
      <c r="V74" s="347"/>
      <c r="W74" s="347"/>
      <c r="X74" s="347"/>
      <c r="Y74" s="347"/>
      <c r="Z74" s="347"/>
    </row>
    <row r="75" spans="2:27" ht="15.5">
      <c r="V75" s="347"/>
      <c r="W75" s="347"/>
      <c r="X75" s="347"/>
      <c r="Y75" s="347"/>
      <c r="Z75" s="347"/>
    </row>
    <row r="76" spans="2:27" ht="15.5">
      <c r="V76" s="347"/>
      <c r="W76" s="347"/>
      <c r="X76" s="347"/>
      <c r="Y76" s="347"/>
      <c r="Z76" s="347"/>
    </row>
    <row r="77" spans="2:27" ht="15.5">
      <c r="V77" s="347"/>
      <c r="W77" s="347"/>
      <c r="X77" s="347"/>
      <c r="Y77" s="347"/>
      <c r="Z77" s="347"/>
    </row>
    <row r="78" spans="2:27" ht="15.5">
      <c r="V78" s="347"/>
      <c r="W78" s="347"/>
      <c r="X78" s="347"/>
      <c r="Y78" s="347"/>
      <c r="Z78" s="347"/>
    </row>
    <row r="79" spans="2:27" ht="15.5">
      <c r="V79" s="347"/>
      <c r="W79" s="347"/>
      <c r="X79" s="347"/>
      <c r="Y79" s="347"/>
      <c r="Z79" s="347"/>
    </row>
    <row r="80" spans="2:27" ht="15.5">
      <c r="V80" s="347"/>
      <c r="W80" s="347"/>
      <c r="X80" s="347"/>
      <c r="Y80" s="347"/>
      <c r="Z80" s="347"/>
    </row>
    <row r="81" spans="22:26" ht="15.5">
      <c r="V81" s="347"/>
      <c r="W81" s="347"/>
      <c r="X81" s="347"/>
      <c r="Y81" s="347"/>
      <c r="Z81" s="347"/>
    </row>
    <row r="82" spans="22:26" ht="15.5">
      <c r="V82" s="347"/>
      <c r="W82" s="347"/>
      <c r="X82" s="347"/>
      <c r="Y82" s="347"/>
      <c r="Z82" s="347"/>
    </row>
    <row r="83" spans="22:26" ht="15.5">
      <c r="V83" s="347"/>
      <c r="W83" s="347"/>
      <c r="X83" s="347"/>
      <c r="Y83" s="347"/>
      <c r="Z83" s="347"/>
    </row>
    <row r="84" spans="22:26" ht="15.5">
      <c r="V84" s="347"/>
      <c r="W84" s="347"/>
      <c r="X84" s="347"/>
      <c r="Y84" s="347"/>
      <c r="Z84" s="347"/>
    </row>
    <row r="85" spans="22:26" ht="15.5">
      <c r="V85" s="347"/>
      <c r="W85" s="347"/>
      <c r="X85" s="347"/>
      <c r="Y85" s="347"/>
      <c r="Z85" s="347"/>
    </row>
    <row r="86" spans="22:26" ht="15.5">
      <c r="V86" s="347"/>
      <c r="W86" s="347"/>
      <c r="X86" s="347"/>
      <c r="Y86" s="347"/>
      <c r="Z86" s="347"/>
    </row>
    <row r="87" spans="22:26" ht="15.5">
      <c r="V87" s="347"/>
      <c r="W87" s="347"/>
      <c r="X87" s="347"/>
      <c r="Y87" s="347"/>
      <c r="Z87" s="347"/>
    </row>
    <row r="88" spans="22:26" ht="15.5">
      <c r="V88" s="347"/>
      <c r="W88" s="347"/>
      <c r="X88" s="347"/>
      <c r="Y88" s="347"/>
      <c r="Z88" s="347"/>
    </row>
    <row r="89" spans="22:26" ht="15.5">
      <c r="V89" s="347"/>
      <c r="W89" s="347"/>
      <c r="X89" s="347"/>
      <c r="Y89" s="347"/>
      <c r="Z89" s="347"/>
    </row>
    <row r="90" spans="22:26" ht="15.5">
      <c r="V90" s="347"/>
      <c r="W90" s="347"/>
      <c r="X90" s="347"/>
      <c r="Y90" s="347"/>
      <c r="Z90" s="347"/>
    </row>
    <row r="91" spans="22:26" ht="15.5">
      <c r="V91" s="347"/>
      <c r="W91" s="347"/>
      <c r="X91" s="347"/>
      <c r="Y91" s="347"/>
      <c r="Z91" s="347"/>
    </row>
    <row r="92" spans="22:26" ht="15.5">
      <c r="V92" s="347"/>
      <c r="W92" s="347"/>
      <c r="X92" s="347"/>
      <c r="Y92" s="347"/>
      <c r="Z92" s="347"/>
    </row>
    <row r="93" spans="22:26" ht="15.5">
      <c r="V93" s="347"/>
      <c r="W93" s="347"/>
      <c r="X93" s="347"/>
      <c r="Y93" s="347"/>
      <c r="Z93" s="347"/>
    </row>
    <row r="94" spans="22:26" ht="15.5">
      <c r="V94" s="347"/>
      <c r="W94" s="347"/>
      <c r="X94" s="347"/>
      <c r="Y94" s="347"/>
      <c r="Z94" s="347"/>
    </row>
    <row r="95" spans="22:26" ht="15.5">
      <c r="V95" s="347"/>
      <c r="W95" s="347"/>
      <c r="X95" s="347"/>
      <c r="Y95" s="347"/>
      <c r="Z95" s="347"/>
    </row>
    <row r="96" spans="22:26" ht="15.5">
      <c r="V96" s="347"/>
      <c r="W96" s="347"/>
      <c r="X96" s="347"/>
      <c r="Y96" s="347"/>
      <c r="Z96" s="347"/>
    </row>
    <row r="97" spans="2:26" ht="15.5">
      <c r="V97" s="347"/>
      <c r="W97" s="347"/>
      <c r="X97" s="347"/>
      <c r="Y97" s="347"/>
      <c r="Z97" s="347"/>
    </row>
    <row r="98" spans="2:26" s="661" customFormat="1" ht="15.5">
      <c r="V98" s="659"/>
      <c r="W98" s="659"/>
      <c r="X98" s="659"/>
      <c r="Y98" s="659"/>
      <c r="Z98" s="659"/>
    </row>
    <row r="99" spans="2:26" ht="15.5">
      <c r="B99" s="662"/>
      <c r="C99" s="663"/>
      <c r="D99" s="664"/>
      <c r="E99" s="664"/>
      <c r="F99" s="665"/>
      <c r="G99" s="665"/>
      <c r="V99" s="347"/>
      <c r="W99" s="347"/>
      <c r="X99" s="347"/>
      <c r="Y99" s="347"/>
      <c r="Z99" s="347"/>
    </row>
    <row r="100" spans="2:26" ht="15.5">
      <c r="B100" s="673"/>
      <c r="C100" s="675"/>
      <c r="D100" s="676"/>
      <c r="E100" s="675"/>
      <c r="F100" s="677"/>
      <c r="G100" s="681"/>
      <c r="V100" s="448"/>
      <c r="W100" s="448"/>
      <c r="X100" s="448"/>
      <c r="Y100" s="448"/>
      <c r="Z100" s="448"/>
    </row>
    <row r="101" spans="2:26" ht="15.5">
      <c r="B101" s="673"/>
      <c r="C101" s="678"/>
      <c r="D101" s="679"/>
      <c r="E101" s="678"/>
      <c r="F101" s="680"/>
      <c r="G101" s="682"/>
      <c r="V101" s="347"/>
      <c r="W101" s="347"/>
      <c r="X101" s="347"/>
      <c r="Y101" s="347"/>
      <c r="Z101" s="347"/>
    </row>
    <row r="102" spans="2:26" ht="15.5">
      <c r="B102" s="673"/>
      <c r="C102" s="678"/>
      <c r="D102" s="679"/>
      <c r="E102" s="678"/>
      <c r="F102" s="680"/>
      <c r="G102" s="682"/>
      <c r="V102" s="347"/>
      <c r="W102" s="347"/>
      <c r="X102" s="347"/>
      <c r="Y102" s="347"/>
      <c r="Z102" s="347"/>
    </row>
    <row r="103" spans="2:26" ht="15.5">
      <c r="B103" s="673"/>
      <c r="C103" s="678"/>
      <c r="D103" s="679"/>
      <c r="E103" s="678"/>
      <c r="F103" s="680"/>
      <c r="G103" s="682"/>
      <c r="V103" s="347"/>
      <c r="W103" s="347"/>
      <c r="X103" s="347"/>
      <c r="Y103" s="347"/>
      <c r="Z103" s="347"/>
    </row>
    <row r="104" spans="2:26" ht="15.5">
      <c r="B104" s="668"/>
      <c r="C104" s="666"/>
      <c r="D104" s="674"/>
      <c r="E104" s="666"/>
      <c r="F104" s="667"/>
      <c r="G104" s="683"/>
      <c r="V104" s="448"/>
      <c r="W104" s="448"/>
      <c r="X104" s="448"/>
      <c r="Y104" s="448"/>
      <c r="Z104" s="448"/>
    </row>
    <row r="105" spans="2:26" ht="15.5">
      <c r="V105" s="347"/>
      <c r="W105" s="347"/>
      <c r="X105" s="347"/>
      <c r="Y105" s="347"/>
      <c r="Z105" s="347"/>
    </row>
    <row r="106" spans="2:26" ht="15.5">
      <c r="V106" s="347"/>
      <c r="W106" s="347"/>
      <c r="X106" s="347"/>
      <c r="Y106" s="347"/>
      <c r="Z106" s="347"/>
    </row>
    <row r="107" spans="2:26" ht="15.5">
      <c r="V107" s="347"/>
      <c r="W107" s="347"/>
      <c r="X107" s="347"/>
      <c r="Y107" s="347"/>
      <c r="Z107" s="347"/>
    </row>
    <row r="108" spans="2:26" ht="15.5">
      <c r="V108" s="347"/>
      <c r="W108" s="347"/>
      <c r="X108" s="347"/>
      <c r="Y108" s="347"/>
      <c r="Z108" s="347"/>
    </row>
    <row r="109" spans="2:26" ht="15.5">
      <c r="V109" s="347"/>
      <c r="W109" s="347"/>
      <c r="X109" s="347"/>
      <c r="Y109" s="347"/>
      <c r="Z109" s="347"/>
    </row>
    <row r="110" spans="2:26" ht="15.5">
      <c r="V110" s="347"/>
      <c r="W110" s="347"/>
      <c r="X110" s="347"/>
      <c r="Y110" s="347"/>
      <c r="Z110" s="347"/>
    </row>
    <row r="111" spans="2:26" ht="15.5">
      <c r="V111" s="347"/>
      <c r="W111" s="347"/>
      <c r="X111" s="347"/>
      <c r="Y111" s="347"/>
      <c r="Z111" s="347"/>
    </row>
    <row r="112" spans="2:26" ht="15.5">
      <c r="V112" s="347"/>
      <c r="W112" s="347"/>
      <c r="X112" s="347"/>
      <c r="Y112" s="347"/>
      <c r="Z112" s="347"/>
    </row>
    <row r="113" spans="22:26" ht="15.5">
      <c r="V113" s="347"/>
      <c r="W113" s="347"/>
      <c r="X113" s="347"/>
      <c r="Y113" s="347"/>
      <c r="Z113" s="347"/>
    </row>
    <row r="114" spans="22:26" ht="15.5">
      <c r="V114" s="347"/>
      <c r="W114" s="347"/>
      <c r="X114" s="347"/>
      <c r="Y114" s="347"/>
      <c r="Z114" s="347"/>
    </row>
    <row r="115" spans="22:26" ht="15.5">
      <c r="V115" s="347"/>
      <c r="W115" s="347"/>
      <c r="X115" s="347"/>
      <c r="Y115" s="347"/>
      <c r="Z115" s="347"/>
    </row>
    <row r="116" spans="22:26" ht="15.5">
      <c r="V116" s="347"/>
      <c r="W116" s="347"/>
      <c r="X116" s="347"/>
      <c r="Y116" s="347"/>
      <c r="Z116" s="347"/>
    </row>
    <row r="117" spans="22:26" ht="15.5">
      <c r="V117" s="347"/>
      <c r="W117" s="347"/>
      <c r="X117" s="347"/>
      <c r="Y117" s="347"/>
      <c r="Z117" s="347"/>
    </row>
    <row r="118" spans="22:26" ht="15.5">
      <c r="V118" s="347"/>
      <c r="W118" s="347"/>
      <c r="X118" s="347"/>
      <c r="Y118" s="347"/>
      <c r="Z118" s="347"/>
    </row>
    <row r="119" spans="22:26" ht="15.5">
      <c r="X119"/>
      <c r="Y119"/>
    </row>
    <row r="120" spans="22:26" ht="15.5">
      <c r="X120"/>
      <c r="Y120"/>
    </row>
    <row r="121" spans="22:26" ht="15.5">
      <c r="X121"/>
      <c r="Y121"/>
    </row>
    <row r="122" spans="22:26" ht="15.5">
      <c r="X122"/>
      <c r="Y122"/>
    </row>
    <row r="123" spans="22:26" ht="15.5">
      <c r="X123"/>
      <c r="Y123"/>
    </row>
    <row r="124" spans="22:26" ht="15.5">
      <c r="X124"/>
      <c r="Y124"/>
    </row>
    <row r="125" spans="22:26" ht="15.5">
      <c r="X125"/>
      <c r="Y125"/>
    </row>
    <row r="126" spans="22:26" ht="15.5">
      <c r="X126"/>
      <c r="Y126"/>
    </row>
    <row r="127" spans="22:26" ht="15.5">
      <c r="X127"/>
      <c r="Y127"/>
    </row>
    <row r="128" spans="22:26" ht="15.5">
      <c r="X128"/>
      <c r="Y128"/>
    </row>
    <row r="129" spans="24:25" ht="15.5">
      <c r="X129"/>
      <c r="Y129"/>
    </row>
    <row r="130" spans="24:25" ht="15.5">
      <c r="X130"/>
      <c r="Y130"/>
    </row>
    <row r="131" spans="24:25" ht="15.5">
      <c r="X131"/>
      <c r="Y131"/>
    </row>
    <row r="132" spans="24:25" ht="15.5">
      <c r="X132"/>
      <c r="Y132"/>
    </row>
    <row r="133" spans="24:25" ht="15.5">
      <c r="X133"/>
      <c r="Y133"/>
    </row>
    <row r="134" spans="24:25" ht="15.5">
      <c r="X134"/>
      <c r="Y134"/>
    </row>
    <row r="135" spans="24:25" ht="15.5">
      <c r="X135"/>
      <c r="Y135"/>
    </row>
    <row r="136" spans="24:25" ht="15.5">
      <c r="X136"/>
      <c r="Y136"/>
    </row>
    <row r="137" spans="24:25" ht="15.5">
      <c r="X137"/>
      <c r="Y137"/>
    </row>
    <row r="138" spans="24:25" ht="15.5">
      <c r="X138"/>
      <c r="Y138"/>
    </row>
    <row r="139" spans="24:25" ht="15.5">
      <c r="X139"/>
      <c r="Y139"/>
    </row>
    <row r="140" spans="24:25" ht="15.5">
      <c r="X140"/>
      <c r="Y140"/>
    </row>
    <row r="141" spans="24:25" ht="15.5">
      <c r="X141"/>
      <c r="Y141"/>
    </row>
    <row r="142" spans="24:25" ht="15.5">
      <c r="X142"/>
      <c r="Y142"/>
    </row>
    <row r="143" spans="24:25" ht="15.5">
      <c r="X143"/>
      <c r="Y143"/>
    </row>
    <row r="144" spans="24:25" ht="15.5">
      <c r="X144"/>
      <c r="Y144"/>
    </row>
    <row r="145" spans="24:25" ht="15.5">
      <c r="X145"/>
      <c r="Y145"/>
    </row>
    <row r="146" spans="24:25" ht="15.5">
      <c r="X146"/>
      <c r="Y146"/>
    </row>
    <row r="147" spans="24:25" ht="15.5">
      <c r="X147"/>
      <c r="Y147"/>
    </row>
    <row r="148" spans="24:25" ht="15.5">
      <c r="X148"/>
      <c r="Y148"/>
    </row>
    <row r="149" spans="24:25" ht="15.5">
      <c r="X149"/>
      <c r="Y149"/>
    </row>
    <row r="150" spans="24:25" ht="15.5">
      <c r="X150"/>
      <c r="Y150"/>
    </row>
    <row r="151" spans="24:25" ht="15.5">
      <c r="X151"/>
      <c r="Y151"/>
    </row>
    <row r="152" spans="24:25" ht="15.5">
      <c r="X152"/>
      <c r="Y152"/>
    </row>
  </sheetData>
  <mergeCells count="1">
    <mergeCell ref="B1:U1"/>
  </mergeCells>
  <conditionalFormatting sqref="G99">
    <cfRule type="iconSet" priority="4">
      <iconSet reverse="1">
        <cfvo type="percent" val="0"/>
        <cfvo type="percent" val="3"/>
        <cfvo type="percent" val="5"/>
      </iconSet>
    </cfRule>
  </conditionalFormatting>
  <conditionalFormatting sqref="F99:F100">
    <cfRule type="iconSet" priority="6">
      <iconSet reverse="1">
        <cfvo type="percent" val="0"/>
        <cfvo type="percent" val="3"/>
        <cfvo type="percent" val="5"/>
      </iconSet>
    </cfRule>
  </conditionalFormatting>
  <conditionalFormatting sqref="F100:F104">
    <cfRule type="iconSet" priority="5">
      <iconSet reverse="1">
        <cfvo type="percent" val="0"/>
        <cfvo type="num" val="0.03"/>
        <cfvo type="num" val="0.05"/>
      </iconSet>
    </cfRule>
  </conditionalFormatting>
  <conditionalFormatting sqref="F67:H71">
    <cfRule type="iconSet" priority="1">
      <iconSet reverse="1">
        <cfvo type="percent" val="0"/>
        <cfvo type="num" val="0" gte="0"/>
        <cfvo type="num" val="0.3"/>
      </iconSet>
    </cfRule>
  </conditionalFormatting>
  <printOptions horizontalCentered="1" verticalCentered="1"/>
  <pageMargins left="0" right="0" top="0" bottom="0" header="0.3" footer="0.3"/>
  <pageSetup paperSize="9" scale="41" orientation="portrait"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7:G193"/>
  <sheetViews>
    <sheetView showGridLines="0" topLeftCell="J1" zoomScale="80" zoomScaleNormal="80" workbookViewId="0">
      <selection activeCell="Z20" sqref="Z20"/>
    </sheetView>
  </sheetViews>
  <sheetFormatPr defaultColWidth="9" defaultRowHeight="15.5"/>
  <cols>
    <col min="1" max="1" width="31.83203125" style="57" bestFit="1" customWidth="1"/>
    <col min="2" max="2" width="14.08203125" style="57" bestFit="1" customWidth="1"/>
    <col min="3" max="3" width="9.9140625" style="57" bestFit="1" customWidth="1"/>
    <col min="4" max="4" width="65.6640625" style="57" hidden="1" customWidth="1"/>
    <col min="5" max="5" width="73.83203125" style="57" hidden="1" customWidth="1"/>
    <col min="6" max="6" width="86" style="57" hidden="1" customWidth="1"/>
    <col min="7" max="7" width="11" style="57" customWidth="1"/>
    <col min="8" max="16384" width="9" style="57"/>
  </cols>
  <sheetData>
    <row r="27" spans="1:7" hidden="1">
      <c r="A27" s="1020" t="s">
        <v>20</v>
      </c>
      <c r="B27" s="1021" t="s">
        <v>1865</v>
      </c>
    </row>
    <row r="28" spans="1:7" hidden="1"/>
    <row r="29" spans="1:7" s="84" customFormat="1" ht="31" hidden="1">
      <c r="A29" s="1064" t="s">
        <v>21</v>
      </c>
      <c r="B29" s="1064" t="s">
        <v>22</v>
      </c>
      <c r="C29" s="1040" t="s">
        <v>1918</v>
      </c>
      <c r="D29" s="1021" t="s">
        <v>2643</v>
      </c>
      <c r="E29" s="1021" t="s">
        <v>2642</v>
      </c>
      <c r="F29" s="1021" t="s">
        <v>2641</v>
      </c>
      <c r="G29"/>
    </row>
    <row r="30" spans="1:7" hidden="1">
      <c r="A30" s="1021" t="s">
        <v>293</v>
      </c>
      <c r="B30" s="1021" t="s">
        <v>356</v>
      </c>
      <c r="C30" s="1023">
        <v>3258</v>
      </c>
      <c r="D30" s="1023">
        <v>2172</v>
      </c>
      <c r="E30" s="1023">
        <v>3258</v>
      </c>
      <c r="F30" s="1023">
        <v>3258</v>
      </c>
      <c r="G30"/>
    </row>
    <row r="31" spans="1:7" hidden="1">
      <c r="A31" s="1021"/>
      <c r="B31" s="1021" t="s">
        <v>398</v>
      </c>
      <c r="C31" s="1023">
        <v>8760</v>
      </c>
      <c r="D31" s="1023">
        <v>0</v>
      </c>
      <c r="E31" s="1023">
        <v>8760</v>
      </c>
      <c r="F31" s="1023">
        <v>4500.0000000000009</v>
      </c>
      <c r="G31"/>
    </row>
    <row r="32" spans="1:7" hidden="1">
      <c r="A32" s="1021"/>
      <c r="B32" s="1021" t="s">
        <v>401</v>
      </c>
      <c r="C32" s="1023">
        <v>77097</v>
      </c>
      <c r="D32" s="1023">
        <v>71157</v>
      </c>
      <c r="E32" s="1023">
        <v>47561</v>
      </c>
      <c r="F32" s="1023">
        <v>75375</v>
      </c>
      <c r="G32"/>
    </row>
    <row r="33" spans="1:7" hidden="1">
      <c r="A33" s="1021"/>
      <c r="B33" s="1021" t="s">
        <v>294</v>
      </c>
      <c r="C33" s="1023">
        <v>308228</v>
      </c>
      <c r="D33" s="1023">
        <v>251116.62045485858</v>
      </c>
      <c r="E33" s="1023">
        <v>148254</v>
      </c>
      <c r="F33" s="1023">
        <v>292986</v>
      </c>
      <c r="G33"/>
    </row>
    <row r="34" spans="1:7" hidden="1">
      <c r="A34" s="1021" t="s">
        <v>2993</v>
      </c>
      <c r="B34" s="1021"/>
      <c r="C34" s="1023">
        <v>397343</v>
      </c>
      <c r="D34" s="1023">
        <v>324445.62045485858</v>
      </c>
      <c r="E34" s="1023">
        <v>207833</v>
      </c>
      <c r="F34" s="1023">
        <v>376119</v>
      </c>
      <c r="G34"/>
    </row>
    <row r="35" spans="1:7" hidden="1">
      <c r="A35" s="1021" t="s">
        <v>1621</v>
      </c>
      <c r="B35" s="1021"/>
      <c r="C35" s="1023">
        <v>397343</v>
      </c>
      <c r="D35" s="1023">
        <v>324445.62045485858</v>
      </c>
      <c r="E35" s="1023">
        <v>207833</v>
      </c>
      <c r="F35" s="1023">
        <v>376119</v>
      </c>
      <c r="G35"/>
    </row>
    <row r="36" spans="1:7" hidden="1">
      <c r="A36"/>
      <c r="B36"/>
      <c r="C36"/>
      <c r="D36"/>
      <c r="E36"/>
      <c r="F36"/>
      <c r="G36"/>
    </row>
    <row r="37" spans="1:7" hidden="1">
      <c r="A37"/>
      <c r="B37"/>
      <c r="C37"/>
      <c r="D37"/>
      <c r="E37"/>
      <c r="F37"/>
      <c r="G37"/>
    </row>
    <row r="38" spans="1:7" hidden="1">
      <c r="A38"/>
      <c r="B38"/>
      <c r="C38"/>
      <c r="D38"/>
      <c r="E38"/>
      <c r="F38"/>
      <c r="G38"/>
    </row>
    <row r="39" spans="1:7" hidden="1">
      <c r="A39"/>
      <c r="B39"/>
      <c r="C39"/>
      <c r="D39"/>
      <c r="E39"/>
      <c r="F39"/>
      <c r="G39"/>
    </row>
    <row r="40" spans="1:7" hidden="1">
      <c r="A40"/>
      <c r="B40"/>
      <c r="C40"/>
      <c r="D40"/>
      <c r="E40"/>
      <c r="F40"/>
      <c r="G40"/>
    </row>
    <row r="41" spans="1:7" hidden="1">
      <c r="A41"/>
      <c r="B41"/>
      <c r="C41"/>
      <c r="D41"/>
      <c r="E41"/>
      <c r="F41"/>
      <c r="G41"/>
    </row>
    <row r="42" spans="1:7" hidden="1">
      <c r="A42"/>
      <c r="B42"/>
      <c r="C42"/>
      <c r="D42"/>
      <c r="E42"/>
      <c r="F42"/>
      <c r="G42"/>
    </row>
    <row r="43" spans="1:7" hidden="1">
      <c r="A43"/>
      <c r="B43"/>
      <c r="C43"/>
      <c r="D43"/>
      <c r="E43"/>
      <c r="F43"/>
      <c r="G43"/>
    </row>
    <row r="44" spans="1:7" hidden="1">
      <c r="A44"/>
      <c r="B44"/>
      <c r="C44"/>
      <c r="D44"/>
      <c r="E44"/>
      <c r="F44"/>
      <c r="G44"/>
    </row>
    <row r="45" spans="1:7" hidden="1">
      <c r="A45"/>
      <c r="B45"/>
      <c r="C45"/>
      <c r="D45"/>
      <c r="E45"/>
      <c r="F45"/>
      <c r="G45"/>
    </row>
    <row r="46" spans="1:7" hidden="1">
      <c r="A46"/>
      <c r="B46"/>
      <c r="C46"/>
      <c r="D46"/>
      <c r="E46"/>
      <c r="F46"/>
      <c r="G46"/>
    </row>
    <row r="47" spans="1:7" hidden="1">
      <c r="A47"/>
      <c r="B47"/>
      <c r="C47"/>
      <c r="D47"/>
      <c r="E47"/>
      <c r="F47"/>
      <c r="G47"/>
    </row>
    <row r="48" spans="1:7" hidden="1">
      <c r="A48"/>
      <c r="B48"/>
      <c r="C48"/>
      <c r="D48"/>
      <c r="E48"/>
      <c r="F48"/>
      <c r="G48"/>
    </row>
    <row r="49" spans="1:7" hidden="1">
      <c r="A49"/>
      <c r="B49"/>
      <c r="C49"/>
      <c r="D49"/>
      <c r="E49"/>
      <c r="F49"/>
      <c r="G49"/>
    </row>
    <row r="50" spans="1:7" hidden="1">
      <c r="A50"/>
      <c r="B50"/>
      <c r="C50"/>
      <c r="D50"/>
      <c r="E50"/>
      <c r="F50"/>
      <c r="G50"/>
    </row>
    <row r="51" spans="1:7" hidden="1">
      <c r="A51"/>
      <c r="B51"/>
      <c r="C51"/>
      <c r="D51"/>
      <c r="E51"/>
      <c r="F51"/>
      <c r="G51"/>
    </row>
    <row r="52" spans="1:7" hidden="1">
      <c r="A52"/>
      <c r="B52"/>
      <c r="C52"/>
      <c r="D52"/>
      <c r="E52"/>
      <c r="F52"/>
      <c r="G52"/>
    </row>
    <row r="53" spans="1:7" hidden="1">
      <c r="A53"/>
      <c r="B53"/>
      <c r="C53"/>
      <c r="D53"/>
      <c r="E53"/>
      <c r="F53"/>
      <c r="G53"/>
    </row>
    <row r="54" spans="1:7" hidden="1">
      <c r="A54"/>
      <c r="B54"/>
      <c r="C54"/>
      <c r="D54"/>
      <c r="E54"/>
      <c r="F54"/>
      <c r="G54"/>
    </row>
    <row r="55" spans="1:7" hidden="1">
      <c r="A55"/>
      <c r="B55"/>
      <c r="C55"/>
      <c r="D55"/>
      <c r="E55"/>
      <c r="F55"/>
      <c r="G55"/>
    </row>
    <row r="56" spans="1:7" hidden="1">
      <c r="A56"/>
      <c r="B56"/>
      <c r="C56"/>
      <c r="D56"/>
      <c r="E56"/>
      <c r="F56"/>
      <c r="G56"/>
    </row>
    <row r="57" spans="1:7" hidden="1">
      <c r="A57"/>
      <c r="B57"/>
      <c r="C57"/>
      <c r="D57"/>
      <c r="E57"/>
      <c r="F57"/>
      <c r="G57"/>
    </row>
    <row r="58" spans="1:7" hidden="1">
      <c r="A58"/>
      <c r="B58"/>
      <c r="C58"/>
      <c r="D58"/>
      <c r="E58"/>
      <c r="F58"/>
      <c r="G58"/>
    </row>
    <row r="59" spans="1:7" hidden="1">
      <c r="A59"/>
      <c r="B59"/>
      <c r="C59"/>
      <c r="D59"/>
      <c r="E59"/>
      <c r="F59"/>
      <c r="G59"/>
    </row>
    <row r="60" spans="1:7" hidden="1">
      <c r="A60"/>
      <c r="B60"/>
      <c r="C60"/>
      <c r="D60"/>
      <c r="E60"/>
      <c r="F60"/>
      <c r="G60"/>
    </row>
    <row r="61" spans="1:7" hidden="1">
      <c r="A61"/>
      <c r="B61"/>
      <c r="C61"/>
      <c r="D61"/>
      <c r="E61"/>
      <c r="F61"/>
      <c r="G61"/>
    </row>
    <row r="62" spans="1:7" hidden="1">
      <c r="A62"/>
      <c r="B62"/>
      <c r="C62"/>
      <c r="D62"/>
      <c r="E62"/>
      <c r="F62"/>
      <c r="G62"/>
    </row>
    <row r="63" spans="1:7" hidden="1">
      <c r="A63"/>
      <c r="B63"/>
      <c r="C63"/>
      <c r="D63"/>
      <c r="E63"/>
      <c r="F63"/>
      <c r="G63"/>
    </row>
    <row r="64" spans="1:7" hidden="1">
      <c r="A64"/>
      <c r="B64"/>
      <c r="C64"/>
      <c r="D64"/>
      <c r="E64"/>
      <c r="F64"/>
      <c r="G64"/>
    </row>
    <row r="65" spans="1:7" hidden="1">
      <c r="A65"/>
      <c r="B65"/>
      <c r="C65"/>
      <c r="D65"/>
      <c r="E65"/>
      <c r="F65"/>
      <c r="G65"/>
    </row>
    <row r="66" spans="1:7" hidden="1">
      <c r="A66"/>
      <c r="B66"/>
      <c r="C66"/>
      <c r="D66"/>
      <c r="E66"/>
      <c r="F66"/>
      <c r="G66"/>
    </row>
    <row r="67" spans="1:7" hidden="1">
      <c r="A67"/>
      <c r="B67"/>
      <c r="C67"/>
      <c r="D67"/>
      <c r="E67"/>
      <c r="F67"/>
      <c r="G67"/>
    </row>
    <row r="68" spans="1:7" hidden="1">
      <c r="A68"/>
      <c r="B68"/>
      <c r="C68"/>
      <c r="D68"/>
      <c r="E68"/>
      <c r="F68"/>
      <c r="G68"/>
    </row>
    <row r="69" spans="1:7" hidden="1">
      <c r="A69"/>
      <c r="B69"/>
      <c r="C69"/>
      <c r="D69"/>
      <c r="E69"/>
      <c r="F69"/>
      <c r="G69"/>
    </row>
    <row r="70" spans="1:7" hidden="1">
      <c r="A70"/>
      <c r="B70"/>
      <c r="C70"/>
      <c r="D70"/>
      <c r="E70"/>
      <c r="F70"/>
      <c r="G70"/>
    </row>
    <row r="71" spans="1:7" hidden="1">
      <c r="A71"/>
      <c r="B71"/>
      <c r="C71"/>
      <c r="D71"/>
      <c r="E71"/>
      <c r="F71"/>
      <c r="G71"/>
    </row>
    <row r="72" spans="1:7" hidden="1">
      <c r="A72"/>
      <c r="B72"/>
      <c r="C72"/>
      <c r="D72"/>
      <c r="E72"/>
      <c r="F72"/>
      <c r="G72"/>
    </row>
    <row r="73" spans="1:7" hidden="1">
      <c r="A73"/>
      <c r="B73"/>
      <c r="C73"/>
      <c r="D73"/>
      <c r="E73"/>
      <c r="F73"/>
      <c r="G73"/>
    </row>
    <row r="74" spans="1:7" hidden="1">
      <c r="A74"/>
      <c r="B74"/>
      <c r="C74"/>
      <c r="D74"/>
      <c r="E74"/>
      <c r="F74"/>
      <c r="G74"/>
    </row>
    <row r="75" spans="1:7" hidden="1">
      <c r="A75"/>
      <c r="B75"/>
      <c r="C75"/>
      <c r="D75"/>
      <c r="E75"/>
      <c r="F75"/>
      <c r="G75"/>
    </row>
    <row r="76" spans="1:7" hidden="1">
      <c r="A76"/>
      <c r="B76"/>
      <c r="C76"/>
      <c r="D76"/>
      <c r="E76"/>
      <c r="F76"/>
      <c r="G76"/>
    </row>
    <row r="77" spans="1:7" hidden="1">
      <c r="A77"/>
      <c r="B77"/>
      <c r="C77"/>
      <c r="D77"/>
      <c r="E77"/>
      <c r="F77"/>
      <c r="G77"/>
    </row>
    <row r="78" spans="1:7" hidden="1">
      <c r="A78"/>
      <c r="B78"/>
      <c r="C78"/>
      <c r="D78"/>
      <c r="E78"/>
      <c r="F78"/>
      <c r="G78"/>
    </row>
    <row r="79" spans="1:7" hidden="1">
      <c r="A79"/>
      <c r="B79"/>
      <c r="C79"/>
      <c r="D79"/>
      <c r="E79"/>
      <c r="F79"/>
      <c r="G79"/>
    </row>
    <row r="80" spans="1:7" hidden="1">
      <c r="A80"/>
      <c r="B80"/>
      <c r="C80"/>
      <c r="D80"/>
      <c r="E80"/>
      <c r="F80"/>
      <c r="G80"/>
    </row>
    <row r="81" spans="1:7" hidden="1">
      <c r="A81"/>
      <c r="B81"/>
      <c r="C81"/>
      <c r="D81"/>
      <c r="E81"/>
      <c r="F81"/>
      <c r="G81"/>
    </row>
    <row r="82" spans="1:7" hidden="1">
      <c r="A82"/>
      <c r="B82"/>
      <c r="C82"/>
      <c r="D82"/>
      <c r="E82"/>
      <c r="F82"/>
      <c r="G82"/>
    </row>
    <row r="83" spans="1:7" hidden="1">
      <c r="A83"/>
      <c r="B83"/>
      <c r="C83"/>
      <c r="D83"/>
      <c r="E83"/>
      <c r="F83"/>
      <c r="G83"/>
    </row>
    <row r="84" spans="1:7" hidden="1">
      <c r="A84"/>
      <c r="B84"/>
      <c r="C84"/>
      <c r="D84"/>
      <c r="E84"/>
      <c r="F84"/>
      <c r="G84"/>
    </row>
    <row r="85" spans="1:7" hidden="1">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hidden="1">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c r="F172"/>
      <c r="G172"/>
    </row>
    <row r="173" spans="1:7">
      <c r="A173"/>
      <c r="B173"/>
      <c r="C173"/>
      <c r="D173"/>
      <c r="E173"/>
      <c r="F173"/>
      <c r="G173"/>
    </row>
    <row r="174" spans="1:7">
      <c r="A174"/>
      <c r="B174"/>
      <c r="C174"/>
      <c r="D174"/>
      <c r="E174"/>
      <c r="F174"/>
      <c r="G174"/>
    </row>
    <row r="175" spans="1:7">
      <c r="A175"/>
      <c r="B175"/>
      <c r="C175"/>
      <c r="D175"/>
      <c r="E175"/>
      <c r="F175"/>
      <c r="G175"/>
    </row>
    <row r="176" spans="1:7">
      <c r="A176"/>
      <c r="B176"/>
      <c r="C176"/>
      <c r="D176"/>
      <c r="E176"/>
      <c r="F176"/>
      <c r="G176"/>
    </row>
    <row r="177" spans="1:7">
      <c r="A177"/>
      <c r="B177"/>
      <c r="C177"/>
      <c r="D177"/>
      <c r="E177"/>
      <c r="F177"/>
      <c r="G177"/>
    </row>
    <row r="178" spans="1:7">
      <c r="A178"/>
      <c r="B178"/>
      <c r="C178"/>
      <c r="D178"/>
      <c r="E178"/>
      <c r="F178"/>
      <c r="G178"/>
    </row>
    <row r="179" spans="1:7">
      <c r="A179"/>
      <c r="B179"/>
      <c r="C179"/>
      <c r="D179"/>
      <c r="E179"/>
      <c r="F179"/>
      <c r="G179"/>
    </row>
    <row r="180" spans="1:7">
      <c r="A180"/>
      <c r="B180"/>
      <c r="C180"/>
      <c r="D180"/>
      <c r="E180"/>
      <c r="F180"/>
      <c r="G180"/>
    </row>
    <row r="181" spans="1:7">
      <c r="A181"/>
      <c r="B181"/>
      <c r="C181"/>
      <c r="D181"/>
      <c r="E181"/>
      <c r="F181"/>
      <c r="G181"/>
    </row>
    <row r="182" spans="1:7">
      <c r="A182"/>
      <c r="B182"/>
      <c r="C182"/>
      <c r="D182"/>
      <c r="E182"/>
      <c r="F182"/>
      <c r="G182"/>
    </row>
    <row r="183" spans="1:7">
      <c r="A183"/>
      <c r="B183"/>
      <c r="C183"/>
      <c r="D183"/>
      <c r="E183"/>
      <c r="F183"/>
      <c r="G183"/>
    </row>
    <row r="184" spans="1:7">
      <c r="A184"/>
      <c r="B184"/>
      <c r="C184"/>
      <c r="D184"/>
      <c r="E184"/>
      <c r="F184"/>
      <c r="G184"/>
    </row>
    <row r="185" spans="1:7">
      <c r="A185"/>
      <c r="B185"/>
      <c r="C185"/>
      <c r="D185"/>
      <c r="E185"/>
      <c r="F185"/>
      <c r="G185"/>
    </row>
    <row r="186" spans="1:7">
      <c r="A186"/>
      <c r="B186"/>
      <c r="C186"/>
      <c r="D186"/>
      <c r="E186"/>
      <c r="F186"/>
      <c r="G186"/>
    </row>
    <row r="187" spans="1:7">
      <c r="A187"/>
      <c r="B187"/>
      <c r="C187"/>
      <c r="D187"/>
      <c r="E187"/>
      <c r="F187"/>
      <c r="G187"/>
    </row>
    <row r="188" spans="1:7">
      <c r="A188"/>
      <c r="B188"/>
      <c r="C188"/>
      <c r="D188"/>
      <c r="E188"/>
      <c r="F188"/>
      <c r="G188"/>
    </row>
    <row r="189" spans="1:7">
      <c r="A189"/>
      <c r="B189"/>
      <c r="C189"/>
      <c r="D189"/>
      <c r="E189"/>
      <c r="F189"/>
      <c r="G189"/>
    </row>
    <row r="190" spans="1:7">
      <c r="A190"/>
      <c r="B190"/>
      <c r="C190"/>
      <c r="D190"/>
      <c r="E190"/>
      <c r="F190"/>
      <c r="G190"/>
    </row>
    <row r="191" spans="1:7">
      <c r="A191"/>
      <c r="B191"/>
      <c r="C191"/>
      <c r="D191"/>
      <c r="E191"/>
      <c r="F191"/>
      <c r="G191"/>
    </row>
    <row r="192" spans="1:7">
      <c r="A192"/>
      <c r="B192"/>
      <c r="C192"/>
      <c r="D192"/>
      <c r="E192"/>
      <c r="F192"/>
      <c r="G192"/>
    </row>
    <row r="193" spans="1:7">
      <c r="A193"/>
      <c r="B193"/>
      <c r="C193"/>
      <c r="D193"/>
      <c r="E193"/>
      <c r="F193"/>
      <c r="G193"/>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A48A8-246D-4403-9A0C-C6340D03BBE5}">
  <dimension ref="A2:B13"/>
  <sheetViews>
    <sheetView showGridLines="0" workbookViewId="0">
      <selection activeCell="A14" sqref="A14:XFD15"/>
    </sheetView>
  </sheetViews>
  <sheetFormatPr defaultColWidth="9" defaultRowHeight="15.5"/>
  <cols>
    <col min="1" max="1" width="17.1640625" style="643" customWidth="1"/>
    <col min="2" max="2" width="81.83203125" style="643" customWidth="1"/>
    <col min="3" max="16384" width="9" style="643"/>
  </cols>
  <sheetData>
    <row r="2" spans="1:2" ht="18.5">
      <c r="A2" s="1139" t="s">
        <v>2985</v>
      </c>
      <c r="B2" s="1139"/>
    </row>
    <row r="3" spans="1:2">
      <c r="A3" s="649" t="s">
        <v>21</v>
      </c>
      <c r="B3" s="648" t="s">
        <v>2927</v>
      </c>
    </row>
    <row r="4" spans="1:2">
      <c r="A4" s="650" t="s">
        <v>293</v>
      </c>
      <c r="B4" s="644" t="s">
        <v>2949</v>
      </c>
    </row>
    <row r="5" spans="1:2" ht="46.5">
      <c r="A5" s="651"/>
      <c r="B5" s="644" t="s">
        <v>2984</v>
      </c>
    </row>
    <row r="6" spans="1:2">
      <c r="A6" s="651"/>
      <c r="B6" s="644" t="s">
        <v>61</v>
      </c>
    </row>
    <row r="7" spans="1:2">
      <c r="A7" s="642" t="s">
        <v>2928</v>
      </c>
      <c r="B7" s="642" t="s">
        <v>2929</v>
      </c>
    </row>
    <row r="8" spans="1:2" ht="46.5">
      <c r="A8" s="645" t="s">
        <v>293</v>
      </c>
      <c r="B8" s="646" t="s">
        <v>2986</v>
      </c>
    </row>
    <row r="9" spans="1:2" ht="31">
      <c r="A9" s="690"/>
      <c r="B9" s="646" t="s">
        <v>2987</v>
      </c>
    </row>
    <row r="10" spans="1:2">
      <c r="A10" s="647" t="s">
        <v>2928</v>
      </c>
      <c r="B10" s="647" t="s">
        <v>2930</v>
      </c>
    </row>
    <row r="11" spans="1:2">
      <c r="A11" s="652" t="s">
        <v>293</v>
      </c>
      <c r="B11" s="653" t="s">
        <v>2950</v>
      </c>
    </row>
    <row r="12" spans="1:2" ht="31">
      <c r="A12" s="654"/>
      <c r="B12" s="653" t="s">
        <v>2988</v>
      </c>
    </row>
    <row r="13" spans="1:2" ht="46.5">
      <c r="A13" s="654"/>
      <c r="B13" s="653" t="s">
        <v>2989</v>
      </c>
    </row>
  </sheetData>
  <mergeCells count="1">
    <mergeCell ref="A2:B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A573"/>
  <sheetViews>
    <sheetView showGridLines="0" topLeftCell="F1" zoomScale="70" zoomScaleNormal="70" workbookViewId="0">
      <selection activeCell="I22" sqref="I22"/>
    </sheetView>
  </sheetViews>
  <sheetFormatPr defaultColWidth="20.58203125" defaultRowHeight="15.5"/>
  <cols>
    <col min="1" max="1" width="28.9140625" style="57" hidden="1" customWidth="1"/>
    <col min="2" max="2" width="11.08203125" style="57" hidden="1" customWidth="1"/>
    <col min="3" max="3" width="59" style="57" hidden="1" customWidth="1"/>
    <col min="4" max="4" width="46.5" style="57" hidden="1" customWidth="1"/>
    <col min="5" max="5" width="74.4140625" style="57" hidden="1" customWidth="1"/>
    <col min="6" max="6" width="20.58203125" style="57" customWidth="1"/>
    <col min="7" max="16384" width="20.58203125" style="57"/>
  </cols>
  <sheetData>
    <row r="1" spans="1:20" ht="26.25" customHeight="1">
      <c r="A1" s="1140" t="s">
        <v>3310</v>
      </c>
      <c r="B1" s="1140"/>
      <c r="C1" s="1140"/>
      <c r="D1" s="1140"/>
      <c r="E1" s="1140"/>
      <c r="F1" s="1140"/>
      <c r="G1" s="1140"/>
      <c r="H1" s="1140"/>
      <c r="I1" s="1140"/>
      <c r="J1" s="1140"/>
      <c r="K1" s="1140"/>
      <c r="L1" s="1140"/>
      <c r="M1" s="1140"/>
      <c r="N1" s="1140"/>
      <c r="O1" s="1140"/>
      <c r="P1" s="1140"/>
      <c r="Q1" s="1140"/>
      <c r="R1" s="1140"/>
      <c r="S1" s="1140"/>
      <c r="T1" s="1140"/>
    </row>
    <row r="33" spans="1:27">
      <c r="A33"/>
      <c r="B33"/>
    </row>
    <row r="34" spans="1:27">
      <c r="A34" s="1020" t="s">
        <v>20</v>
      </c>
      <c r="B34" s="1021" t="s">
        <v>3172</v>
      </c>
    </row>
    <row r="35" spans="1:27">
      <c r="A35" s="1064" t="s">
        <v>22</v>
      </c>
      <c r="B35" s="1021" t="s">
        <v>1865</v>
      </c>
    </row>
    <row r="36" spans="1:27">
      <c r="A36" s="1064" t="s">
        <v>21</v>
      </c>
      <c r="B36" s="1021" t="s">
        <v>1865</v>
      </c>
    </row>
    <row r="37" spans="1:27">
      <c r="C37" s="177"/>
      <c r="D37" s="177"/>
      <c r="E37" s="177"/>
    </row>
    <row r="38" spans="1:27" s="84" customFormat="1" ht="31">
      <c r="A38" s="1020" t="s">
        <v>23</v>
      </c>
      <c r="B38" s="1040" t="s">
        <v>1918</v>
      </c>
      <c r="C38" s="1021" t="s">
        <v>2679</v>
      </c>
      <c r="D38" s="1021" t="s">
        <v>2680</v>
      </c>
      <c r="E38" s="1021" t="s">
        <v>2681</v>
      </c>
      <c r="F38"/>
      <c r="G38"/>
      <c r="H38"/>
      <c r="I38"/>
      <c r="J38"/>
      <c r="K38"/>
      <c r="L38"/>
      <c r="M38"/>
      <c r="N38"/>
      <c r="O38"/>
      <c r="P38"/>
      <c r="Q38"/>
      <c r="R38"/>
      <c r="S38"/>
      <c r="T38"/>
      <c r="U38"/>
      <c r="V38"/>
      <c r="W38"/>
      <c r="X38"/>
      <c r="Y38"/>
      <c r="Z38"/>
      <c r="AA38"/>
    </row>
    <row r="39" spans="1:27">
      <c r="A39" s="1021" t="s">
        <v>411</v>
      </c>
      <c r="B39" s="1023">
        <v>5405</v>
      </c>
      <c r="C39" s="1023">
        <v>5405</v>
      </c>
      <c r="D39" s="1023">
        <v>646</v>
      </c>
      <c r="E39" s="1023">
        <v>5405</v>
      </c>
      <c r="F39"/>
      <c r="G39"/>
      <c r="H39"/>
      <c r="I39"/>
      <c r="J39"/>
      <c r="K39"/>
      <c r="L39"/>
      <c r="M39"/>
      <c r="N39"/>
      <c r="O39"/>
      <c r="P39"/>
      <c r="Q39"/>
      <c r="R39"/>
      <c r="S39"/>
      <c r="T39"/>
      <c r="U39"/>
      <c r="V39"/>
      <c r="W39"/>
      <c r="X39"/>
      <c r="Y39"/>
      <c r="Z39"/>
      <c r="AA39"/>
    </row>
    <row r="40" spans="1:27">
      <c r="A40" s="1021" t="s">
        <v>413</v>
      </c>
      <c r="B40" s="1023">
        <v>2562</v>
      </c>
      <c r="C40" s="1023">
        <v>2562</v>
      </c>
      <c r="D40" s="1023">
        <v>730</v>
      </c>
      <c r="E40" s="1023">
        <v>2562</v>
      </c>
      <c r="F40"/>
      <c r="G40"/>
      <c r="H40"/>
      <c r="I40"/>
      <c r="J40"/>
      <c r="K40"/>
      <c r="L40"/>
      <c r="M40"/>
      <c r="N40"/>
      <c r="O40"/>
      <c r="P40"/>
      <c r="Q40"/>
      <c r="R40"/>
      <c r="S40"/>
      <c r="T40"/>
      <c r="U40"/>
      <c r="V40"/>
      <c r="W40"/>
      <c r="X40"/>
      <c r="Y40"/>
      <c r="Z40"/>
      <c r="AA40"/>
    </row>
    <row r="41" spans="1:27">
      <c r="A41" s="1021" t="s">
        <v>424</v>
      </c>
      <c r="B41" s="1023">
        <v>4766</v>
      </c>
      <c r="C41" s="1023">
        <v>4766</v>
      </c>
      <c r="D41" s="1023">
        <v>361</v>
      </c>
      <c r="E41" s="1023">
        <v>4766</v>
      </c>
      <c r="F41"/>
      <c r="G41"/>
      <c r="H41"/>
      <c r="I41"/>
      <c r="J41"/>
      <c r="K41"/>
      <c r="L41"/>
      <c r="M41"/>
      <c r="N41"/>
      <c r="O41"/>
      <c r="P41"/>
      <c r="Q41"/>
      <c r="R41"/>
      <c r="S41"/>
      <c r="T41"/>
      <c r="U41"/>
      <c r="V41"/>
      <c r="W41"/>
      <c r="X41"/>
      <c r="Y41"/>
      <c r="Z41"/>
      <c r="AA41"/>
    </row>
    <row r="42" spans="1:27">
      <c r="A42" s="1021" t="s">
        <v>426</v>
      </c>
      <c r="B42" s="1023">
        <v>9185</v>
      </c>
      <c r="C42" s="1023">
        <v>9011.8237853517039</v>
      </c>
      <c r="D42" s="1023">
        <v>344</v>
      </c>
      <c r="E42" s="1023">
        <v>9185</v>
      </c>
      <c r="F42"/>
      <c r="G42"/>
      <c r="H42"/>
      <c r="I42"/>
      <c r="J42"/>
      <c r="K42"/>
      <c r="L42"/>
      <c r="M42"/>
      <c r="N42"/>
      <c r="O42"/>
      <c r="P42"/>
      <c r="Q42"/>
      <c r="R42"/>
      <c r="S42"/>
      <c r="T42"/>
      <c r="U42"/>
      <c r="V42"/>
      <c r="W42"/>
      <c r="X42"/>
      <c r="Y42"/>
      <c r="Z42"/>
      <c r="AA42"/>
    </row>
    <row r="43" spans="1:27">
      <c r="A43" s="1021" t="s">
        <v>423</v>
      </c>
      <c r="B43" s="1023">
        <v>12453</v>
      </c>
      <c r="C43" s="1023">
        <v>3847.3718670076728</v>
      </c>
      <c r="D43" s="1023">
        <v>1041</v>
      </c>
      <c r="E43" s="1023">
        <v>12453</v>
      </c>
      <c r="F43"/>
      <c r="G43"/>
      <c r="H43"/>
      <c r="I43"/>
      <c r="J43"/>
      <c r="K43"/>
      <c r="L43"/>
      <c r="M43"/>
      <c r="N43"/>
      <c r="O43"/>
      <c r="P43"/>
      <c r="Q43"/>
      <c r="R43"/>
      <c r="S43"/>
      <c r="T43"/>
      <c r="U43"/>
      <c r="V43"/>
      <c r="W43"/>
      <c r="X43"/>
      <c r="Y43"/>
      <c r="Z43"/>
      <c r="AA43"/>
    </row>
    <row r="44" spans="1:27">
      <c r="A44" s="1021" t="s">
        <v>367</v>
      </c>
      <c r="B44" s="1023">
        <v>1086</v>
      </c>
      <c r="C44" s="1023">
        <v>1086</v>
      </c>
      <c r="D44" s="1023">
        <v>1086</v>
      </c>
      <c r="E44" s="1023">
        <v>1086</v>
      </c>
      <c r="F44"/>
      <c r="G44"/>
    </row>
    <row r="45" spans="1:27">
      <c r="A45" s="1021" t="s">
        <v>409</v>
      </c>
      <c r="B45" s="1023">
        <v>7466</v>
      </c>
      <c r="C45" s="1023">
        <v>7466</v>
      </c>
      <c r="D45" s="1023">
        <v>618</v>
      </c>
      <c r="E45" s="1023">
        <v>7466</v>
      </c>
      <c r="F45"/>
      <c r="G45"/>
    </row>
    <row r="46" spans="1:27">
      <c r="A46" s="1021" t="s">
        <v>430</v>
      </c>
      <c r="B46" s="1023">
        <v>3503</v>
      </c>
      <c r="C46" s="1023">
        <v>3503</v>
      </c>
      <c r="D46" s="1023">
        <v>546</v>
      </c>
      <c r="E46" s="1023">
        <v>3503</v>
      </c>
      <c r="F46"/>
      <c r="G46"/>
    </row>
    <row r="47" spans="1:27">
      <c r="A47" s="1021" t="s">
        <v>405</v>
      </c>
      <c r="B47" s="1023">
        <v>5089</v>
      </c>
      <c r="C47" s="1023">
        <v>5089</v>
      </c>
      <c r="D47" s="1023">
        <v>701</v>
      </c>
      <c r="E47" s="1023">
        <v>5089</v>
      </c>
      <c r="F47"/>
      <c r="G47"/>
    </row>
    <row r="48" spans="1:27">
      <c r="A48" s="1021" t="s">
        <v>406</v>
      </c>
      <c r="B48" s="1023">
        <v>5268</v>
      </c>
      <c r="C48" s="1023">
        <v>5268</v>
      </c>
      <c r="D48" s="1023">
        <v>830</v>
      </c>
      <c r="E48" s="1023">
        <v>5268</v>
      </c>
      <c r="F48"/>
      <c r="G48"/>
    </row>
    <row r="49" spans="1:7">
      <c r="A49" s="1021" t="s">
        <v>440</v>
      </c>
      <c r="B49" s="1023">
        <v>4924</v>
      </c>
      <c r="C49" s="1023">
        <v>4733.1472868217061</v>
      </c>
      <c r="D49" s="1023">
        <v>225</v>
      </c>
      <c r="E49" s="1023">
        <v>4924</v>
      </c>
      <c r="F49"/>
      <c r="G49"/>
    </row>
    <row r="50" spans="1:7">
      <c r="A50" s="1021" t="s">
        <v>431</v>
      </c>
      <c r="B50" s="1023">
        <v>13878</v>
      </c>
      <c r="C50" s="1023">
        <v>13878</v>
      </c>
      <c r="D50" s="1023">
        <v>616</v>
      </c>
      <c r="E50" s="1023">
        <v>13878</v>
      </c>
      <c r="F50"/>
      <c r="G50"/>
    </row>
    <row r="51" spans="1:7">
      <c r="A51" s="1021" t="s">
        <v>429</v>
      </c>
      <c r="B51" s="1023">
        <v>12495</v>
      </c>
      <c r="C51" s="1023">
        <v>4427</v>
      </c>
      <c r="D51" s="1023">
        <v>12495</v>
      </c>
      <c r="E51" s="1023">
        <v>12495</v>
      </c>
      <c r="F51"/>
      <c r="G51"/>
    </row>
    <row r="52" spans="1:7">
      <c r="A52" s="1021" t="s">
        <v>438</v>
      </c>
      <c r="B52" s="1023">
        <v>13870</v>
      </c>
      <c r="C52" s="1023">
        <v>13870</v>
      </c>
      <c r="D52" s="1023">
        <v>1066</v>
      </c>
      <c r="E52" s="1023">
        <v>13870</v>
      </c>
      <c r="F52"/>
      <c r="G52"/>
    </row>
    <row r="53" spans="1:7">
      <c r="A53" s="1021" t="s">
        <v>404</v>
      </c>
      <c r="B53" s="1023">
        <v>2861</v>
      </c>
      <c r="C53" s="1023">
        <v>773</v>
      </c>
      <c r="D53" s="1023">
        <v>2861</v>
      </c>
      <c r="E53" s="1023">
        <v>2000</v>
      </c>
      <c r="F53"/>
      <c r="G53"/>
    </row>
    <row r="54" spans="1:7">
      <c r="A54" s="1021" t="s">
        <v>399</v>
      </c>
      <c r="B54" s="1023">
        <v>2920</v>
      </c>
      <c r="C54" s="1023">
        <v>0</v>
      </c>
      <c r="D54" s="1023">
        <v>2920</v>
      </c>
      <c r="E54" s="1023">
        <v>1500.0000000000002</v>
      </c>
      <c r="F54"/>
      <c r="G54"/>
    </row>
    <row r="55" spans="1:7">
      <c r="A55" s="1021" t="s">
        <v>421</v>
      </c>
      <c r="B55" s="1023">
        <v>13135</v>
      </c>
      <c r="C55" s="1023">
        <v>7191.4446620959843</v>
      </c>
      <c r="D55" s="1023">
        <v>1343</v>
      </c>
      <c r="E55" s="1023">
        <v>8750</v>
      </c>
      <c r="F55"/>
      <c r="G55"/>
    </row>
    <row r="56" spans="1:7">
      <c r="A56" s="1021" t="s">
        <v>425</v>
      </c>
      <c r="B56" s="1023">
        <v>5950</v>
      </c>
      <c r="C56" s="1023">
        <v>5950</v>
      </c>
      <c r="D56" s="1023">
        <v>503</v>
      </c>
      <c r="E56" s="1023">
        <v>5950</v>
      </c>
      <c r="F56"/>
      <c r="G56"/>
    </row>
    <row r="57" spans="1:7">
      <c r="A57" s="1021" t="s">
        <v>2272</v>
      </c>
      <c r="B57" s="1023">
        <v>2231</v>
      </c>
      <c r="C57" s="1023">
        <v>2231</v>
      </c>
      <c r="D57" s="1023">
        <v>53</v>
      </c>
      <c r="E57" s="1023">
        <v>2231</v>
      </c>
      <c r="F57"/>
      <c r="G57"/>
    </row>
    <row r="58" spans="1:7">
      <c r="A58" s="1021" t="s">
        <v>2271</v>
      </c>
      <c r="B58" s="1023">
        <v>2066</v>
      </c>
      <c r="C58" s="1023">
        <v>2066</v>
      </c>
      <c r="D58" s="1023">
        <v>1129</v>
      </c>
      <c r="E58" s="1023">
        <v>2066</v>
      </c>
      <c r="F58"/>
      <c r="G58"/>
    </row>
    <row r="59" spans="1:7">
      <c r="A59" s="1021" t="s">
        <v>2273</v>
      </c>
      <c r="B59" s="1023">
        <v>2698</v>
      </c>
      <c r="C59" s="1023">
        <v>0</v>
      </c>
      <c r="D59" s="1023">
        <v>2698</v>
      </c>
      <c r="E59" s="1023">
        <v>2698</v>
      </c>
      <c r="F59"/>
      <c r="G59"/>
    </row>
    <row r="60" spans="1:7">
      <c r="A60" s="1021" t="s">
        <v>1621</v>
      </c>
      <c r="B60" s="1023">
        <v>133811</v>
      </c>
      <c r="C60" s="1023">
        <v>103123.78760127707</v>
      </c>
      <c r="D60" s="1023">
        <v>32812</v>
      </c>
      <c r="E60" s="1023">
        <v>127145</v>
      </c>
      <c r="F60"/>
      <c r="G60"/>
    </row>
    <row r="61" spans="1:7">
      <c r="A61"/>
      <c r="B61"/>
      <c r="C61"/>
      <c r="D61"/>
      <c r="E61"/>
      <c r="F61"/>
      <c r="G61"/>
    </row>
    <row r="62" spans="1:7">
      <c r="A62"/>
      <c r="B62"/>
      <c r="C62"/>
      <c r="D62"/>
      <c r="E62"/>
      <c r="F62"/>
      <c r="G62"/>
    </row>
    <row r="63" spans="1:7">
      <c r="A63"/>
      <c r="B63"/>
      <c r="C63"/>
      <c r="D63"/>
      <c r="E63"/>
      <c r="F63"/>
      <c r="G63"/>
    </row>
    <row r="64" spans="1:7">
      <c r="A64"/>
      <c r="B64"/>
      <c r="C64"/>
      <c r="D64"/>
      <c r="E64"/>
      <c r="F64"/>
      <c r="G64"/>
    </row>
    <row r="65" spans="1:7">
      <c r="A65"/>
      <c r="B65"/>
      <c r="C65"/>
      <c r="D65"/>
      <c r="E65"/>
      <c r="F65"/>
      <c r="G65"/>
    </row>
    <row r="66" spans="1:7">
      <c r="A66"/>
      <c r="B66"/>
      <c r="C66"/>
      <c r="D66"/>
      <c r="E66"/>
      <c r="F66"/>
      <c r="G66"/>
    </row>
    <row r="67" spans="1:7">
      <c r="A67"/>
      <c r="B67"/>
      <c r="C67"/>
      <c r="D67"/>
      <c r="E67"/>
      <c r="F67"/>
      <c r="G67"/>
    </row>
    <row r="68" spans="1:7">
      <c r="A68"/>
      <c r="B68"/>
      <c r="C68"/>
      <c r="D68"/>
      <c r="E68"/>
      <c r="F68"/>
      <c r="G68"/>
    </row>
    <row r="69" spans="1:7">
      <c r="A69"/>
      <c r="B69"/>
      <c r="C69"/>
      <c r="D69"/>
      <c r="E69"/>
      <c r="F69"/>
      <c r="G69"/>
    </row>
    <row r="70" spans="1:7">
      <c r="A70"/>
      <c r="B70"/>
      <c r="C70"/>
      <c r="D70"/>
      <c r="E70"/>
      <c r="F70"/>
      <c r="G70"/>
    </row>
    <row r="71" spans="1:7">
      <c r="A71"/>
      <c r="B71"/>
      <c r="C71"/>
      <c r="D71"/>
      <c r="E71"/>
      <c r="F71"/>
      <c r="G71"/>
    </row>
    <row r="72" spans="1:7">
      <c r="A72"/>
      <c r="B72"/>
      <c r="C72"/>
      <c r="D72"/>
      <c r="E72"/>
      <c r="F72"/>
      <c r="G72"/>
    </row>
    <row r="73" spans="1:7">
      <c r="A73"/>
      <c r="B73"/>
      <c r="C73"/>
      <c r="D73"/>
      <c r="E73"/>
      <c r="F73"/>
      <c r="G73"/>
    </row>
    <row r="74" spans="1:7">
      <c r="A74"/>
      <c r="B74"/>
      <c r="C74"/>
      <c r="D74"/>
      <c r="E74"/>
      <c r="F74"/>
      <c r="G74"/>
    </row>
    <row r="75" spans="1:7">
      <c r="A75"/>
      <c r="B75"/>
      <c r="C75"/>
      <c r="D75"/>
      <c r="E75"/>
      <c r="F75"/>
      <c r="G75"/>
    </row>
    <row r="76" spans="1:7">
      <c r="A76"/>
      <c r="B76"/>
      <c r="C76"/>
      <c r="D76"/>
      <c r="E76"/>
      <c r="F76"/>
      <c r="G76"/>
    </row>
    <row r="77" spans="1:7">
      <c r="A77"/>
      <c r="B77"/>
      <c r="C77"/>
      <c r="D77"/>
      <c r="E77"/>
      <c r="F77"/>
      <c r="G77"/>
    </row>
    <row r="78" spans="1:7">
      <c r="A78"/>
      <c r="B78"/>
      <c r="C78"/>
      <c r="D78"/>
      <c r="E78"/>
      <c r="F78"/>
      <c r="G78"/>
    </row>
    <row r="79" spans="1:7">
      <c r="A79"/>
      <c r="B79"/>
      <c r="C79"/>
      <c r="D79"/>
      <c r="E79"/>
      <c r="F79"/>
      <c r="G79"/>
    </row>
    <row r="80" spans="1:7">
      <c r="A80"/>
      <c r="B80"/>
      <c r="C80"/>
      <c r="D80"/>
      <c r="E80"/>
      <c r="F80"/>
      <c r="G80"/>
    </row>
    <row r="81" spans="1:7">
      <c r="A81"/>
      <c r="B81"/>
      <c r="C81"/>
      <c r="D81"/>
      <c r="E81"/>
      <c r="F81"/>
      <c r="G81"/>
    </row>
    <row r="82" spans="1:7">
      <c r="A82"/>
      <c r="B82"/>
      <c r="C82"/>
      <c r="D82"/>
      <c r="E82"/>
      <c r="F82"/>
      <c r="G82"/>
    </row>
    <row r="83" spans="1:7">
      <c r="A83"/>
      <c r="B83"/>
      <c r="C83"/>
      <c r="D83"/>
      <c r="E83"/>
      <c r="F83"/>
      <c r="G83"/>
    </row>
    <row r="84" spans="1:7">
      <c r="A84"/>
      <c r="B84"/>
      <c r="C84"/>
      <c r="D84"/>
      <c r="E84"/>
      <c r="F84"/>
      <c r="G84"/>
    </row>
    <row r="85" spans="1:7">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row>
    <row r="173" spans="1:7">
      <c r="A173"/>
      <c r="B173"/>
      <c r="C173"/>
      <c r="D173"/>
      <c r="E173"/>
    </row>
    <row r="174" spans="1:7">
      <c r="A174"/>
      <c r="B174"/>
      <c r="C174"/>
      <c r="D174"/>
      <c r="E174"/>
    </row>
    <row r="175" spans="1:7">
      <c r="A175"/>
      <c r="B175"/>
      <c r="C175"/>
      <c r="D175"/>
      <c r="E175"/>
    </row>
    <row r="176" spans="1:7">
      <c r="A176"/>
      <c r="B176"/>
      <c r="C176"/>
      <c r="D176"/>
      <c r="E176"/>
    </row>
    <row r="177" spans="1:5">
      <c r="A177"/>
      <c r="B177"/>
      <c r="C177"/>
      <c r="D177"/>
      <c r="E177"/>
    </row>
    <row r="178" spans="1:5">
      <c r="A178"/>
      <c r="B178"/>
      <c r="C178"/>
      <c r="D178"/>
      <c r="E178"/>
    </row>
    <row r="179" spans="1:5">
      <c r="A179"/>
      <c r="B179"/>
      <c r="C179"/>
      <c r="D179"/>
      <c r="E179"/>
    </row>
    <row r="180" spans="1:5">
      <c r="A180"/>
      <c r="B180"/>
      <c r="C180"/>
      <c r="D180"/>
      <c r="E180"/>
    </row>
    <row r="181" spans="1:5">
      <c r="A181"/>
      <c r="B181"/>
      <c r="C181"/>
      <c r="D181"/>
      <c r="E181"/>
    </row>
    <row r="182" spans="1:5">
      <c r="A182"/>
      <c r="B182"/>
      <c r="C182"/>
      <c r="D182"/>
      <c r="E182"/>
    </row>
    <row r="183" spans="1:5">
      <c r="A183"/>
      <c r="B183"/>
      <c r="C183"/>
      <c r="D183"/>
      <c r="E183"/>
    </row>
    <row r="184" spans="1:5">
      <c r="A184"/>
      <c r="B184"/>
      <c r="C184"/>
      <c r="D184"/>
      <c r="E184"/>
    </row>
    <row r="185" spans="1:5">
      <c r="A185"/>
      <c r="B185"/>
      <c r="C185"/>
      <c r="D185"/>
      <c r="E185"/>
    </row>
    <row r="186" spans="1:5">
      <c r="A186"/>
      <c r="B186"/>
      <c r="C186"/>
      <c r="D186"/>
      <c r="E186"/>
    </row>
    <row r="187" spans="1:5">
      <c r="A187"/>
      <c r="B187"/>
      <c r="C187"/>
      <c r="D187"/>
      <c r="E187"/>
    </row>
    <row r="188" spans="1:5">
      <c r="A188"/>
      <c r="B188"/>
      <c r="C188"/>
      <c r="D188"/>
      <c r="E188"/>
    </row>
    <row r="189" spans="1:5">
      <c r="A189"/>
      <c r="B189"/>
      <c r="C189"/>
      <c r="D189"/>
      <c r="E189"/>
    </row>
    <row r="190" spans="1:5">
      <c r="A190"/>
      <c r="B190"/>
      <c r="C190"/>
      <c r="D190"/>
      <c r="E190"/>
    </row>
    <row r="191" spans="1:5">
      <c r="A191"/>
      <c r="B191"/>
      <c r="C191"/>
      <c r="D191"/>
      <c r="E191"/>
    </row>
    <row r="192" spans="1:5">
      <c r="A192"/>
      <c r="B192"/>
      <c r="C192"/>
      <c r="D192"/>
      <c r="E192"/>
    </row>
    <row r="193" spans="1:5">
      <c r="A193"/>
      <c r="B193"/>
      <c r="C193"/>
      <c r="D193"/>
      <c r="E193"/>
    </row>
    <row r="194" spans="1:5">
      <c r="A194"/>
      <c r="B194"/>
      <c r="C194"/>
      <c r="D194"/>
      <c r="E194"/>
    </row>
    <row r="195" spans="1:5">
      <c r="A195"/>
      <c r="B195"/>
      <c r="C195"/>
      <c r="D195"/>
      <c r="E195"/>
    </row>
    <row r="196" spans="1:5">
      <c r="A196"/>
      <c r="B196"/>
      <c r="C196"/>
      <c r="D196"/>
      <c r="E196"/>
    </row>
    <row r="197" spans="1:5">
      <c r="A197"/>
      <c r="B197"/>
      <c r="C197"/>
      <c r="D197"/>
      <c r="E197"/>
    </row>
    <row r="198" spans="1:5">
      <c r="A198"/>
      <c r="B198"/>
      <c r="C198"/>
      <c r="D198"/>
      <c r="E198"/>
    </row>
    <row r="199" spans="1:5">
      <c r="A199"/>
      <c r="B199"/>
      <c r="C199"/>
      <c r="D199"/>
      <c r="E199"/>
    </row>
    <row r="200" spans="1:5">
      <c r="A200"/>
      <c r="B200"/>
      <c r="C200"/>
      <c r="D200"/>
      <c r="E200"/>
    </row>
    <row r="201" spans="1:5">
      <c r="A201"/>
      <c r="B201"/>
      <c r="C201"/>
      <c r="D201"/>
      <c r="E201"/>
    </row>
    <row r="202" spans="1:5">
      <c r="A202"/>
      <c r="B202"/>
      <c r="C202"/>
      <c r="D202"/>
      <c r="E202"/>
    </row>
    <row r="203" spans="1:5">
      <c r="A203"/>
      <c r="B203"/>
      <c r="C203"/>
      <c r="D203"/>
      <c r="E203"/>
    </row>
    <row r="204" spans="1:5">
      <c r="A204"/>
      <c r="B204"/>
      <c r="C204"/>
      <c r="D204"/>
      <c r="E204"/>
    </row>
    <row r="205" spans="1:5">
      <c r="A205"/>
      <c r="B205"/>
      <c r="C205"/>
      <c r="D205"/>
      <c r="E205"/>
    </row>
    <row r="206" spans="1:5">
      <c r="A206"/>
      <c r="B206"/>
      <c r="C206"/>
      <c r="D206"/>
      <c r="E206"/>
    </row>
    <row r="207" spans="1:5">
      <c r="A207"/>
      <c r="B207"/>
      <c r="C207"/>
      <c r="D207"/>
      <c r="E207"/>
    </row>
    <row r="208" spans="1:5">
      <c r="A208"/>
      <c r="B208"/>
      <c r="C208"/>
      <c r="D208"/>
      <c r="E208"/>
    </row>
    <row r="209" spans="1:5">
      <c r="A209"/>
      <c r="B209"/>
      <c r="C209"/>
      <c r="D209"/>
      <c r="E209"/>
    </row>
    <row r="210" spans="1:5">
      <c r="A210"/>
      <c r="B210"/>
      <c r="C210"/>
      <c r="D210"/>
      <c r="E210"/>
    </row>
    <row r="211" spans="1:5">
      <c r="A211"/>
      <c r="B211"/>
      <c r="C211"/>
      <c r="D211"/>
      <c r="E211"/>
    </row>
    <row r="212" spans="1:5">
      <c r="A212"/>
      <c r="B212"/>
      <c r="C212"/>
      <c r="D212"/>
      <c r="E212"/>
    </row>
    <row r="213" spans="1:5">
      <c r="A213"/>
      <c r="B213"/>
      <c r="C213"/>
      <c r="D213"/>
      <c r="E213"/>
    </row>
    <row r="214" spans="1:5">
      <c r="A214"/>
      <c r="B214"/>
      <c r="C214"/>
      <c r="D214"/>
      <c r="E214"/>
    </row>
    <row r="215" spans="1:5">
      <c r="A215"/>
      <c r="B215"/>
      <c r="C215"/>
      <c r="D215"/>
      <c r="E215"/>
    </row>
    <row r="216" spans="1:5">
      <c r="A216"/>
      <c r="B216"/>
      <c r="C216"/>
      <c r="D216"/>
      <c r="E216"/>
    </row>
    <row r="217" spans="1:5">
      <c r="A217"/>
      <c r="B217"/>
      <c r="C217"/>
      <c r="D217"/>
      <c r="E217"/>
    </row>
    <row r="218" spans="1:5">
      <c r="A218"/>
      <c r="B218"/>
      <c r="C218"/>
      <c r="D218"/>
      <c r="E218"/>
    </row>
    <row r="219" spans="1:5">
      <c r="A219"/>
      <c r="B219"/>
      <c r="C219"/>
      <c r="D219"/>
      <c r="E219"/>
    </row>
    <row r="220" spans="1:5">
      <c r="A220"/>
      <c r="B220"/>
      <c r="C220"/>
      <c r="D220"/>
      <c r="E220"/>
    </row>
    <row r="221" spans="1:5">
      <c r="A221"/>
      <c r="B221"/>
      <c r="C221"/>
      <c r="D221"/>
      <c r="E221"/>
    </row>
    <row r="222" spans="1:5">
      <c r="A222"/>
      <c r="B222"/>
      <c r="C222"/>
      <c r="D222"/>
      <c r="E222"/>
    </row>
    <row r="223" spans="1:5">
      <c r="A223"/>
      <c r="B223"/>
      <c r="C223"/>
      <c r="D223"/>
      <c r="E223"/>
    </row>
    <row r="224" spans="1:5">
      <c r="A224"/>
      <c r="B224"/>
      <c r="C224"/>
      <c r="D224"/>
      <c r="E224"/>
    </row>
    <row r="225" spans="1:5">
      <c r="A225"/>
      <c r="B225"/>
      <c r="C225"/>
      <c r="D225"/>
      <c r="E225"/>
    </row>
    <row r="226" spans="1:5">
      <c r="A226"/>
      <c r="B226"/>
      <c r="C226"/>
      <c r="D226"/>
      <c r="E226"/>
    </row>
    <row r="227" spans="1:5">
      <c r="A227"/>
      <c r="B227"/>
      <c r="C227"/>
      <c r="D227"/>
      <c r="E227"/>
    </row>
    <row r="228" spans="1:5">
      <c r="A228"/>
      <c r="B228"/>
      <c r="C228"/>
      <c r="D228"/>
      <c r="E228"/>
    </row>
    <row r="229" spans="1:5">
      <c r="A229"/>
      <c r="B229"/>
      <c r="C229"/>
      <c r="D229"/>
      <c r="E229"/>
    </row>
    <row r="230" spans="1:5">
      <c r="A230"/>
      <c r="B230"/>
      <c r="C230"/>
      <c r="D230"/>
      <c r="E230"/>
    </row>
    <row r="231" spans="1:5">
      <c r="A231"/>
      <c r="B231"/>
      <c r="C231"/>
      <c r="D231"/>
      <c r="E231"/>
    </row>
    <row r="232" spans="1:5">
      <c r="A232"/>
      <c r="B232"/>
      <c r="C232"/>
      <c r="D232"/>
      <c r="E232"/>
    </row>
    <row r="233" spans="1:5">
      <c r="A233"/>
      <c r="B233"/>
      <c r="C233"/>
      <c r="D233"/>
      <c r="E233"/>
    </row>
    <row r="234" spans="1:5">
      <c r="A234"/>
      <c r="B234"/>
      <c r="C234"/>
      <c r="D234"/>
      <c r="E234"/>
    </row>
    <row r="235" spans="1:5">
      <c r="A235"/>
      <c r="B235"/>
      <c r="C235"/>
      <c r="D235"/>
      <c r="E235"/>
    </row>
    <row r="236" spans="1:5">
      <c r="A236"/>
      <c r="B236"/>
      <c r="C236"/>
      <c r="D236"/>
      <c r="E236"/>
    </row>
    <row r="237" spans="1:5">
      <c r="A237"/>
      <c r="B237"/>
      <c r="C237"/>
      <c r="D237"/>
      <c r="E237"/>
    </row>
    <row r="238" spans="1:5">
      <c r="A238"/>
      <c r="B238"/>
      <c r="C238"/>
      <c r="D238"/>
      <c r="E238"/>
    </row>
    <row r="239" spans="1:5">
      <c r="A239"/>
      <c r="B239"/>
      <c r="C239"/>
      <c r="D239"/>
      <c r="E239"/>
    </row>
    <row r="240" spans="1:5">
      <c r="A240"/>
      <c r="B240"/>
      <c r="C240"/>
      <c r="D240"/>
      <c r="E240"/>
    </row>
    <row r="241" spans="1:5">
      <c r="A241"/>
      <c r="B241"/>
      <c r="C241"/>
      <c r="D241"/>
      <c r="E241"/>
    </row>
    <row r="242" spans="1:5">
      <c r="A242"/>
      <c r="B242"/>
      <c r="C242"/>
      <c r="D242"/>
      <c r="E242"/>
    </row>
    <row r="243" spans="1:5">
      <c r="A243"/>
      <c r="B243"/>
      <c r="C243"/>
      <c r="D243"/>
      <c r="E243"/>
    </row>
    <row r="244" spans="1:5">
      <c r="A244"/>
      <c r="B244"/>
      <c r="C244"/>
      <c r="D244"/>
      <c r="E244"/>
    </row>
    <row r="245" spans="1:5">
      <c r="A245"/>
      <c r="B245"/>
      <c r="C245"/>
      <c r="D245"/>
      <c r="E245"/>
    </row>
    <row r="246" spans="1:5">
      <c r="A246"/>
      <c r="B246"/>
      <c r="C246"/>
      <c r="D246"/>
      <c r="E246"/>
    </row>
    <row r="247" spans="1:5">
      <c r="A247"/>
      <c r="B247"/>
      <c r="C247"/>
      <c r="D247"/>
      <c r="E247"/>
    </row>
    <row r="248" spans="1:5">
      <c r="A248"/>
      <c r="B248"/>
      <c r="C248"/>
      <c r="D248"/>
      <c r="E248"/>
    </row>
    <row r="249" spans="1:5">
      <c r="A249"/>
      <c r="B249"/>
      <c r="C249"/>
      <c r="D249"/>
      <c r="E249"/>
    </row>
    <row r="250" spans="1:5">
      <c r="A250"/>
      <c r="B250"/>
      <c r="C250"/>
      <c r="D250"/>
      <c r="E250"/>
    </row>
    <row r="251" spans="1:5">
      <c r="A251"/>
      <c r="B251"/>
      <c r="C251"/>
      <c r="D251"/>
      <c r="E251"/>
    </row>
    <row r="252" spans="1:5">
      <c r="A252"/>
      <c r="B252"/>
      <c r="C252"/>
      <c r="D252"/>
      <c r="E252"/>
    </row>
    <row r="253" spans="1:5">
      <c r="A253"/>
      <c r="B253"/>
      <c r="C253"/>
      <c r="D253"/>
      <c r="E253"/>
    </row>
    <row r="254" spans="1:5">
      <c r="A254"/>
      <c r="B254"/>
      <c r="C254"/>
      <c r="D254"/>
      <c r="E254"/>
    </row>
    <row r="255" spans="1:5">
      <c r="A255"/>
      <c r="B255"/>
      <c r="C255"/>
      <c r="D255"/>
      <c r="E255"/>
    </row>
    <row r="256" spans="1:5">
      <c r="A256"/>
      <c r="B256"/>
      <c r="C256"/>
      <c r="D256"/>
      <c r="E256"/>
    </row>
    <row r="257" spans="1:5">
      <c r="A257"/>
      <c r="B257"/>
      <c r="C257"/>
      <c r="D257"/>
      <c r="E257"/>
    </row>
    <row r="258" spans="1:5">
      <c r="A258"/>
      <c r="B258"/>
      <c r="C258"/>
      <c r="D258"/>
      <c r="E258"/>
    </row>
    <row r="259" spans="1:5">
      <c r="A259"/>
      <c r="B259"/>
      <c r="C259"/>
      <c r="D259"/>
      <c r="E259"/>
    </row>
    <row r="260" spans="1:5">
      <c r="A260"/>
      <c r="B260"/>
      <c r="C260"/>
      <c r="D260"/>
      <c r="E260"/>
    </row>
    <row r="261" spans="1:5">
      <c r="A261"/>
      <c r="B261"/>
      <c r="C261"/>
      <c r="D261"/>
      <c r="E261"/>
    </row>
    <row r="262" spans="1:5">
      <c r="A262"/>
      <c r="B262"/>
      <c r="C262"/>
      <c r="D262"/>
      <c r="E262"/>
    </row>
    <row r="263" spans="1:5">
      <c r="A263"/>
      <c r="B263"/>
      <c r="C263"/>
      <c r="D263"/>
      <c r="E263"/>
    </row>
    <row r="264" spans="1:5">
      <c r="A264"/>
      <c r="B264"/>
      <c r="C264"/>
      <c r="D264"/>
      <c r="E264"/>
    </row>
    <row r="265" spans="1:5">
      <c r="A265"/>
      <c r="B265"/>
      <c r="C265"/>
      <c r="D265"/>
      <c r="E265"/>
    </row>
    <row r="266" spans="1:5">
      <c r="A266"/>
      <c r="B266"/>
      <c r="C266"/>
      <c r="D266"/>
      <c r="E266"/>
    </row>
    <row r="267" spans="1:5">
      <c r="A267"/>
      <c r="B267"/>
      <c r="C267"/>
      <c r="D267"/>
      <c r="E267"/>
    </row>
    <row r="268" spans="1:5">
      <c r="A268"/>
      <c r="B268"/>
      <c r="C268"/>
      <c r="D268"/>
      <c r="E268"/>
    </row>
    <row r="269" spans="1:5">
      <c r="A269"/>
      <c r="B269"/>
      <c r="C269"/>
      <c r="D269"/>
      <c r="E269"/>
    </row>
    <row r="270" spans="1:5">
      <c r="A270"/>
      <c r="B270"/>
      <c r="C270"/>
      <c r="D270"/>
      <c r="E270"/>
    </row>
    <row r="271" spans="1:5">
      <c r="A271"/>
      <c r="B271"/>
      <c r="C271"/>
      <c r="D271"/>
      <c r="E271"/>
    </row>
    <row r="272" spans="1:5">
      <c r="A272"/>
      <c r="B272"/>
      <c r="C272"/>
      <c r="D272"/>
      <c r="E272"/>
    </row>
    <row r="273" spans="1:5">
      <c r="A273"/>
      <c r="B273"/>
      <c r="C273"/>
      <c r="D273"/>
      <c r="E273"/>
    </row>
    <row r="274" spans="1:5">
      <c r="A274"/>
      <c r="B274"/>
      <c r="C274"/>
      <c r="D274"/>
      <c r="E274"/>
    </row>
    <row r="275" spans="1:5">
      <c r="A275"/>
      <c r="B275"/>
      <c r="C275"/>
      <c r="D275"/>
      <c r="E275"/>
    </row>
    <row r="276" spans="1:5">
      <c r="A276"/>
      <c r="B276"/>
      <c r="C276"/>
      <c r="D276"/>
      <c r="E276"/>
    </row>
    <row r="277" spans="1:5">
      <c r="A277"/>
      <c r="B277"/>
      <c r="C277"/>
      <c r="D277"/>
      <c r="E277"/>
    </row>
    <row r="278" spans="1:5">
      <c r="A278"/>
      <c r="B278"/>
      <c r="C278"/>
      <c r="D278"/>
      <c r="E278"/>
    </row>
    <row r="279" spans="1:5">
      <c r="A279"/>
      <c r="B279"/>
      <c r="C279"/>
      <c r="D279"/>
      <c r="E279"/>
    </row>
    <row r="280" spans="1:5">
      <c r="A280"/>
      <c r="B280"/>
      <c r="C280"/>
      <c r="D280"/>
      <c r="E280"/>
    </row>
    <row r="281" spans="1:5">
      <c r="A281"/>
      <c r="B281"/>
      <c r="C281"/>
      <c r="D281"/>
      <c r="E281"/>
    </row>
    <row r="282" spans="1:5">
      <c r="A282"/>
      <c r="B282"/>
      <c r="C282"/>
      <c r="D282"/>
      <c r="E282"/>
    </row>
    <row r="283" spans="1:5">
      <c r="A283"/>
      <c r="B283"/>
      <c r="C283"/>
      <c r="D283"/>
      <c r="E283"/>
    </row>
    <row r="284" spans="1:5">
      <c r="A284"/>
      <c r="B284"/>
      <c r="C284"/>
      <c r="D284"/>
      <c r="E284"/>
    </row>
    <row r="285" spans="1:5">
      <c r="A285"/>
      <c r="B285"/>
      <c r="C285"/>
      <c r="D285"/>
      <c r="E285"/>
    </row>
    <row r="286" spans="1:5">
      <c r="A286"/>
      <c r="B286"/>
      <c r="C286"/>
      <c r="D286"/>
      <c r="E286"/>
    </row>
    <row r="287" spans="1:5">
      <c r="A287"/>
      <c r="B287"/>
      <c r="C287"/>
      <c r="D287"/>
      <c r="E287"/>
    </row>
    <row r="288" spans="1:5">
      <c r="A288"/>
      <c r="B288"/>
      <c r="C288"/>
      <c r="D288"/>
      <c r="E288"/>
    </row>
    <row r="289" spans="1:5">
      <c r="A289"/>
      <c r="B289"/>
      <c r="C289"/>
      <c r="D289"/>
      <c r="E289"/>
    </row>
    <row r="290" spans="1:5">
      <c r="A290"/>
      <c r="B290"/>
      <c r="C290"/>
      <c r="D290"/>
      <c r="E290"/>
    </row>
    <row r="291" spans="1:5">
      <c r="A291"/>
      <c r="B291"/>
      <c r="C291"/>
      <c r="D291"/>
      <c r="E291"/>
    </row>
    <row r="292" spans="1:5">
      <c r="A292"/>
      <c r="B292"/>
      <c r="C292"/>
      <c r="D292"/>
      <c r="E292"/>
    </row>
    <row r="293" spans="1:5">
      <c r="A293"/>
      <c r="B293"/>
      <c r="C293"/>
      <c r="D293"/>
      <c r="E293"/>
    </row>
    <row r="294" spans="1:5">
      <c r="A294"/>
      <c r="B294"/>
      <c r="C294"/>
      <c r="D294"/>
      <c r="E294"/>
    </row>
    <row r="295" spans="1:5">
      <c r="A295"/>
      <c r="B295"/>
      <c r="C295"/>
      <c r="D295"/>
      <c r="E295"/>
    </row>
    <row r="296" spans="1:5">
      <c r="A296"/>
      <c r="B296"/>
      <c r="C296"/>
      <c r="D296"/>
      <c r="E296"/>
    </row>
    <row r="297" spans="1:5">
      <c r="A297"/>
      <c r="B297"/>
      <c r="C297"/>
      <c r="D297"/>
      <c r="E297"/>
    </row>
    <row r="298" spans="1:5">
      <c r="A298"/>
      <c r="B298"/>
      <c r="C298"/>
      <c r="D298"/>
      <c r="E298"/>
    </row>
    <row r="299" spans="1:5">
      <c r="A299"/>
      <c r="B299"/>
      <c r="C299"/>
      <c r="D299"/>
      <c r="E299"/>
    </row>
    <row r="300" spans="1:5">
      <c r="A300"/>
      <c r="B300"/>
      <c r="C300"/>
      <c r="D300"/>
      <c r="E300"/>
    </row>
    <row r="301" spans="1:5">
      <c r="A301"/>
      <c r="B301"/>
      <c r="C301"/>
      <c r="D301"/>
      <c r="E301"/>
    </row>
    <row r="302" spans="1:5">
      <c r="A302"/>
      <c r="B302"/>
      <c r="C302"/>
      <c r="D302"/>
      <c r="E302"/>
    </row>
    <row r="303" spans="1:5">
      <c r="A303"/>
      <c r="B303"/>
      <c r="C303"/>
      <c r="D303"/>
      <c r="E303"/>
    </row>
    <row r="304" spans="1:5">
      <c r="A304"/>
      <c r="B304"/>
      <c r="C304"/>
      <c r="D304"/>
      <c r="E304"/>
    </row>
    <row r="305" spans="1:5">
      <c r="A305"/>
      <c r="B305"/>
      <c r="C305"/>
      <c r="D305"/>
      <c r="E305"/>
    </row>
    <row r="306" spans="1:5">
      <c r="A306"/>
      <c r="B306"/>
      <c r="C306"/>
      <c r="D306"/>
      <c r="E306"/>
    </row>
    <row r="307" spans="1:5">
      <c r="A307"/>
      <c r="B307"/>
      <c r="C307"/>
      <c r="D307"/>
      <c r="E307"/>
    </row>
    <row r="308" spans="1:5">
      <c r="A308"/>
      <c r="B308"/>
      <c r="C308"/>
      <c r="D308"/>
      <c r="E308"/>
    </row>
    <row r="309" spans="1:5">
      <c r="A309"/>
      <c r="B309"/>
      <c r="C309"/>
      <c r="D309"/>
      <c r="E309"/>
    </row>
    <row r="310" spans="1:5">
      <c r="A310"/>
      <c r="B310"/>
      <c r="C310"/>
      <c r="D310"/>
      <c r="E310"/>
    </row>
    <row r="311" spans="1:5">
      <c r="A311"/>
      <c r="B311"/>
      <c r="C311"/>
      <c r="D311"/>
      <c r="E311"/>
    </row>
    <row r="312" spans="1:5">
      <c r="A312"/>
      <c r="B312"/>
      <c r="C312"/>
      <c r="D312"/>
      <c r="E312"/>
    </row>
    <row r="313" spans="1:5">
      <c r="A313"/>
      <c r="B313"/>
      <c r="C313"/>
      <c r="D313"/>
      <c r="E313"/>
    </row>
    <row r="314" spans="1:5">
      <c r="A314"/>
      <c r="B314"/>
      <c r="C314"/>
      <c r="D314"/>
      <c r="E314"/>
    </row>
    <row r="315" spans="1:5">
      <c r="A315"/>
      <c r="B315"/>
      <c r="C315"/>
      <c r="D315"/>
      <c r="E315"/>
    </row>
    <row r="316" spans="1:5">
      <c r="A316"/>
      <c r="B316"/>
      <c r="C316"/>
      <c r="D316"/>
      <c r="E316"/>
    </row>
    <row r="317" spans="1:5">
      <c r="A317"/>
      <c r="B317"/>
      <c r="C317"/>
      <c r="D317"/>
      <c r="E317"/>
    </row>
    <row r="318" spans="1:5">
      <c r="A318"/>
      <c r="B318"/>
      <c r="C318"/>
      <c r="D318"/>
      <c r="E318"/>
    </row>
    <row r="319" spans="1:5">
      <c r="A319"/>
      <c r="B319"/>
      <c r="C319"/>
      <c r="D319"/>
      <c r="E319"/>
    </row>
    <row r="320" spans="1:5">
      <c r="A320"/>
      <c r="B320"/>
      <c r="C320"/>
      <c r="D320"/>
      <c r="E320"/>
    </row>
    <row r="321" spans="1:5">
      <c r="A321"/>
      <c r="B321"/>
      <c r="C321"/>
      <c r="D321"/>
      <c r="E321"/>
    </row>
    <row r="322" spans="1:5">
      <c r="A322"/>
      <c r="B322"/>
      <c r="C322"/>
      <c r="D322"/>
      <c r="E322"/>
    </row>
    <row r="323" spans="1:5">
      <c r="A323"/>
      <c r="B323"/>
      <c r="C323"/>
      <c r="D323"/>
      <c r="E323"/>
    </row>
    <row r="324" spans="1:5">
      <c r="A324"/>
      <c r="B324"/>
      <c r="C324"/>
      <c r="D324"/>
      <c r="E324"/>
    </row>
    <row r="325" spans="1:5">
      <c r="A325"/>
      <c r="B325"/>
      <c r="C325"/>
      <c r="D325"/>
      <c r="E325"/>
    </row>
    <row r="326" spans="1:5">
      <c r="A326"/>
      <c r="B326"/>
      <c r="C326"/>
      <c r="D326"/>
      <c r="E326"/>
    </row>
    <row r="327" spans="1:5">
      <c r="A327"/>
      <c r="B327"/>
      <c r="C327"/>
      <c r="D327"/>
      <c r="E327"/>
    </row>
    <row r="328" spans="1:5">
      <c r="A328"/>
      <c r="B328"/>
      <c r="C328"/>
      <c r="D328"/>
      <c r="E328"/>
    </row>
    <row r="329" spans="1:5">
      <c r="A329"/>
      <c r="B329"/>
      <c r="C329"/>
      <c r="D329"/>
      <c r="E329"/>
    </row>
    <row r="330" spans="1:5">
      <c r="A330"/>
      <c r="B330"/>
      <c r="C330"/>
      <c r="D330"/>
      <c r="E330"/>
    </row>
    <row r="331" spans="1:5">
      <c r="A331"/>
      <c r="B331"/>
      <c r="C331"/>
      <c r="D331"/>
      <c r="E331"/>
    </row>
    <row r="332" spans="1:5">
      <c r="A332"/>
      <c r="B332"/>
      <c r="C332"/>
      <c r="D332"/>
      <c r="E332"/>
    </row>
    <row r="333" spans="1:5">
      <c r="A333"/>
      <c r="B333"/>
      <c r="C333"/>
      <c r="D333"/>
      <c r="E333"/>
    </row>
    <row r="334" spans="1:5">
      <c r="A334"/>
      <c r="B334"/>
      <c r="C334"/>
      <c r="D334"/>
      <c r="E334"/>
    </row>
    <row r="335" spans="1:5">
      <c r="A335"/>
      <c r="B335"/>
      <c r="C335"/>
      <c r="D335"/>
      <c r="E335"/>
    </row>
    <row r="336" spans="1:5">
      <c r="A336"/>
      <c r="B336"/>
      <c r="C336"/>
      <c r="D336"/>
      <c r="E336"/>
    </row>
    <row r="337" spans="1:5">
      <c r="A337"/>
      <c r="B337"/>
      <c r="C337"/>
      <c r="D337"/>
      <c r="E337"/>
    </row>
    <row r="338" spans="1:5">
      <c r="A338"/>
      <c r="B338"/>
      <c r="C338"/>
      <c r="D338"/>
      <c r="E338"/>
    </row>
    <row r="339" spans="1:5">
      <c r="A339"/>
      <c r="B339"/>
      <c r="C339"/>
      <c r="D339"/>
      <c r="E339"/>
    </row>
    <row r="340" spans="1:5">
      <c r="A340"/>
      <c r="B340"/>
      <c r="C340"/>
      <c r="D340"/>
      <c r="E340"/>
    </row>
    <row r="341" spans="1:5">
      <c r="A341"/>
      <c r="B341"/>
      <c r="C341"/>
      <c r="D341"/>
      <c r="E341"/>
    </row>
    <row r="342" spans="1:5">
      <c r="A342"/>
      <c r="B342"/>
      <c r="C342"/>
      <c r="D342"/>
      <c r="E342"/>
    </row>
    <row r="343" spans="1:5">
      <c r="A343"/>
      <c r="B343"/>
      <c r="C343"/>
      <c r="D343"/>
      <c r="E343"/>
    </row>
    <row r="344" spans="1:5">
      <c r="A344"/>
      <c r="B344"/>
      <c r="C344"/>
      <c r="D344"/>
      <c r="E344"/>
    </row>
    <row r="345" spans="1:5">
      <c r="A345"/>
      <c r="B345"/>
      <c r="C345"/>
      <c r="D345"/>
      <c r="E345"/>
    </row>
    <row r="346" spans="1:5">
      <c r="A346"/>
      <c r="B346"/>
      <c r="C346"/>
      <c r="D346"/>
      <c r="E346"/>
    </row>
    <row r="347" spans="1:5">
      <c r="A347"/>
      <c r="B347"/>
      <c r="C347"/>
      <c r="D347"/>
      <c r="E347"/>
    </row>
    <row r="348" spans="1:5">
      <c r="A348"/>
      <c r="B348"/>
      <c r="C348"/>
      <c r="D348"/>
      <c r="E348"/>
    </row>
    <row r="349" spans="1:5">
      <c r="A349"/>
      <c r="B349"/>
      <c r="C349"/>
      <c r="D349"/>
      <c r="E349"/>
    </row>
    <row r="350" spans="1:5">
      <c r="A350"/>
      <c r="B350"/>
      <c r="C350"/>
      <c r="D350"/>
      <c r="E350"/>
    </row>
    <row r="351" spans="1:5">
      <c r="A351"/>
      <c r="B351"/>
      <c r="C351"/>
      <c r="D351"/>
      <c r="E351"/>
    </row>
    <row r="352" spans="1:5">
      <c r="A352"/>
      <c r="B352"/>
      <c r="C352"/>
      <c r="D352"/>
      <c r="E352"/>
    </row>
    <row r="353" spans="1:5">
      <c r="A353"/>
      <c r="B353"/>
      <c r="C353"/>
      <c r="D353"/>
      <c r="E353"/>
    </row>
    <row r="354" spans="1:5">
      <c r="A354"/>
      <c r="B354"/>
      <c r="C354"/>
      <c r="D354"/>
      <c r="E354"/>
    </row>
    <row r="355" spans="1:5">
      <c r="A355"/>
      <c r="B355"/>
      <c r="C355"/>
      <c r="D355"/>
      <c r="E355"/>
    </row>
    <row r="356" spans="1:5">
      <c r="A356"/>
      <c r="B356"/>
      <c r="C356"/>
      <c r="D356"/>
      <c r="E356"/>
    </row>
    <row r="357" spans="1:5">
      <c r="A357"/>
      <c r="B357"/>
      <c r="C357"/>
      <c r="D357"/>
      <c r="E357"/>
    </row>
    <row r="358" spans="1:5">
      <c r="A358"/>
      <c r="B358"/>
      <c r="C358"/>
      <c r="D358"/>
      <c r="E358"/>
    </row>
    <row r="359" spans="1:5">
      <c r="A359"/>
      <c r="B359"/>
      <c r="C359"/>
      <c r="D359"/>
      <c r="E359"/>
    </row>
    <row r="360" spans="1:5">
      <c r="A360"/>
      <c r="B360"/>
      <c r="C360"/>
      <c r="D360"/>
      <c r="E360"/>
    </row>
    <row r="361" spans="1:5">
      <c r="A361"/>
      <c r="B361"/>
      <c r="C361"/>
      <c r="D361"/>
      <c r="E361"/>
    </row>
    <row r="362" spans="1:5">
      <c r="A362"/>
      <c r="B362"/>
      <c r="C362"/>
      <c r="D362"/>
      <c r="E362"/>
    </row>
    <row r="363" spans="1:5">
      <c r="A363"/>
      <c r="B363"/>
      <c r="C363"/>
      <c r="D363"/>
      <c r="E363"/>
    </row>
    <row r="364" spans="1:5">
      <c r="A364"/>
      <c r="B364"/>
      <c r="C364"/>
      <c r="D364"/>
      <c r="E364"/>
    </row>
    <row r="365" spans="1:5">
      <c r="A365"/>
      <c r="B365"/>
      <c r="C365"/>
      <c r="D365"/>
      <c r="E365"/>
    </row>
    <row r="366" spans="1:5">
      <c r="A366"/>
      <c r="B366"/>
      <c r="C366"/>
      <c r="D366"/>
      <c r="E366"/>
    </row>
    <row r="367" spans="1:5">
      <c r="A367"/>
      <c r="B367"/>
      <c r="C367"/>
      <c r="D367"/>
      <c r="E367"/>
    </row>
    <row r="368" spans="1:5">
      <c r="A368"/>
      <c r="B368"/>
      <c r="C368"/>
      <c r="D368"/>
      <c r="E368"/>
    </row>
    <row r="369" spans="1:5">
      <c r="A369"/>
      <c r="B369"/>
      <c r="C369"/>
      <c r="D369"/>
      <c r="E369"/>
    </row>
    <row r="370" spans="1:5">
      <c r="A370"/>
      <c r="B370"/>
      <c r="C370"/>
      <c r="D370"/>
      <c r="E370"/>
    </row>
    <row r="371" spans="1:5">
      <c r="A371"/>
      <c r="B371"/>
      <c r="C371"/>
      <c r="D371"/>
      <c r="E371"/>
    </row>
    <row r="372" spans="1:5">
      <c r="A372"/>
      <c r="B372"/>
      <c r="C372"/>
      <c r="D372"/>
      <c r="E372"/>
    </row>
    <row r="373" spans="1:5">
      <c r="A373"/>
      <c r="B373"/>
      <c r="C373"/>
      <c r="D373"/>
      <c r="E373"/>
    </row>
    <row r="374" spans="1:5">
      <c r="A374"/>
      <c r="B374"/>
      <c r="C374"/>
      <c r="D374"/>
      <c r="E374"/>
    </row>
    <row r="375" spans="1:5">
      <c r="A375"/>
      <c r="B375"/>
      <c r="C375"/>
      <c r="D375"/>
      <c r="E375"/>
    </row>
    <row r="376" spans="1:5">
      <c r="A376"/>
      <c r="B376"/>
      <c r="C376"/>
      <c r="D376"/>
      <c r="E376"/>
    </row>
    <row r="377" spans="1:5">
      <c r="A377"/>
      <c r="B377"/>
      <c r="C377"/>
      <c r="D377"/>
      <c r="E377"/>
    </row>
    <row r="378" spans="1:5">
      <c r="A378"/>
      <c r="B378"/>
      <c r="C378"/>
      <c r="D378"/>
      <c r="E378"/>
    </row>
    <row r="379" spans="1:5">
      <c r="A379"/>
      <c r="B379"/>
      <c r="C379"/>
      <c r="D379"/>
      <c r="E379"/>
    </row>
    <row r="380" spans="1:5">
      <c r="A380"/>
      <c r="B380"/>
      <c r="C380"/>
      <c r="D380"/>
      <c r="E380"/>
    </row>
    <row r="381" spans="1:5">
      <c r="A381"/>
      <c r="B381"/>
      <c r="C381"/>
      <c r="D381"/>
      <c r="E381"/>
    </row>
    <row r="382" spans="1:5">
      <c r="A382"/>
      <c r="B382"/>
      <c r="C382"/>
      <c r="D382"/>
      <c r="E382"/>
    </row>
    <row r="383" spans="1:5">
      <c r="A383"/>
      <c r="B383"/>
      <c r="C383"/>
      <c r="D383"/>
      <c r="E383"/>
    </row>
    <row r="384" spans="1:5">
      <c r="A384"/>
      <c r="B384"/>
      <c r="C384"/>
      <c r="D384"/>
      <c r="E384"/>
    </row>
    <row r="385" spans="1:5">
      <c r="A385"/>
      <c r="B385"/>
      <c r="C385"/>
      <c r="D385"/>
      <c r="E385"/>
    </row>
    <row r="386" spans="1:5">
      <c r="A386"/>
      <c r="B386"/>
      <c r="C386"/>
      <c r="D386"/>
      <c r="E386"/>
    </row>
    <row r="387" spans="1:5">
      <c r="A387"/>
      <c r="B387"/>
      <c r="C387"/>
      <c r="D387"/>
      <c r="E387"/>
    </row>
    <row r="388" spans="1:5">
      <c r="A388"/>
      <c r="B388"/>
      <c r="C388"/>
      <c r="D388"/>
      <c r="E388"/>
    </row>
    <row r="389" spans="1:5">
      <c r="A389"/>
      <c r="B389"/>
      <c r="C389"/>
      <c r="D389"/>
      <c r="E389"/>
    </row>
    <row r="390" spans="1:5">
      <c r="A390"/>
      <c r="B390"/>
      <c r="C390"/>
      <c r="D390"/>
      <c r="E390"/>
    </row>
    <row r="391" spans="1:5">
      <c r="A391"/>
      <c r="B391"/>
      <c r="C391"/>
      <c r="D391"/>
      <c r="E391"/>
    </row>
    <row r="392" spans="1:5">
      <c r="A392"/>
      <c r="B392"/>
      <c r="C392"/>
      <c r="D392"/>
      <c r="E392"/>
    </row>
    <row r="393" spans="1:5">
      <c r="A393"/>
      <c r="B393"/>
      <c r="C393"/>
      <c r="D393"/>
      <c r="E393"/>
    </row>
    <row r="394" spans="1:5">
      <c r="A394"/>
      <c r="B394"/>
      <c r="C394"/>
      <c r="D394"/>
      <c r="E394"/>
    </row>
    <row r="395" spans="1:5">
      <c r="A395"/>
      <c r="B395"/>
      <c r="C395"/>
      <c r="D395"/>
      <c r="E395"/>
    </row>
    <row r="396" spans="1:5">
      <c r="A396"/>
      <c r="B396"/>
      <c r="C396"/>
      <c r="D396"/>
      <c r="E396"/>
    </row>
    <row r="397" spans="1:5">
      <c r="A397"/>
      <c r="B397"/>
      <c r="C397"/>
      <c r="D397"/>
      <c r="E397"/>
    </row>
    <row r="398" spans="1:5">
      <c r="A398"/>
      <c r="B398"/>
      <c r="C398"/>
      <c r="D398"/>
      <c r="E398"/>
    </row>
    <row r="399" spans="1:5">
      <c r="A399"/>
      <c r="B399"/>
      <c r="C399"/>
      <c r="D399"/>
      <c r="E399"/>
    </row>
    <row r="400" spans="1:5">
      <c r="A400"/>
      <c r="B400"/>
      <c r="C400"/>
      <c r="D400"/>
      <c r="E400"/>
    </row>
    <row r="401" spans="1:5">
      <c r="A401"/>
      <c r="B401"/>
      <c r="C401"/>
      <c r="D401"/>
      <c r="E401"/>
    </row>
    <row r="402" spans="1:5">
      <c r="A402"/>
      <c r="B402"/>
      <c r="C402"/>
      <c r="D402"/>
      <c r="E402"/>
    </row>
    <row r="403" spans="1:5">
      <c r="A403"/>
      <c r="B403"/>
      <c r="C403"/>
      <c r="D403"/>
      <c r="E403"/>
    </row>
    <row r="404" spans="1:5">
      <c r="A404"/>
      <c r="B404"/>
      <c r="C404"/>
      <c r="D404"/>
      <c r="E404"/>
    </row>
    <row r="405" spans="1:5">
      <c r="A405"/>
      <c r="B405"/>
      <c r="C405"/>
      <c r="D405"/>
      <c r="E405"/>
    </row>
    <row r="406" spans="1:5">
      <c r="A406"/>
      <c r="B406"/>
      <c r="C406"/>
      <c r="D406"/>
      <c r="E406"/>
    </row>
    <row r="407" spans="1:5">
      <c r="A407"/>
      <c r="B407"/>
      <c r="C407"/>
      <c r="D407"/>
      <c r="E407"/>
    </row>
    <row r="408" spans="1:5">
      <c r="A408"/>
      <c r="B408"/>
      <c r="C408"/>
      <c r="D408"/>
      <c r="E408"/>
    </row>
    <row r="409" spans="1:5">
      <c r="A409"/>
      <c r="B409"/>
      <c r="C409"/>
      <c r="D409"/>
      <c r="E409"/>
    </row>
    <row r="410" spans="1:5">
      <c r="A410"/>
      <c r="B410"/>
      <c r="C410"/>
      <c r="D410"/>
      <c r="E410"/>
    </row>
    <row r="411" spans="1:5">
      <c r="A411"/>
      <c r="B411"/>
      <c r="C411"/>
      <c r="D411"/>
      <c r="E411"/>
    </row>
    <row r="412" spans="1:5">
      <c r="A412"/>
      <c r="B412"/>
      <c r="C412"/>
      <c r="D412"/>
      <c r="E412"/>
    </row>
    <row r="413" spans="1:5">
      <c r="A413"/>
      <c r="B413"/>
      <c r="C413"/>
      <c r="D413"/>
      <c r="E413"/>
    </row>
    <row r="414" spans="1:5">
      <c r="A414"/>
      <c r="B414"/>
      <c r="C414"/>
      <c r="D414"/>
      <c r="E414"/>
    </row>
    <row r="415" spans="1:5">
      <c r="A415"/>
      <c r="B415"/>
      <c r="C415"/>
      <c r="D415"/>
      <c r="E415"/>
    </row>
    <row r="416" spans="1:5">
      <c r="A416"/>
      <c r="B416"/>
      <c r="C416"/>
      <c r="D416"/>
      <c r="E416"/>
    </row>
    <row r="417" spans="1:5">
      <c r="A417"/>
      <c r="B417"/>
      <c r="C417"/>
      <c r="D417"/>
      <c r="E417"/>
    </row>
    <row r="418" spans="1:5">
      <c r="A418"/>
      <c r="B418"/>
      <c r="C418"/>
      <c r="D418"/>
      <c r="E418"/>
    </row>
    <row r="419" spans="1:5">
      <c r="A419"/>
      <c r="B419"/>
      <c r="C419"/>
      <c r="D419"/>
      <c r="E419"/>
    </row>
    <row r="420" spans="1:5">
      <c r="A420"/>
      <c r="B420"/>
      <c r="C420"/>
      <c r="D420"/>
      <c r="E420"/>
    </row>
    <row r="421" spans="1:5">
      <c r="A421"/>
      <c r="B421"/>
      <c r="C421"/>
      <c r="D421"/>
      <c r="E421"/>
    </row>
    <row r="422" spans="1:5">
      <c r="A422"/>
      <c r="B422"/>
      <c r="C422"/>
      <c r="D422"/>
      <c r="E422"/>
    </row>
    <row r="423" spans="1:5">
      <c r="A423"/>
      <c r="B423"/>
      <c r="C423"/>
      <c r="D423"/>
      <c r="E423"/>
    </row>
    <row r="424" spans="1:5">
      <c r="A424"/>
      <c r="B424"/>
      <c r="C424"/>
      <c r="D424"/>
      <c r="E424"/>
    </row>
    <row r="425" spans="1:5">
      <c r="A425"/>
      <c r="B425"/>
      <c r="C425"/>
      <c r="D425"/>
      <c r="E425"/>
    </row>
    <row r="426" spans="1:5">
      <c r="A426"/>
      <c r="B426"/>
      <c r="C426"/>
      <c r="D426"/>
      <c r="E426"/>
    </row>
    <row r="427" spans="1:5">
      <c r="A427"/>
      <c r="B427"/>
      <c r="C427"/>
      <c r="D427"/>
      <c r="E427"/>
    </row>
    <row r="428" spans="1:5">
      <c r="A428"/>
      <c r="B428"/>
      <c r="C428"/>
      <c r="D428"/>
      <c r="E428"/>
    </row>
    <row r="429" spans="1:5">
      <c r="A429"/>
      <c r="B429"/>
      <c r="C429"/>
      <c r="D429"/>
      <c r="E429"/>
    </row>
    <row r="430" spans="1:5">
      <c r="A430"/>
      <c r="B430"/>
      <c r="C430"/>
      <c r="D430"/>
      <c r="E430"/>
    </row>
    <row r="431" spans="1:5">
      <c r="A431"/>
      <c r="B431"/>
      <c r="C431"/>
      <c r="D431"/>
      <c r="E431"/>
    </row>
    <row r="432" spans="1:5">
      <c r="A432"/>
      <c r="B432"/>
      <c r="C432"/>
      <c r="D432"/>
      <c r="E432"/>
    </row>
    <row r="433" spans="1:5">
      <c r="A433"/>
      <c r="B433"/>
      <c r="C433"/>
      <c r="D433"/>
      <c r="E433"/>
    </row>
    <row r="434" spans="1:5">
      <c r="A434"/>
      <c r="B434"/>
      <c r="C434"/>
      <c r="D434"/>
      <c r="E434"/>
    </row>
    <row r="435" spans="1:5">
      <c r="A435"/>
      <c r="B435"/>
      <c r="C435"/>
      <c r="D435"/>
      <c r="E435"/>
    </row>
    <row r="436" spans="1:5">
      <c r="A436"/>
      <c r="B436"/>
      <c r="C436"/>
      <c r="D436"/>
      <c r="E436"/>
    </row>
    <row r="437" spans="1:5">
      <c r="A437"/>
      <c r="B437"/>
      <c r="C437"/>
      <c r="D437"/>
      <c r="E437"/>
    </row>
    <row r="438" spans="1:5">
      <c r="A438"/>
      <c r="B438"/>
      <c r="C438"/>
      <c r="D438"/>
      <c r="E438"/>
    </row>
    <row r="439" spans="1:5">
      <c r="A439"/>
      <c r="B439"/>
      <c r="C439"/>
      <c r="D439"/>
      <c r="E439"/>
    </row>
    <row r="440" spans="1:5">
      <c r="A440"/>
      <c r="B440"/>
      <c r="C440"/>
      <c r="D440"/>
      <c r="E440"/>
    </row>
    <row r="441" spans="1:5">
      <c r="A441"/>
      <c r="B441"/>
      <c r="C441"/>
      <c r="D441"/>
      <c r="E441"/>
    </row>
    <row r="442" spans="1:5">
      <c r="A442"/>
      <c r="B442"/>
      <c r="C442"/>
      <c r="D442"/>
      <c r="E442"/>
    </row>
    <row r="443" spans="1:5">
      <c r="A443"/>
      <c r="B443"/>
      <c r="C443"/>
      <c r="D443"/>
      <c r="E443"/>
    </row>
    <row r="444" spans="1:5">
      <c r="A444"/>
      <c r="B444"/>
      <c r="C444"/>
      <c r="D444"/>
      <c r="E444"/>
    </row>
    <row r="445" spans="1:5">
      <c r="A445"/>
      <c r="B445"/>
      <c r="C445"/>
      <c r="D445"/>
      <c r="E445"/>
    </row>
    <row r="446" spans="1:5">
      <c r="A446"/>
      <c r="B446"/>
      <c r="C446"/>
      <c r="D446"/>
      <c r="E446"/>
    </row>
    <row r="447" spans="1:5">
      <c r="A447"/>
      <c r="B447"/>
      <c r="C447"/>
      <c r="D447"/>
      <c r="E447"/>
    </row>
    <row r="448" spans="1:5">
      <c r="A448"/>
      <c r="B448"/>
      <c r="C448"/>
      <c r="D448"/>
      <c r="E448"/>
    </row>
    <row r="449" spans="1:5">
      <c r="A449"/>
      <c r="B449"/>
      <c r="C449"/>
      <c r="D449"/>
      <c r="E449"/>
    </row>
    <row r="450" spans="1:5">
      <c r="A450"/>
      <c r="B450"/>
      <c r="C450"/>
      <c r="D450"/>
      <c r="E450"/>
    </row>
    <row r="451" spans="1:5">
      <c r="A451"/>
      <c r="B451"/>
      <c r="C451"/>
      <c r="D451"/>
      <c r="E451"/>
    </row>
    <row r="452" spans="1:5">
      <c r="A452"/>
      <c r="B452"/>
      <c r="C452"/>
      <c r="D452"/>
      <c r="E452"/>
    </row>
    <row r="453" spans="1:5">
      <c r="A453"/>
      <c r="B453"/>
      <c r="C453"/>
      <c r="D453"/>
      <c r="E453"/>
    </row>
    <row r="454" spans="1:5">
      <c r="A454"/>
      <c r="B454"/>
      <c r="C454"/>
      <c r="D454"/>
      <c r="E454"/>
    </row>
    <row r="455" spans="1:5">
      <c r="A455"/>
      <c r="B455"/>
      <c r="C455"/>
      <c r="D455"/>
      <c r="E455"/>
    </row>
    <row r="456" spans="1:5">
      <c r="A456"/>
      <c r="B456"/>
      <c r="C456"/>
      <c r="D456"/>
      <c r="E456"/>
    </row>
    <row r="457" spans="1:5">
      <c r="A457"/>
      <c r="B457"/>
      <c r="C457"/>
      <c r="D457"/>
      <c r="E457"/>
    </row>
    <row r="458" spans="1:5">
      <c r="A458"/>
      <c r="B458"/>
      <c r="C458"/>
      <c r="D458"/>
      <c r="E458"/>
    </row>
    <row r="459" spans="1:5">
      <c r="A459"/>
      <c r="B459"/>
      <c r="C459"/>
      <c r="D459"/>
      <c r="E459"/>
    </row>
    <row r="460" spans="1:5">
      <c r="A460"/>
      <c r="B460"/>
      <c r="C460"/>
      <c r="D460"/>
      <c r="E460"/>
    </row>
    <row r="461" spans="1:5">
      <c r="A461"/>
      <c r="B461"/>
      <c r="C461"/>
      <c r="D461"/>
      <c r="E461"/>
    </row>
    <row r="462" spans="1:5">
      <c r="A462"/>
      <c r="B462"/>
      <c r="C462"/>
      <c r="D462"/>
      <c r="E462"/>
    </row>
    <row r="463" spans="1:5">
      <c r="A463"/>
      <c r="B463"/>
      <c r="C463"/>
      <c r="D463"/>
      <c r="E463"/>
    </row>
    <row r="464" spans="1:5">
      <c r="A464"/>
      <c r="B464"/>
      <c r="C464"/>
      <c r="D464"/>
      <c r="E464"/>
    </row>
    <row r="465" spans="1:5">
      <c r="A465"/>
      <c r="B465"/>
      <c r="C465"/>
      <c r="D465"/>
      <c r="E465"/>
    </row>
    <row r="466" spans="1:5">
      <c r="A466"/>
      <c r="B466"/>
      <c r="C466"/>
      <c r="D466"/>
      <c r="E466"/>
    </row>
    <row r="467" spans="1:5">
      <c r="A467"/>
      <c r="B467"/>
      <c r="C467"/>
      <c r="D467"/>
      <c r="E467"/>
    </row>
    <row r="468" spans="1:5">
      <c r="A468"/>
      <c r="B468"/>
      <c r="C468"/>
      <c r="D468"/>
      <c r="E468"/>
    </row>
    <row r="469" spans="1:5">
      <c r="A469"/>
      <c r="B469"/>
      <c r="C469"/>
      <c r="D469"/>
      <c r="E469"/>
    </row>
    <row r="470" spans="1:5">
      <c r="A470"/>
      <c r="B470"/>
      <c r="C470"/>
      <c r="D470"/>
      <c r="E470"/>
    </row>
    <row r="471" spans="1:5">
      <c r="A471"/>
      <c r="B471"/>
      <c r="C471"/>
      <c r="D471"/>
      <c r="E471"/>
    </row>
    <row r="472" spans="1:5">
      <c r="A472"/>
      <c r="B472"/>
      <c r="C472"/>
      <c r="D472"/>
      <c r="E472"/>
    </row>
    <row r="473" spans="1:5">
      <c r="A473"/>
      <c r="B473"/>
      <c r="C473"/>
      <c r="D473"/>
      <c r="E473"/>
    </row>
    <row r="474" spans="1:5">
      <c r="A474"/>
      <c r="B474"/>
      <c r="C474"/>
      <c r="D474"/>
      <c r="E474"/>
    </row>
    <row r="475" spans="1:5">
      <c r="A475"/>
      <c r="B475"/>
      <c r="C475"/>
      <c r="D475"/>
      <c r="E475"/>
    </row>
    <row r="476" spans="1:5">
      <c r="A476"/>
      <c r="B476"/>
      <c r="C476"/>
      <c r="D476"/>
      <c r="E476"/>
    </row>
    <row r="477" spans="1:5">
      <c r="A477"/>
      <c r="B477"/>
      <c r="C477"/>
      <c r="D477"/>
      <c r="E477"/>
    </row>
    <row r="478" spans="1:5">
      <c r="A478"/>
      <c r="B478"/>
      <c r="C478"/>
      <c r="D478"/>
      <c r="E478"/>
    </row>
    <row r="479" spans="1:5">
      <c r="A479"/>
      <c r="B479"/>
      <c r="C479"/>
      <c r="D479"/>
      <c r="E479"/>
    </row>
    <row r="480" spans="1:5">
      <c r="A480"/>
      <c r="B480"/>
      <c r="C480"/>
      <c r="D480"/>
      <c r="E480"/>
    </row>
    <row r="481" spans="1:5">
      <c r="A481"/>
      <c r="B481"/>
      <c r="C481"/>
      <c r="D481"/>
      <c r="E481"/>
    </row>
    <row r="482" spans="1:5">
      <c r="A482"/>
      <c r="B482"/>
      <c r="C482"/>
      <c r="D482"/>
      <c r="E482"/>
    </row>
    <row r="483" spans="1:5">
      <c r="A483"/>
      <c r="B483"/>
      <c r="C483"/>
      <c r="D483"/>
      <c r="E483"/>
    </row>
    <row r="484" spans="1:5">
      <c r="A484"/>
      <c r="B484"/>
      <c r="C484"/>
      <c r="D484"/>
      <c r="E484"/>
    </row>
    <row r="485" spans="1:5">
      <c r="A485"/>
      <c r="B485"/>
      <c r="C485"/>
      <c r="D485"/>
      <c r="E485"/>
    </row>
    <row r="486" spans="1:5">
      <c r="A486"/>
      <c r="B486"/>
      <c r="C486"/>
      <c r="D486"/>
      <c r="E486"/>
    </row>
    <row r="487" spans="1:5">
      <c r="A487"/>
      <c r="B487"/>
      <c r="C487"/>
      <c r="D487"/>
      <c r="E487"/>
    </row>
    <row r="488" spans="1:5">
      <c r="A488"/>
      <c r="B488"/>
      <c r="C488"/>
      <c r="D488"/>
      <c r="E488"/>
    </row>
    <row r="489" spans="1:5">
      <c r="A489"/>
      <c r="B489"/>
      <c r="C489"/>
      <c r="D489"/>
      <c r="E489"/>
    </row>
    <row r="490" spans="1:5">
      <c r="A490"/>
      <c r="B490"/>
      <c r="C490"/>
      <c r="D490"/>
      <c r="E490"/>
    </row>
    <row r="491" spans="1:5">
      <c r="A491"/>
      <c r="B491"/>
      <c r="C491"/>
      <c r="D491"/>
      <c r="E491"/>
    </row>
    <row r="492" spans="1:5">
      <c r="A492"/>
      <c r="B492"/>
      <c r="C492"/>
      <c r="D492"/>
      <c r="E492"/>
    </row>
    <row r="493" spans="1:5">
      <c r="A493"/>
      <c r="B493"/>
      <c r="C493"/>
      <c r="D493"/>
      <c r="E493"/>
    </row>
    <row r="494" spans="1:5">
      <c r="A494"/>
      <c r="B494"/>
      <c r="C494"/>
      <c r="D494"/>
      <c r="E494"/>
    </row>
    <row r="495" spans="1:5">
      <c r="A495"/>
      <c r="B495"/>
      <c r="C495"/>
      <c r="D495"/>
      <c r="E495"/>
    </row>
    <row r="496" spans="1:5">
      <c r="A496"/>
      <c r="B496"/>
      <c r="C496"/>
      <c r="D496"/>
      <c r="E496"/>
    </row>
    <row r="497" spans="1:5">
      <c r="A497"/>
      <c r="B497"/>
      <c r="C497"/>
      <c r="D497"/>
      <c r="E497"/>
    </row>
    <row r="498" spans="1:5">
      <c r="A498"/>
      <c r="B498"/>
      <c r="C498"/>
      <c r="D498"/>
      <c r="E498"/>
    </row>
    <row r="499" spans="1:5">
      <c r="A499"/>
      <c r="B499"/>
      <c r="C499"/>
      <c r="D499"/>
      <c r="E499"/>
    </row>
    <row r="500" spans="1:5">
      <c r="A500"/>
      <c r="B500"/>
      <c r="C500"/>
      <c r="D500"/>
      <c r="E500"/>
    </row>
    <row r="501" spans="1:5">
      <c r="A501"/>
      <c r="B501"/>
      <c r="C501"/>
      <c r="D501"/>
      <c r="E501"/>
    </row>
    <row r="502" spans="1:5">
      <c r="A502"/>
      <c r="B502"/>
      <c r="C502"/>
      <c r="D502"/>
      <c r="E502"/>
    </row>
    <row r="503" spans="1:5">
      <c r="A503"/>
      <c r="B503"/>
      <c r="C503"/>
      <c r="D503"/>
      <c r="E503"/>
    </row>
    <row r="504" spans="1:5">
      <c r="A504"/>
      <c r="B504"/>
      <c r="C504"/>
      <c r="D504"/>
      <c r="E504"/>
    </row>
    <row r="505" spans="1:5">
      <c r="A505"/>
      <c r="B505"/>
      <c r="C505"/>
      <c r="D505"/>
      <c r="E505"/>
    </row>
    <row r="506" spans="1:5">
      <c r="A506"/>
      <c r="B506"/>
      <c r="C506"/>
      <c r="D506"/>
      <c r="E506"/>
    </row>
    <row r="507" spans="1:5">
      <c r="A507"/>
      <c r="B507"/>
      <c r="C507"/>
      <c r="D507"/>
      <c r="E507"/>
    </row>
    <row r="508" spans="1:5">
      <c r="A508"/>
      <c r="B508"/>
      <c r="C508"/>
      <c r="D508"/>
      <c r="E508"/>
    </row>
    <row r="509" spans="1:5">
      <c r="A509"/>
      <c r="B509"/>
      <c r="C509"/>
      <c r="D509"/>
      <c r="E509"/>
    </row>
    <row r="510" spans="1:5">
      <c r="A510"/>
      <c r="B510"/>
      <c r="C510"/>
      <c r="D510"/>
      <c r="E510"/>
    </row>
    <row r="511" spans="1:5">
      <c r="A511"/>
      <c r="B511"/>
      <c r="C511"/>
      <c r="D511"/>
      <c r="E511"/>
    </row>
    <row r="512" spans="1:5">
      <c r="A512"/>
      <c r="B512"/>
      <c r="C512"/>
      <c r="D512"/>
      <c r="E512"/>
    </row>
    <row r="513" spans="1:5">
      <c r="A513"/>
      <c r="B513"/>
      <c r="C513"/>
      <c r="D513"/>
      <c r="E513"/>
    </row>
    <row r="514" spans="1:5">
      <c r="A514"/>
      <c r="B514"/>
      <c r="C514"/>
      <c r="D514"/>
      <c r="E514"/>
    </row>
    <row r="515" spans="1:5">
      <c r="A515"/>
      <c r="B515"/>
      <c r="C515"/>
      <c r="D515"/>
      <c r="E515"/>
    </row>
    <row r="516" spans="1:5">
      <c r="A516"/>
      <c r="B516"/>
      <c r="C516"/>
      <c r="D516"/>
      <c r="E516"/>
    </row>
    <row r="517" spans="1:5">
      <c r="A517"/>
      <c r="B517"/>
      <c r="C517"/>
      <c r="D517"/>
      <c r="E517"/>
    </row>
    <row r="518" spans="1:5">
      <c r="A518"/>
      <c r="B518"/>
      <c r="C518"/>
      <c r="D518"/>
      <c r="E518"/>
    </row>
    <row r="519" spans="1:5">
      <c r="A519"/>
      <c r="B519"/>
      <c r="C519"/>
      <c r="D519"/>
      <c r="E519"/>
    </row>
    <row r="520" spans="1:5">
      <c r="A520"/>
      <c r="B520"/>
      <c r="C520"/>
      <c r="D520"/>
      <c r="E520"/>
    </row>
    <row r="521" spans="1:5">
      <c r="A521"/>
      <c r="B521"/>
      <c r="C521"/>
      <c r="D521"/>
      <c r="E521"/>
    </row>
    <row r="522" spans="1:5">
      <c r="A522"/>
      <c r="B522"/>
      <c r="C522"/>
      <c r="D522"/>
      <c r="E522"/>
    </row>
    <row r="523" spans="1:5">
      <c r="A523"/>
      <c r="B523"/>
      <c r="C523"/>
      <c r="D523"/>
      <c r="E523"/>
    </row>
    <row r="524" spans="1:5">
      <c r="A524"/>
      <c r="B524"/>
      <c r="C524"/>
      <c r="D524"/>
      <c r="E524"/>
    </row>
    <row r="525" spans="1:5">
      <c r="A525"/>
      <c r="B525"/>
      <c r="C525"/>
      <c r="D525"/>
      <c r="E525"/>
    </row>
    <row r="526" spans="1:5">
      <c r="A526"/>
      <c r="B526"/>
      <c r="C526"/>
      <c r="D526"/>
      <c r="E526"/>
    </row>
    <row r="527" spans="1:5">
      <c r="A527"/>
      <c r="B527"/>
      <c r="C527"/>
      <c r="D527"/>
      <c r="E527"/>
    </row>
    <row r="528" spans="1:5">
      <c r="A528"/>
      <c r="B528"/>
      <c r="C528"/>
      <c r="D528"/>
      <c r="E528"/>
    </row>
    <row r="529" spans="1:5">
      <c r="A529"/>
      <c r="B529"/>
      <c r="C529"/>
      <c r="D529"/>
      <c r="E529"/>
    </row>
    <row r="530" spans="1:5">
      <c r="A530"/>
      <c r="B530"/>
      <c r="C530"/>
      <c r="D530"/>
      <c r="E530"/>
    </row>
    <row r="531" spans="1:5">
      <c r="A531"/>
      <c r="B531"/>
      <c r="C531"/>
      <c r="D531"/>
      <c r="E531"/>
    </row>
    <row r="532" spans="1:5">
      <c r="A532"/>
      <c r="B532"/>
      <c r="C532"/>
      <c r="D532"/>
      <c r="E532"/>
    </row>
    <row r="533" spans="1:5">
      <c r="A533"/>
      <c r="B533"/>
      <c r="C533"/>
      <c r="D533"/>
      <c r="E533"/>
    </row>
    <row r="534" spans="1:5">
      <c r="A534"/>
      <c r="B534"/>
      <c r="C534"/>
      <c r="D534"/>
      <c r="E534"/>
    </row>
    <row r="535" spans="1:5">
      <c r="A535"/>
      <c r="B535"/>
      <c r="C535"/>
      <c r="D535"/>
      <c r="E535"/>
    </row>
    <row r="536" spans="1:5">
      <c r="A536"/>
      <c r="B536"/>
      <c r="C536"/>
      <c r="D536"/>
      <c r="E536"/>
    </row>
    <row r="537" spans="1:5">
      <c r="A537"/>
      <c r="B537"/>
      <c r="C537"/>
      <c r="D537"/>
      <c r="E537"/>
    </row>
    <row r="538" spans="1:5">
      <c r="A538"/>
      <c r="B538"/>
      <c r="C538"/>
      <c r="D538"/>
      <c r="E538"/>
    </row>
    <row r="539" spans="1:5">
      <c r="A539"/>
      <c r="B539"/>
      <c r="C539"/>
      <c r="D539"/>
      <c r="E539"/>
    </row>
    <row r="540" spans="1:5">
      <c r="A540"/>
      <c r="B540"/>
      <c r="C540"/>
      <c r="D540"/>
      <c r="E540"/>
    </row>
    <row r="541" spans="1:5">
      <c r="A541"/>
      <c r="B541"/>
      <c r="C541"/>
      <c r="D541"/>
      <c r="E541"/>
    </row>
    <row r="542" spans="1:5">
      <c r="A542"/>
      <c r="B542"/>
      <c r="C542"/>
      <c r="D542"/>
      <c r="E542"/>
    </row>
    <row r="543" spans="1:5">
      <c r="A543"/>
      <c r="B543"/>
      <c r="C543"/>
      <c r="D543"/>
      <c r="E543"/>
    </row>
    <row r="544" spans="1:5">
      <c r="A544"/>
      <c r="B544"/>
      <c r="C544"/>
      <c r="D544"/>
      <c r="E544"/>
    </row>
    <row r="545" spans="1:5">
      <c r="A545"/>
      <c r="B545"/>
      <c r="C545"/>
      <c r="D545"/>
      <c r="E545"/>
    </row>
    <row r="546" spans="1:5">
      <c r="A546"/>
      <c r="B546"/>
      <c r="C546"/>
      <c r="D546"/>
      <c r="E546"/>
    </row>
    <row r="547" spans="1:5">
      <c r="A547"/>
      <c r="B547"/>
      <c r="C547"/>
      <c r="D547"/>
      <c r="E547"/>
    </row>
    <row r="548" spans="1:5">
      <c r="A548"/>
      <c r="B548"/>
      <c r="C548"/>
      <c r="D548"/>
      <c r="E548"/>
    </row>
    <row r="549" spans="1:5">
      <c r="A549"/>
      <c r="B549"/>
      <c r="C549"/>
      <c r="D549"/>
      <c r="E549"/>
    </row>
    <row r="550" spans="1:5">
      <c r="A550"/>
      <c r="B550"/>
      <c r="C550"/>
      <c r="D550"/>
      <c r="E550"/>
    </row>
    <row r="551" spans="1:5">
      <c r="A551"/>
      <c r="B551"/>
      <c r="C551"/>
      <c r="D551"/>
      <c r="E551"/>
    </row>
    <row r="552" spans="1:5">
      <c r="A552"/>
      <c r="B552"/>
      <c r="C552"/>
      <c r="D552"/>
      <c r="E552"/>
    </row>
    <row r="553" spans="1:5">
      <c r="A553"/>
      <c r="B553"/>
      <c r="C553"/>
      <c r="D553"/>
      <c r="E553"/>
    </row>
    <row r="554" spans="1:5">
      <c r="A554"/>
      <c r="B554"/>
      <c r="C554"/>
      <c r="D554"/>
      <c r="E554"/>
    </row>
    <row r="555" spans="1:5">
      <c r="A555"/>
      <c r="B555"/>
      <c r="C555"/>
      <c r="D555"/>
      <c r="E555"/>
    </row>
    <row r="556" spans="1:5">
      <c r="A556"/>
      <c r="B556"/>
      <c r="C556"/>
      <c r="D556"/>
      <c r="E556"/>
    </row>
    <row r="557" spans="1:5">
      <c r="A557"/>
      <c r="B557"/>
      <c r="C557"/>
      <c r="D557"/>
      <c r="E557"/>
    </row>
    <row r="558" spans="1:5">
      <c r="A558"/>
      <c r="B558"/>
      <c r="C558"/>
      <c r="D558"/>
      <c r="E558"/>
    </row>
    <row r="559" spans="1:5">
      <c r="A559"/>
      <c r="B559"/>
      <c r="C559"/>
      <c r="D559"/>
      <c r="E559"/>
    </row>
    <row r="560" spans="1:5">
      <c r="A560"/>
      <c r="B560"/>
      <c r="C560"/>
      <c r="D560"/>
      <c r="E560"/>
    </row>
    <row r="561" spans="1:5">
      <c r="A561"/>
      <c r="B561"/>
      <c r="C561"/>
      <c r="D561"/>
      <c r="E561"/>
    </row>
    <row r="562" spans="1:5">
      <c r="A562"/>
      <c r="B562"/>
      <c r="C562"/>
      <c r="D562"/>
      <c r="E562"/>
    </row>
    <row r="563" spans="1:5">
      <c r="A563"/>
      <c r="B563"/>
      <c r="C563"/>
      <c r="D563"/>
      <c r="E563"/>
    </row>
    <row r="564" spans="1:5">
      <c r="A564"/>
      <c r="B564"/>
      <c r="C564"/>
      <c r="D564"/>
      <c r="E564"/>
    </row>
    <row r="565" spans="1:5">
      <c r="A565"/>
      <c r="B565"/>
      <c r="C565"/>
      <c r="D565"/>
      <c r="E565"/>
    </row>
    <row r="566" spans="1:5">
      <c r="A566"/>
      <c r="B566"/>
      <c r="C566"/>
      <c r="D566"/>
      <c r="E566"/>
    </row>
    <row r="567" spans="1:5">
      <c r="A567"/>
      <c r="B567"/>
      <c r="C567"/>
      <c r="D567"/>
      <c r="E567"/>
    </row>
    <row r="568" spans="1:5">
      <c r="A568"/>
      <c r="B568"/>
      <c r="C568"/>
      <c r="D568"/>
      <c r="E568"/>
    </row>
    <row r="569" spans="1:5">
      <c r="A569"/>
      <c r="B569"/>
      <c r="C569"/>
      <c r="D569"/>
      <c r="E569"/>
    </row>
    <row r="570" spans="1:5">
      <c r="A570"/>
      <c r="B570"/>
      <c r="C570"/>
      <c r="D570"/>
      <c r="E570"/>
    </row>
    <row r="571" spans="1:5">
      <c r="A571"/>
      <c r="B571"/>
      <c r="C571"/>
      <c r="D571"/>
      <c r="E571"/>
    </row>
    <row r="572" spans="1:5">
      <c r="A572"/>
      <c r="B572"/>
      <c r="C572"/>
      <c r="D572"/>
      <c r="E572"/>
    </row>
    <row r="573" spans="1:5">
      <c r="A573"/>
      <c r="B573"/>
      <c r="C573"/>
      <c r="D573"/>
      <c r="E573"/>
    </row>
  </sheetData>
  <mergeCells count="1">
    <mergeCell ref="A1:T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L2:P89"/>
  <sheetViews>
    <sheetView showGridLines="0" zoomScale="70" zoomScaleNormal="70" workbookViewId="0">
      <selection activeCell="R9" sqref="R9"/>
    </sheetView>
  </sheetViews>
  <sheetFormatPr defaultColWidth="14" defaultRowHeight="15.5"/>
  <cols>
    <col min="9" max="9" width="22.58203125" customWidth="1"/>
    <col min="10" max="10" width="24.6640625" customWidth="1"/>
    <col min="11" max="11" width="42.5" customWidth="1"/>
    <col min="12" max="12" width="14" hidden="1" customWidth="1"/>
    <col min="13" max="13" width="17.1640625" hidden="1" customWidth="1"/>
    <col min="14" max="14" width="57" hidden="1" customWidth="1"/>
    <col min="15" max="15" width="45.33203125" hidden="1" customWidth="1"/>
    <col min="16" max="16" width="71.6640625" hidden="1" customWidth="1"/>
    <col min="17" max="17" width="8.33203125" bestFit="1" customWidth="1"/>
    <col min="18" max="18" width="11.6640625" bestFit="1" customWidth="1"/>
    <col min="19" max="20" width="14.6640625" bestFit="1" customWidth="1"/>
    <col min="21" max="21" width="18" bestFit="1" customWidth="1"/>
    <col min="22" max="23" width="14.6640625" bestFit="1" customWidth="1"/>
    <col min="24" max="24" width="18" bestFit="1" customWidth="1"/>
    <col min="25" max="26" width="9.1640625" bestFit="1" customWidth="1"/>
    <col min="27" max="27" width="12.4140625" bestFit="1" customWidth="1"/>
    <col min="28" max="29" width="15.9140625" bestFit="1" customWidth="1"/>
    <col min="30" max="30" width="19.1640625" bestFit="1" customWidth="1"/>
    <col min="31" max="32" width="14.6640625" bestFit="1" customWidth="1"/>
    <col min="33" max="33" width="18" bestFit="1" customWidth="1"/>
    <col min="36" max="36" width="17.4140625" bestFit="1" customWidth="1"/>
    <col min="37" max="38" width="15.1640625" bestFit="1" customWidth="1"/>
    <col min="39" max="39" width="18.58203125" bestFit="1" customWidth="1"/>
    <col min="40" max="41" width="15.1640625" bestFit="1" customWidth="1"/>
    <col min="42" max="42" width="18.58203125" bestFit="1" customWidth="1"/>
    <col min="43" max="44" width="15.5" bestFit="1" customWidth="1"/>
    <col min="45" max="45" width="18.83203125" bestFit="1" customWidth="1"/>
    <col min="46" max="47" width="21.08203125" bestFit="1" customWidth="1"/>
    <col min="48" max="48" width="24.4140625" bestFit="1" customWidth="1"/>
    <col min="49" max="50" width="20.9140625" bestFit="1" customWidth="1"/>
    <col min="51" max="51" width="24.1640625" bestFit="1" customWidth="1"/>
    <col min="52" max="53" width="17.4140625" bestFit="1" customWidth="1"/>
    <col min="54" max="54" width="20.6640625" bestFit="1" customWidth="1"/>
    <col min="55" max="56" width="13.4140625" bestFit="1" customWidth="1"/>
    <col min="57" max="57" width="16.6640625" bestFit="1" customWidth="1"/>
    <col min="58" max="59" width="12.08203125" bestFit="1" customWidth="1"/>
    <col min="60" max="60" width="15.4140625" bestFit="1" customWidth="1"/>
    <col min="61" max="62" width="13.9140625" bestFit="1" customWidth="1"/>
    <col min="63" max="63" width="17.33203125" bestFit="1" customWidth="1"/>
    <col min="64" max="65" width="15.4140625" bestFit="1" customWidth="1"/>
    <col min="66" max="66" width="18.6640625" bestFit="1" customWidth="1"/>
    <col min="67" max="68" width="29.58203125" bestFit="1" customWidth="1"/>
    <col min="69" max="69" width="32.9140625" bestFit="1" customWidth="1"/>
    <col min="70" max="71" width="21" bestFit="1" customWidth="1"/>
    <col min="72" max="72" width="24.33203125" bestFit="1" customWidth="1"/>
    <col min="73" max="74" width="33.1640625" bestFit="1" customWidth="1"/>
    <col min="75" max="75" width="36.5" bestFit="1" customWidth="1"/>
    <col min="76" max="76" width="11.6640625" bestFit="1" customWidth="1"/>
  </cols>
  <sheetData>
    <row r="2" spans="12:16">
      <c r="L2" s="453" t="s">
        <v>34</v>
      </c>
      <c r="M2" s="448" t="s">
        <v>34</v>
      </c>
    </row>
    <row r="3" spans="12:16">
      <c r="N3" s="347"/>
      <c r="O3" s="347"/>
      <c r="P3" s="347"/>
    </row>
    <row r="4" spans="12:16">
      <c r="L4" s="453" t="s">
        <v>23</v>
      </c>
      <c r="M4" s="453" t="s">
        <v>20</v>
      </c>
      <c r="N4" s="448" t="s">
        <v>2679</v>
      </c>
      <c r="O4" s="448" t="s">
        <v>2680</v>
      </c>
      <c r="P4" s="448" t="s">
        <v>2681</v>
      </c>
    </row>
    <row r="5" spans="12:16">
      <c r="L5" s="448" t="s">
        <v>411</v>
      </c>
      <c r="M5" s="448" t="s">
        <v>3171</v>
      </c>
      <c r="N5" s="447">
        <v>5133</v>
      </c>
      <c r="O5" s="447">
        <v>4496</v>
      </c>
      <c r="P5" s="447">
        <v>5133</v>
      </c>
    </row>
    <row r="6" spans="12:16">
      <c r="M6" s="448" t="s">
        <v>3172</v>
      </c>
      <c r="N6" s="447">
        <v>5405</v>
      </c>
      <c r="O6" s="447">
        <v>646</v>
      </c>
      <c r="P6" s="447">
        <v>5405</v>
      </c>
    </row>
    <row r="7" spans="12:16">
      <c r="M7" s="448" t="s">
        <v>3173</v>
      </c>
      <c r="N7" s="447">
        <v>5489</v>
      </c>
      <c r="O7" s="447">
        <v>3466</v>
      </c>
      <c r="P7" s="447">
        <v>5489</v>
      </c>
    </row>
    <row r="8" spans="12:16">
      <c r="L8" s="448" t="s">
        <v>2998</v>
      </c>
      <c r="M8" s="448"/>
      <c r="N8" s="447">
        <v>16027</v>
      </c>
      <c r="O8" s="447">
        <v>8608</v>
      </c>
      <c r="P8" s="447">
        <v>16027</v>
      </c>
    </row>
    <row r="9" spans="12:16">
      <c r="L9" s="448" t="s">
        <v>413</v>
      </c>
      <c r="M9" s="448" t="s">
        <v>3171</v>
      </c>
      <c r="N9" s="447">
        <v>2489</v>
      </c>
      <c r="O9" s="447">
        <v>2489</v>
      </c>
      <c r="P9" s="447">
        <v>2489</v>
      </c>
    </row>
    <row r="10" spans="12:16">
      <c r="M10" s="448" t="s">
        <v>3172</v>
      </c>
      <c r="N10" s="447">
        <v>2562</v>
      </c>
      <c r="O10" s="447">
        <v>730</v>
      </c>
      <c r="P10" s="447">
        <v>2562</v>
      </c>
    </row>
    <row r="11" spans="12:16">
      <c r="M11" s="448" t="s">
        <v>3173</v>
      </c>
      <c r="N11" s="447">
        <v>2562</v>
      </c>
      <c r="O11" s="447">
        <v>1030</v>
      </c>
      <c r="P11" s="447">
        <v>2562</v>
      </c>
    </row>
    <row r="12" spans="12:16">
      <c r="L12" s="448" t="s">
        <v>2999</v>
      </c>
      <c r="M12" s="448"/>
      <c r="N12" s="447">
        <v>7613</v>
      </c>
      <c r="O12" s="447">
        <v>4249</v>
      </c>
      <c r="P12" s="447">
        <v>7613</v>
      </c>
    </row>
    <row r="13" spans="12:16">
      <c r="L13" s="448" t="s">
        <v>424</v>
      </c>
      <c r="M13" s="448" t="s">
        <v>3171</v>
      </c>
      <c r="N13" s="447">
        <v>5101</v>
      </c>
      <c r="O13" s="447">
        <v>4806</v>
      </c>
      <c r="P13" s="447">
        <v>5101</v>
      </c>
    </row>
    <row r="14" spans="12:16">
      <c r="M14" s="448" t="s">
        <v>3172</v>
      </c>
      <c r="N14" s="447">
        <v>4766</v>
      </c>
      <c r="O14" s="447">
        <v>361</v>
      </c>
      <c r="P14" s="447">
        <v>4766</v>
      </c>
    </row>
    <row r="15" spans="12:16">
      <c r="M15" s="448" t="s">
        <v>3173</v>
      </c>
      <c r="N15" s="447">
        <v>4766</v>
      </c>
      <c r="O15" s="447">
        <v>1521</v>
      </c>
      <c r="P15" s="447">
        <v>4766</v>
      </c>
    </row>
    <row r="16" spans="12:16">
      <c r="L16" s="448" t="s">
        <v>3000</v>
      </c>
      <c r="M16" s="448"/>
      <c r="N16" s="447">
        <v>14633</v>
      </c>
      <c r="O16" s="447">
        <v>6688</v>
      </c>
      <c r="P16" s="447">
        <v>14633</v>
      </c>
    </row>
    <row r="17" spans="12:16">
      <c r="L17" s="448" t="s">
        <v>426</v>
      </c>
      <c r="M17" s="448" t="s">
        <v>3171</v>
      </c>
      <c r="N17" s="447">
        <v>8630.7340267459131</v>
      </c>
      <c r="O17" s="447">
        <v>5333</v>
      </c>
      <c r="P17" s="447">
        <v>8728</v>
      </c>
    </row>
    <row r="18" spans="12:16">
      <c r="M18" s="448" t="s">
        <v>3172</v>
      </c>
      <c r="N18" s="447">
        <v>9011.8237853517039</v>
      </c>
      <c r="O18" s="447">
        <v>344</v>
      </c>
      <c r="P18" s="447">
        <v>9185</v>
      </c>
    </row>
    <row r="19" spans="12:16">
      <c r="M19" s="448" t="s">
        <v>3173</v>
      </c>
      <c r="N19" s="447">
        <v>9807</v>
      </c>
      <c r="O19" s="447">
        <v>1644</v>
      </c>
      <c r="P19" s="447">
        <v>9807</v>
      </c>
    </row>
    <row r="20" spans="12:16">
      <c r="L20" s="448" t="s">
        <v>3001</v>
      </c>
      <c r="M20" s="448"/>
      <c r="N20" s="447">
        <v>27449.557812097617</v>
      </c>
      <c r="O20" s="447">
        <v>7321</v>
      </c>
      <c r="P20" s="447">
        <v>27720</v>
      </c>
    </row>
    <row r="21" spans="12:16">
      <c r="L21" s="448" t="s">
        <v>423</v>
      </c>
      <c r="M21" s="448" t="s">
        <v>3171</v>
      </c>
      <c r="N21" s="447">
        <v>11715</v>
      </c>
      <c r="O21" s="447">
        <v>11305</v>
      </c>
      <c r="P21" s="447">
        <v>11715</v>
      </c>
    </row>
    <row r="22" spans="12:16">
      <c r="M22" s="448" t="s">
        <v>3172</v>
      </c>
      <c r="N22" s="447">
        <v>3847.3718670076728</v>
      </c>
      <c r="O22" s="447">
        <v>1041</v>
      </c>
      <c r="P22" s="447">
        <v>12453</v>
      </c>
    </row>
    <row r="23" spans="12:16">
      <c r="M23" s="448" t="s">
        <v>3173</v>
      </c>
      <c r="N23" s="447">
        <v>12453</v>
      </c>
      <c r="O23" s="447">
        <v>2781</v>
      </c>
      <c r="P23" s="447">
        <v>12453</v>
      </c>
    </row>
    <row r="24" spans="12:16">
      <c r="L24" s="448" t="s">
        <v>3002</v>
      </c>
      <c r="M24" s="448"/>
      <c r="N24" s="447">
        <v>28015.371867007671</v>
      </c>
      <c r="O24" s="447">
        <v>15127</v>
      </c>
      <c r="P24" s="447">
        <v>36621</v>
      </c>
    </row>
    <row r="25" spans="12:16">
      <c r="L25" s="448" t="s">
        <v>367</v>
      </c>
      <c r="M25" s="448" t="s">
        <v>3171</v>
      </c>
      <c r="N25" s="447">
        <v>1086</v>
      </c>
      <c r="O25" s="447">
        <v>1086</v>
      </c>
      <c r="P25" s="447">
        <v>1086</v>
      </c>
    </row>
    <row r="26" spans="12:16">
      <c r="M26" s="448" t="s">
        <v>3172</v>
      </c>
      <c r="N26" s="447">
        <v>1086</v>
      </c>
      <c r="O26" s="447">
        <v>1086</v>
      </c>
      <c r="P26" s="447">
        <v>1086</v>
      </c>
    </row>
    <row r="27" spans="12:16">
      <c r="M27" s="448" t="s">
        <v>3173</v>
      </c>
      <c r="N27" s="447">
        <v>0</v>
      </c>
      <c r="O27" s="447">
        <v>1086</v>
      </c>
      <c r="P27" s="447">
        <v>1086</v>
      </c>
    </row>
    <row r="28" spans="12:16">
      <c r="L28" s="448" t="s">
        <v>3003</v>
      </c>
      <c r="M28" s="448"/>
      <c r="N28" s="447">
        <v>2172</v>
      </c>
      <c r="O28" s="447">
        <v>3258</v>
      </c>
      <c r="P28" s="447">
        <v>3258</v>
      </c>
    </row>
    <row r="29" spans="12:16">
      <c r="L29" s="448" t="s">
        <v>409</v>
      </c>
      <c r="M29" s="448" t="s">
        <v>3171</v>
      </c>
      <c r="N29" s="447">
        <v>6680</v>
      </c>
      <c r="O29" s="447">
        <v>5174</v>
      </c>
      <c r="P29" s="447">
        <v>6680</v>
      </c>
    </row>
    <row r="30" spans="12:16">
      <c r="M30" s="448" t="s">
        <v>3172</v>
      </c>
      <c r="N30" s="447">
        <v>7466</v>
      </c>
      <c r="O30" s="447">
        <v>618</v>
      </c>
      <c r="P30" s="447">
        <v>7466</v>
      </c>
    </row>
    <row r="31" spans="12:16">
      <c r="M31" s="448" t="s">
        <v>3173</v>
      </c>
      <c r="N31" s="447">
        <v>7466</v>
      </c>
      <c r="O31" s="447">
        <v>5178</v>
      </c>
      <c r="P31" s="447">
        <v>7466</v>
      </c>
    </row>
    <row r="32" spans="12:16">
      <c r="L32" s="448" t="s">
        <v>3004</v>
      </c>
      <c r="M32" s="448"/>
      <c r="N32" s="447">
        <v>21612</v>
      </c>
      <c r="O32" s="447">
        <v>10970</v>
      </c>
      <c r="P32" s="447">
        <v>21612</v>
      </c>
    </row>
    <row r="33" spans="12:16">
      <c r="L33" s="448" t="s">
        <v>430</v>
      </c>
      <c r="M33" s="448" t="s">
        <v>3171</v>
      </c>
      <c r="N33" s="447">
        <v>3503</v>
      </c>
      <c r="O33" s="447">
        <v>3362</v>
      </c>
      <c r="P33" s="447">
        <v>3503</v>
      </c>
    </row>
    <row r="34" spans="12:16">
      <c r="M34" s="448" t="s">
        <v>3172</v>
      </c>
      <c r="N34" s="447">
        <v>3503</v>
      </c>
      <c r="O34" s="447">
        <v>546</v>
      </c>
      <c r="P34" s="447">
        <v>3503</v>
      </c>
    </row>
    <row r="35" spans="12:16">
      <c r="M35" s="448" t="s">
        <v>3173</v>
      </c>
      <c r="N35" s="447">
        <v>3503</v>
      </c>
      <c r="O35" s="447">
        <v>2306</v>
      </c>
      <c r="P35" s="447">
        <v>3503</v>
      </c>
    </row>
    <row r="36" spans="12:16">
      <c r="L36" s="448" t="s">
        <v>3005</v>
      </c>
      <c r="M36" s="448"/>
      <c r="N36" s="447">
        <v>10509</v>
      </c>
      <c r="O36" s="447">
        <v>6214</v>
      </c>
      <c r="P36" s="447">
        <v>10509</v>
      </c>
    </row>
    <row r="37" spans="12:16">
      <c r="L37" s="448" t="s">
        <v>405</v>
      </c>
      <c r="M37" s="448" t="s">
        <v>3171</v>
      </c>
      <c r="N37" s="447">
        <v>5024</v>
      </c>
      <c r="O37" s="447">
        <v>4087</v>
      </c>
      <c r="P37" s="447">
        <v>5024</v>
      </c>
    </row>
    <row r="38" spans="12:16">
      <c r="M38" s="448" t="s">
        <v>3172</v>
      </c>
      <c r="N38" s="447">
        <v>5089</v>
      </c>
      <c r="O38" s="447">
        <v>701</v>
      </c>
      <c r="P38" s="447">
        <v>5089</v>
      </c>
    </row>
    <row r="39" spans="12:16">
      <c r="M39" s="448" t="s">
        <v>3173</v>
      </c>
      <c r="N39" s="447">
        <v>5089</v>
      </c>
      <c r="O39" s="447">
        <v>4221</v>
      </c>
      <c r="P39" s="447">
        <v>5089</v>
      </c>
    </row>
    <row r="40" spans="12:16">
      <c r="L40" s="448" t="s">
        <v>3006</v>
      </c>
      <c r="M40" s="448"/>
      <c r="N40" s="447">
        <v>15202</v>
      </c>
      <c r="O40" s="447">
        <v>9009</v>
      </c>
      <c r="P40" s="447">
        <v>15202</v>
      </c>
    </row>
    <row r="41" spans="12:16">
      <c r="L41" s="448" t="s">
        <v>406</v>
      </c>
      <c r="M41" s="448" t="s">
        <v>3171</v>
      </c>
      <c r="N41" s="447">
        <v>5137</v>
      </c>
      <c r="O41" s="447">
        <v>5011</v>
      </c>
      <c r="P41" s="447">
        <v>5137</v>
      </c>
    </row>
    <row r="42" spans="12:16">
      <c r="M42" s="448" t="s">
        <v>3172</v>
      </c>
      <c r="N42" s="447">
        <v>5268</v>
      </c>
      <c r="O42" s="447">
        <v>830</v>
      </c>
      <c r="P42" s="447">
        <v>5268</v>
      </c>
    </row>
    <row r="43" spans="12:16">
      <c r="M43" s="448" t="s">
        <v>3173</v>
      </c>
      <c r="N43" s="447">
        <v>5268</v>
      </c>
      <c r="O43" s="447">
        <v>4550</v>
      </c>
      <c r="P43" s="447">
        <v>5268</v>
      </c>
    </row>
    <row r="44" spans="12:16">
      <c r="L44" s="448" t="s">
        <v>3007</v>
      </c>
      <c r="M44" s="448"/>
      <c r="N44" s="447">
        <v>15673</v>
      </c>
      <c r="O44" s="447">
        <v>10391</v>
      </c>
      <c r="P44" s="447">
        <v>15673</v>
      </c>
    </row>
    <row r="45" spans="12:16">
      <c r="L45" s="448" t="s">
        <v>440</v>
      </c>
      <c r="M45" s="448" t="s">
        <v>3171</v>
      </c>
      <c r="N45" s="447">
        <v>4582</v>
      </c>
      <c r="O45" s="447">
        <v>3219</v>
      </c>
      <c r="P45" s="447">
        <v>4582</v>
      </c>
    </row>
    <row r="46" spans="12:16">
      <c r="M46" s="448" t="s">
        <v>3172</v>
      </c>
      <c r="N46" s="447">
        <v>4733.1472868217061</v>
      </c>
      <c r="O46" s="447">
        <v>225</v>
      </c>
      <c r="P46" s="447">
        <v>4924</v>
      </c>
    </row>
    <row r="47" spans="12:16">
      <c r="M47" s="448" t="s">
        <v>3173</v>
      </c>
      <c r="N47" s="447">
        <v>4924</v>
      </c>
      <c r="O47" s="447">
        <v>1985</v>
      </c>
      <c r="P47" s="447">
        <v>4924</v>
      </c>
    </row>
    <row r="48" spans="12:16">
      <c r="L48" s="448" t="s">
        <v>3008</v>
      </c>
      <c r="M48" s="448"/>
      <c r="N48" s="447">
        <v>14239.147286821706</v>
      </c>
      <c r="O48" s="447">
        <v>5429</v>
      </c>
      <c r="P48" s="447">
        <v>14430</v>
      </c>
    </row>
    <row r="49" spans="12:16">
      <c r="L49" s="448" t="s">
        <v>431</v>
      </c>
      <c r="M49" s="448" t="s">
        <v>3171</v>
      </c>
      <c r="N49" s="447">
        <v>13878</v>
      </c>
      <c r="O49" s="447">
        <v>13460</v>
      </c>
      <c r="P49" s="447">
        <v>13878</v>
      </c>
    </row>
    <row r="50" spans="12:16">
      <c r="M50" s="448" t="s">
        <v>3172</v>
      </c>
      <c r="N50" s="447">
        <v>13878</v>
      </c>
      <c r="O50" s="447">
        <v>616</v>
      </c>
      <c r="P50" s="447">
        <v>13878</v>
      </c>
    </row>
    <row r="51" spans="12:16">
      <c r="M51" s="448" t="s">
        <v>3173</v>
      </c>
      <c r="N51" s="447">
        <v>13878</v>
      </c>
      <c r="O51" s="447">
        <v>7596</v>
      </c>
      <c r="P51" s="447">
        <v>13878</v>
      </c>
    </row>
    <row r="52" spans="12:16">
      <c r="L52" s="448" t="s">
        <v>3009</v>
      </c>
      <c r="M52" s="448"/>
      <c r="N52" s="447">
        <v>41634</v>
      </c>
      <c r="O52" s="447">
        <v>21672</v>
      </c>
      <c r="P52" s="447">
        <v>41634</v>
      </c>
    </row>
    <row r="53" spans="12:16">
      <c r="L53" s="448" t="s">
        <v>429</v>
      </c>
      <c r="M53" s="448" t="s">
        <v>3171</v>
      </c>
      <c r="N53" s="447">
        <v>4359</v>
      </c>
      <c r="O53" s="447">
        <v>12495</v>
      </c>
      <c r="P53" s="447">
        <v>12495</v>
      </c>
    </row>
    <row r="54" spans="12:16">
      <c r="M54" s="448" t="s">
        <v>3172</v>
      </c>
      <c r="N54" s="447">
        <v>4427</v>
      </c>
      <c r="O54" s="447">
        <v>12495</v>
      </c>
      <c r="P54" s="447">
        <v>12495</v>
      </c>
    </row>
    <row r="55" spans="12:16">
      <c r="M55" s="448" t="s">
        <v>3173</v>
      </c>
      <c r="N55" s="447">
        <v>3007</v>
      </c>
      <c r="O55" s="447">
        <v>10000</v>
      </c>
      <c r="P55" s="447">
        <v>12495</v>
      </c>
    </row>
    <row r="56" spans="12:16">
      <c r="L56" s="448" t="s">
        <v>2885</v>
      </c>
      <c r="M56" s="448"/>
      <c r="N56" s="447">
        <v>11793</v>
      </c>
      <c r="O56" s="447">
        <v>34990</v>
      </c>
      <c r="P56" s="447">
        <v>37485</v>
      </c>
    </row>
    <row r="57" spans="12:16">
      <c r="L57" s="448" t="s">
        <v>438</v>
      </c>
      <c r="M57" s="448" t="s">
        <v>3171</v>
      </c>
      <c r="N57" s="447">
        <v>11564</v>
      </c>
      <c r="O57" s="447">
        <v>10451</v>
      </c>
      <c r="P57" s="447">
        <v>11564</v>
      </c>
    </row>
    <row r="58" spans="12:16">
      <c r="M58" s="448" t="s">
        <v>3172</v>
      </c>
      <c r="N58" s="447">
        <v>13870</v>
      </c>
      <c r="O58" s="447">
        <v>1066</v>
      </c>
      <c r="P58" s="447">
        <v>13870</v>
      </c>
    </row>
    <row r="59" spans="12:16">
      <c r="M59" s="448" t="s">
        <v>3173</v>
      </c>
      <c r="N59" s="447">
        <v>13847</v>
      </c>
      <c r="O59" s="447">
        <v>4946</v>
      </c>
      <c r="P59" s="447">
        <v>13847</v>
      </c>
    </row>
    <row r="60" spans="12:16">
      <c r="L60" s="448" t="s">
        <v>3010</v>
      </c>
      <c r="M60" s="448"/>
      <c r="N60" s="447">
        <v>39281</v>
      </c>
      <c r="O60" s="447">
        <v>16463</v>
      </c>
      <c r="P60" s="447">
        <v>39281</v>
      </c>
    </row>
    <row r="61" spans="12:16">
      <c r="L61" s="448" t="s">
        <v>404</v>
      </c>
      <c r="M61" s="448" t="s">
        <v>3171</v>
      </c>
      <c r="N61" s="447">
        <v>964</v>
      </c>
      <c r="O61" s="447">
        <v>2861</v>
      </c>
      <c r="P61" s="447">
        <v>2000</v>
      </c>
    </row>
    <row r="62" spans="12:16">
      <c r="M62" s="448" t="s">
        <v>3172</v>
      </c>
      <c r="N62" s="447">
        <v>773</v>
      </c>
      <c r="O62" s="447">
        <v>2861</v>
      </c>
      <c r="P62" s="447">
        <v>2000</v>
      </c>
    </row>
    <row r="63" spans="12:16">
      <c r="M63" s="448" t="s">
        <v>3173</v>
      </c>
      <c r="N63" s="447">
        <v>906</v>
      </c>
      <c r="O63" s="447">
        <v>2861</v>
      </c>
      <c r="P63" s="447">
        <v>2861</v>
      </c>
    </row>
    <row r="64" spans="12:16">
      <c r="L64" s="448" t="s">
        <v>2997</v>
      </c>
      <c r="M64" s="448"/>
      <c r="N64" s="447">
        <v>2643</v>
      </c>
      <c r="O64" s="447">
        <v>8583</v>
      </c>
      <c r="P64" s="447">
        <v>6861</v>
      </c>
    </row>
    <row r="65" spans="12:16">
      <c r="L65" s="448" t="s">
        <v>399</v>
      </c>
      <c r="M65" s="448" t="s">
        <v>3171</v>
      </c>
      <c r="N65" s="447">
        <v>0</v>
      </c>
      <c r="O65" s="447">
        <v>2920</v>
      </c>
      <c r="P65" s="447">
        <v>1500.0000000000002</v>
      </c>
    </row>
    <row r="66" spans="12:16">
      <c r="M66" s="448" t="s">
        <v>3172</v>
      </c>
      <c r="N66" s="447">
        <v>0</v>
      </c>
      <c r="O66" s="447">
        <v>2920</v>
      </c>
      <c r="P66" s="447">
        <v>1500.0000000000002</v>
      </c>
    </row>
    <row r="67" spans="12:16">
      <c r="M67" s="448" t="s">
        <v>3173</v>
      </c>
      <c r="N67" s="447">
        <v>0</v>
      </c>
      <c r="O67" s="447">
        <v>2920</v>
      </c>
      <c r="P67" s="447">
        <v>1500.0000000000002</v>
      </c>
    </row>
    <row r="68" spans="12:16">
      <c r="L68" s="448" t="s">
        <v>3011</v>
      </c>
      <c r="M68" s="448"/>
      <c r="N68" s="447">
        <v>0</v>
      </c>
      <c r="O68" s="447">
        <v>8760</v>
      </c>
      <c r="P68" s="447">
        <v>4500.0000000000009</v>
      </c>
    </row>
    <row r="69" spans="12:16">
      <c r="L69" s="448" t="s">
        <v>421</v>
      </c>
      <c r="M69" s="448" t="s">
        <v>3171</v>
      </c>
      <c r="N69" s="447">
        <v>7230.7124631992147</v>
      </c>
      <c r="O69" s="447">
        <v>5433</v>
      </c>
      <c r="P69" s="447">
        <v>7999.9999999999991</v>
      </c>
    </row>
    <row r="70" spans="12:16">
      <c r="M70" s="448" t="s">
        <v>3172</v>
      </c>
      <c r="N70" s="447">
        <v>7191.4446620959843</v>
      </c>
      <c r="O70" s="447">
        <v>1343</v>
      </c>
      <c r="P70" s="447">
        <v>8750</v>
      </c>
    </row>
    <row r="71" spans="12:16">
      <c r="M71" s="448" t="s">
        <v>3173</v>
      </c>
      <c r="N71" s="447">
        <v>6567.5</v>
      </c>
      <c r="O71" s="447">
        <v>1703</v>
      </c>
      <c r="P71" s="447">
        <v>7250</v>
      </c>
    </row>
    <row r="72" spans="12:16">
      <c r="L72" s="448" t="s">
        <v>3012</v>
      </c>
      <c r="M72" s="448"/>
      <c r="N72" s="447">
        <v>20989.657125295198</v>
      </c>
      <c r="O72" s="447">
        <v>8479</v>
      </c>
      <c r="P72" s="447">
        <v>24000</v>
      </c>
    </row>
    <row r="73" spans="12:16">
      <c r="L73" s="448" t="s">
        <v>425</v>
      </c>
      <c r="M73" s="448" t="s">
        <v>3171</v>
      </c>
      <c r="N73" s="447">
        <v>5950</v>
      </c>
      <c r="O73" s="447">
        <v>4738</v>
      </c>
      <c r="P73" s="447">
        <v>5950</v>
      </c>
    </row>
    <row r="74" spans="12:16">
      <c r="M74" s="448" t="s">
        <v>3172</v>
      </c>
      <c r="N74" s="447">
        <v>5950</v>
      </c>
      <c r="O74" s="447">
        <v>503</v>
      </c>
      <c r="P74" s="447">
        <v>5950</v>
      </c>
    </row>
    <row r="75" spans="12:16">
      <c r="M75" s="448" t="s">
        <v>3173</v>
      </c>
      <c r="N75" s="447">
        <v>5950</v>
      </c>
      <c r="O75" s="447">
        <v>983</v>
      </c>
      <c r="P75" s="447">
        <v>5950</v>
      </c>
    </row>
    <row r="76" spans="12:16">
      <c r="L76" s="448" t="s">
        <v>3013</v>
      </c>
      <c r="M76" s="448"/>
      <c r="N76" s="447">
        <v>17850</v>
      </c>
      <c r="O76" s="447">
        <v>6224</v>
      </c>
      <c r="P76" s="447">
        <v>17850</v>
      </c>
    </row>
    <row r="77" spans="12:16">
      <c r="L77" s="448" t="s">
        <v>2272</v>
      </c>
      <c r="M77" s="448" t="s">
        <v>3171</v>
      </c>
      <c r="N77" s="447">
        <v>2262</v>
      </c>
      <c r="O77" s="447">
        <v>2198</v>
      </c>
      <c r="P77" s="447">
        <v>2262</v>
      </c>
    </row>
    <row r="78" spans="12:16">
      <c r="M78" s="448" t="s">
        <v>3172</v>
      </c>
      <c r="N78" s="447">
        <v>2231</v>
      </c>
      <c r="O78" s="447">
        <v>53</v>
      </c>
      <c r="P78" s="447">
        <v>2231</v>
      </c>
    </row>
    <row r="79" spans="12:16">
      <c r="M79" s="448" t="s">
        <v>3173</v>
      </c>
      <c r="N79" s="447">
        <v>2078.8863636363635</v>
      </c>
      <c r="O79" s="447">
        <v>533</v>
      </c>
      <c r="P79" s="447">
        <v>2231</v>
      </c>
    </row>
    <row r="80" spans="12:16">
      <c r="L80" s="448" t="s">
        <v>3014</v>
      </c>
      <c r="M80" s="448"/>
      <c r="N80" s="447">
        <v>6571.886363636364</v>
      </c>
      <c r="O80" s="447">
        <v>2784</v>
      </c>
      <c r="P80" s="447">
        <v>6724</v>
      </c>
    </row>
    <row r="81" spans="12:16">
      <c r="L81" s="448" t="s">
        <v>2271</v>
      </c>
      <c r="M81" s="448" t="s">
        <v>3171</v>
      </c>
      <c r="N81" s="447">
        <v>2260</v>
      </c>
      <c r="O81" s="447">
        <v>2260</v>
      </c>
      <c r="P81" s="447">
        <v>2260</v>
      </c>
    </row>
    <row r="82" spans="12:16">
      <c r="M82" s="448" t="s">
        <v>3172</v>
      </c>
      <c r="N82" s="447">
        <v>2066</v>
      </c>
      <c r="O82" s="447">
        <v>1129</v>
      </c>
      <c r="P82" s="447">
        <v>2066</v>
      </c>
    </row>
    <row r="83" spans="12:16">
      <c r="M83" s="448" t="s">
        <v>3173</v>
      </c>
      <c r="N83" s="447">
        <v>2066</v>
      </c>
      <c r="O83" s="447">
        <v>1789</v>
      </c>
      <c r="P83" s="447">
        <v>2066</v>
      </c>
    </row>
    <row r="84" spans="12:16">
      <c r="L84" s="448" t="s">
        <v>3015</v>
      </c>
      <c r="M84" s="448"/>
      <c r="N84" s="447">
        <v>6392</v>
      </c>
      <c r="O84" s="447">
        <v>5178</v>
      </c>
      <c r="P84" s="447">
        <v>6392</v>
      </c>
    </row>
    <row r="85" spans="12:16">
      <c r="L85" s="448" t="s">
        <v>2273</v>
      </c>
      <c r="M85" s="448" t="s">
        <v>3171</v>
      </c>
      <c r="N85" s="447">
        <v>1613</v>
      </c>
      <c r="O85" s="447">
        <v>2698</v>
      </c>
      <c r="P85" s="447">
        <v>2698</v>
      </c>
    </row>
    <row r="86" spans="12:16">
      <c r="M86" s="448" t="s">
        <v>3172</v>
      </c>
      <c r="N86" s="447">
        <v>0</v>
      </c>
      <c r="O86" s="447">
        <v>2698</v>
      </c>
      <c r="P86" s="447">
        <v>2698</v>
      </c>
    </row>
    <row r="87" spans="12:16">
      <c r="M87" s="448" t="s">
        <v>3173</v>
      </c>
      <c r="N87" s="447">
        <v>2533</v>
      </c>
      <c r="O87" s="447">
        <v>2040</v>
      </c>
      <c r="P87" s="447">
        <v>2698</v>
      </c>
    </row>
    <row r="88" spans="12:16">
      <c r="L88" s="448" t="s">
        <v>2886</v>
      </c>
      <c r="M88" s="448"/>
      <c r="N88" s="447">
        <v>4146</v>
      </c>
      <c r="O88" s="447">
        <v>7436</v>
      </c>
      <c r="P88" s="447">
        <v>8094</v>
      </c>
    </row>
    <row r="89" spans="12:16">
      <c r="L89" s="448" t="s">
        <v>1621</v>
      </c>
      <c r="N89" s="447">
        <v>324445.62045485858</v>
      </c>
      <c r="O89" s="447">
        <v>207833</v>
      </c>
      <c r="P89" s="447">
        <v>376119</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3330"/>
  <sheetViews>
    <sheetView workbookViewId="0">
      <selection activeCell="C9" sqref="C9"/>
    </sheetView>
  </sheetViews>
  <sheetFormatPr defaultColWidth="9" defaultRowHeight="13"/>
  <cols>
    <col min="1" max="3" width="9" style="18"/>
    <col min="4" max="4" width="9" style="65"/>
    <col min="5" max="5" width="15.83203125" style="64" customWidth="1"/>
    <col min="6" max="14" width="9" style="18"/>
    <col min="15" max="15" width="15.83203125" style="18" customWidth="1"/>
    <col min="16" max="27" width="9" style="18"/>
    <col min="28" max="28" width="13" style="60" customWidth="1"/>
    <col min="29" max="29" width="16.6640625" style="60" customWidth="1"/>
    <col min="30" max="16384" width="9" style="18"/>
  </cols>
  <sheetData>
    <row r="1" spans="1:29" ht="14" thickTop="1" thickBot="1">
      <c r="A1" s="1" t="s">
        <v>0</v>
      </c>
      <c r="B1" s="1" t="s">
        <v>1</v>
      </c>
      <c r="C1" s="1" t="s">
        <v>2</v>
      </c>
      <c r="D1" s="48" t="s">
        <v>3</v>
      </c>
      <c r="E1" s="48" t="s">
        <v>4</v>
      </c>
      <c r="F1" s="1" t="s">
        <v>1149</v>
      </c>
      <c r="G1" s="1" t="s">
        <v>5</v>
      </c>
      <c r="H1" s="1" t="s">
        <v>6</v>
      </c>
      <c r="I1" s="1" t="s">
        <v>50</v>
      </c>
      <c r="J1" s="1" t="s">
        <v>51</v>
      </c>
      <c r="K1" s="1" t="s">
        <v>53</v>
      </c>
      <c r="L1" s="2" t="s">
        <v>55</v>
      </c>
      <c r="M1" s="2" t="s">
        <v>57</v>
      </c>
      <c r="N1" s="2" t="s">
        <v>112</v>
      </c>
      <c r="O1" s="2" t="s">
        <v>113</v>
      </c>
      <c r="P1" s="2" t="s">
        <v>59</v>
      </c>
      <c r="Q1" s="2" t="s">
        <v>58</v>
      </c>
      <c r="R1" s="3" t="s">
        <v>60</v>
      </c>
      <c r="S1" s="3" t="s">
        <v>1150</v>
      </c>
      <c r="T1" s="4" t="s">
        <v>62</v>
      </c>
      <c r="U1" s="3" t="s">
        <v>63</v>
      </c>
      <c r="V1" s="3" t="s">
        <v>64</v>
      </c>
      <c r="W1" s="5" t="s">
        <v>65</v>
      </c>
      <c r="X1" s="5"/>
      <c r="Y1" s="5" t="s">
        <v>1151</v>
      </c>
      <c r="Z1" s="5" t="s">
        <v>66</v>
      </c>
      <c r="AA1" s="46" t="s">
        <v>67</v>
      </c>
      <c r="AB1" s="60" t="s">
        <v>1152</v>
      </c>
    </row>
    <row r="2" spans="1:29" ht="13.5" thickBot="1">
      <c r="A2" s="11" t="s">
        <v>16</v>
      </c>
      <c r="B2" s="12" t="s">
        <v>16</v>
      </c>
      <c r="C2" s="11" t="s">
        <v>16</v>
      </c>
      <c r="D2" s="52" t="s">
        <v>16</v>
      </c>
      <c r="E2" s="49" t="s">
        <v>16</v>
      </c>
      <c r="F2" s="12" t="s">
        <v>17</v>
      </c>
      <c r="G2" s="11" t="s">
        <v>17</v>
      </c>
      <c r="H2" s="12" t="s">
        <v>52</v>
      </c>
      <c r="I2" s="11" t="s">
        <v>16</v>
      </c>
      <c r="J2" s="12" t="s">
        <v>19</v>
      </c>
      <c r="K2" s="11" t="s">
        <v>54</v>
      </c>
      <c r="L2" s="12" t="s">
        <v>17</v>
      </c>
      <c r="M2" s="11" t="s">
        <v>17</v>
      </c>
      <c r="N2" s="12" t="s">
        <v>17</v>
      </c>
      <c r="O2" s="11" t="s">
        <v>17</v>
      </c>
      <c r="P2" s="12" t="s">
        <v>54</v>
      </c>
      <c r="Q2" s="11" t="s">
        <v>17</v>
      </c>
      <c r="R2" s="12" t="s">
        <v>17</v>
      </c>
      <c r="S2" s="11" t="s">
        <v>17</v>
      </c>
      <c r="T2" s="12" t="s">
        <v>17</v>
      </c>
      <c r="U2" s="11" t="s">
        <v>1153</v>
      </c>
      <c r="V2" s="12" t="s">
        <v>1153</v>
      </c>
      <c r="W2" s="11" t="s">
        <v>17</v>
      </c>
      <c r="X2" s="11"/>
      <c r="Y2" s="12" t="s">
        <v>17</v>
      </c>
      <c r="Z2" s="11" t="s">
        <v>17</v>
      </c>
      <c r="AA2" s="47" t="s">
        <v>17</v>
      </c>
    </row>
    <row r="3" spans="1:29" ht="118" thickTop="1" thickBot="1">
      <c r="A3" s="14" t="s">
        <v>20</v>
      </c>
      <c r="B3" s="13" t="s">
        <v>1154</v>
      </c>
      <c r="C3" s="14" t="s">
        <v>21</v>
      </c>
      <c r="D3" s="53" t="s">
        <v>22</v>
      </c>
      <c r="E3" s="50" t="s">
        <v>23</v>
      </c>
      <c r="F3" s="13" t="s">
        <v>25</v>
      </c>
      <c r="G3" s="14" t="s">
        <v>1155</v>
      </c>
      <c r="H3" s="13" t="s">
        <v>1156</v>
      </c>
      <c r="I3" s="14" t="s">
        <v>1157</v>
      </c>
      <c r="J3" s="13" t="s">
        <v>1158</v>
      </c>
      <c r="K3" s="14" t="s">
        <v>1159</v>
      </c>
      <c r="L3" s="13" t="s">
        <v>1160</v>
      </c>
      <c r="M3" s="14" t="s">
        <v>1161</v>
      </c>
      <c r="N3" s="13" t="s">
        <v>1162</v>
      </c>
      <c r="O3" s="14" t="s">
        <v>1163</v>
      </c>
      <c r="P3" s="13" t="s">
        <v>1164</v>
      </c>
      <c r="Q3" s="14" t="s">
        <v>1165</v>
      </c>
      <c r="R3" s="13" t="s">
        <v>1166</v>
      </c>
      <c r="S3" s="14" t="s">
        <v>1167</v>
      </c>
      <c r="T3" s="13" t="s">
        <v>1168</v>
      </c>
      <c r="U3" s="14" t="s">
        <v>1169</v>
      </c>
      <c r="V3" s="13" t="s">
        <v>1170</v>
      </c>
      <c r="W3" s="16" t="s">
        <v>1171</v>
      </c>
      <c r="X3" s="16" t="s">
        <v>1172</v>
      </c>
      <c r="Y3" s="13" t="s">
        <v>1173</v>
      </c>
      <c r="Z3" s="14" t="s">
        <v>1174</v>
      </c>
      <c r="AA3" s="55" t="s">
        <v>1175</v>
      </c>
      <c r="AB3" s="61" t="s">
        <v>1176</v>
      </c>
      <c r="AC3" s="61" t="s">
        <v>1177</v>
      </c>
    </row>
    <row r="4" spans="1:29" ht="14" thickTop="1" thickBot="1">
      <c r="A4" s="41" t="s">
        <v>3171</v>
      </c>
      <c r="B4" s="10" t="s">
        <v>1178</v>
      </c>
      <c r="C4" s="8" t="s">
        <v>37</v>
      </c>
      <c r="D4" s="51" t="s">
        <v>324</v>
      </c>
      <c r="E4" s="51" t="s">
        <v>626</v>
      </c>
      <c r="F4" s="7"/>
      <c r="G4" s="8"/>
      <c r="H4" s="7" t="s">
        <v>41</v>
      </c>
      <c r="I4" s="40" t="s">
        <v>309</v>
      </c>
      <c r="J4" s="7"/>
      <c r="K4" s="15">
        <v>0</v>
      </c>
      <c r="L4" s="7"/>
      <c r="M4" s="8"/>
      <c r="N4" s="7"/>
      <c r="O4" s="8"/>
      <c r="P4" s="7"/>
      <c r="Q4" s="7"/>
      <c r="R4" s="8"/>
      <c r="S4" s="7"/>
      <c r="T4" s="9"/>
      <c r="U4" s="7" t="s">
        <v>126</v>
      </c>
      <c r="V4" s="7" t="s">
        <v>126</v>
      </c>
      <c r="W4" s="7"/>
      <c r="X4" s="7" t="s">
        <v>127</v>
      </c>
      <c r="Y4" s="8"/>
      <c r="Z4" s="7"/>
      <c r="AA4" s="56"/>
      <c r="AB4" s="60" t="s">
        <v>293</v>
      </c>
      <c r="AC4" s="60" t="s">
        <v>356</v>
      </c>
    </row>
    <row r="5" spans="1:29" ht="14" thickTop="1" thickBot="1">
      <c r="A5" s="41" t="s">
        <v>3172</v>
      </c>
      <c r="B5" s="10" t="s">
        <v>313</v>
      </c>
      <c r="C5" s="8" t="s">
        <v>293</v>
      </c>
      <c r="D5" s="51" t="s">
        <v>184</v>
      </c>
      <c r="E5" s="51" t="s">
        <v>539</v>
      </c>
      <c r="F5" s="7"/>
      <c r="G5" s="8"/>
      <c r="H5" s="7" t="s">
        <v>125</v>
      </c>
      <c r="I5" s="40" t="s">
        <v>139</v>
      </c>
      <c r="J5" s="7"/>
      <c r="K5" s="15">
        <v>0.1</v>
      </c>
      <c r="L5" s="7"/>
      <c r="M5" s="8"/>
      <c r="N5" s="7"/>
      <c r="O5" s="8"/>
      <c r="P5" s="7"/>
      <c r="Q5" s="7"/>
      <c r="R5" s="8"/>
      <c r="S5" s="7"/>
      <c r="T5" s="9"/>
      <c r="U5" s="7" t="s">
        <v>1179</v>
      </c>
      <c r="V5" s="7" t="s">
        <v>140</v>
      </c>
      <c r="W5" s="7"/>
      <c r="X5" s="7" t="s">
        <v>218</v>
      </c>
      <c r="Y5" s="8"/>
      <c r="Z5" s="7"/>
      <c r="AA5" s="56"/>
      <c r="AB5" s="60" t="s">
        <v>293</v>
      </c>
      <c r="AC5" s="60" t="s">
        <v>301</v>
      </c>
    </row>
    <row r="6" spans="1:29" ht="14" thickTop="1" thickBot="1">
      <c r="A6" s="41" t="s">
        <v>3173</v>
      </c>
      <c r="B6" s="10" t="s">
        <v>1180</v>
      </c>
      <c r="C6" s="8" t="s">
        <v>697</v>
      </c>
      <c r="D6" s="51" t="s">
        <v>318</v>
      </c>
      <c r="E6" s="51" t="s">
        <v>660</v>
      </c>
      <c r="F6" s="7"/>
      <c r="G6" s="8"/>
      <c r="H6" s="7" t="s">
        <v>282</v>
      </c>
      <c r="I6" s="6" t="s">
        <v>1181</v>
      </c>
      <c r="J6" s="7"/>
      <c r="K6" s="15">
        <v>0.2</v>
      </c>
      <c r="L6" s="7"/>
      <c r="M6" s="8"/>
      <c r="N6" s="7"/>
      <c r="O6" s="8"/>
      <c r="P6" s="7"/>
      <c r="Q6" s="7"/>
      <c r="R6" s="8"/>
      <c r="S6" s="7"/>
      <c r="T6" s="9"/>
      <c r="U6" s="7" t="s">
        <v>175</v>
      </c>
      <c r="V6" s="7" t="s">
        <v>175</v>
      </c>
      <c r="W6" s="7"/>
      <c r="X6" s="7" t="s">
        <v>134</v>
      </c>
      <c r="Y6" s="8"/>
      <c r="Z6" s="7"/>
      <c r="AA6" s="56"/>
      <c r="AB6" s="60" t="s">
        <v>293</v>
      </c>
      <c r="AC6" s="60" t="s">
        <v>311</v>
      </c>
    </row>
    <row r="7" spans="1:29" ht="14" thickTop="1" thickBot="1">
      <c r="A7" s="41" t="s">
        <v>3174</v>
      </c>
      <c r="B7" s="10" t="s">
        <v>1182</v>
      </c>
      <c r="D7" s="51" t="s">
        <v>135</v>
      </c>
      <c r="E7" s="51" t="s">
        <v>578</v>
      </c>
      <c r="F7" s="7"/>
      <c r="G7" s="8"/>
      <c r="H7" s="7"/>
      <c r="I7" s="40" t="s">
        <v>326</v>
      </c>
      <c r="J7" s="7"/>
      <c r="K7" s="15">
        <v>0.3</v>
      </c>
      <c r="L7" s="7"/>
      <c r="M7" s="8"/>
      <c r="N7" s="7"/>
      <c r="O7" s="8"/>
      <c r="P7" s="7"/>
      <c r="Q7" s="7"/>
      <c r="R7" s="8"/>
      <c r="S7" s="7"/>
      <c r="T7" s="9"/>
      <c r="U7" s="7" t="s">
        <v>129</v>
      </c>
      <c r="V7" s="7" t="s">
        <v>129</v>
      </c>
      <c r="W7" s="7"/>
      <c r="X7" s="7"/>
      <c r="Y7" s="8"/>
      <c r="Z7" s="7"/>
      <c r="AA7" s="56"/>
      <c r="AB7" s="60" t="s">
        <v>293</v>
      </c>
      <c r="AC7" s="60" t="s">
        <v>470</v>
      </c>
    </row>
    <row r="8" spans="1:29" ht="14" thickTop="1" thickBot="1">
      <c r="A8" s="41"/>
      <c r="B8" s="10" t="s">
        <v>1183</v>
      </c>
      <c r="D8" s="51" t="s">
        <v>137</v>
      </c>
      <c r="E8" s="51" t="s">
        <v>600</v>
      </c>
      <c r="F8" s="7"/>
      <c r="G8" s="8"/>
      <c r="H8" s="7"/>
      <c r="I8" s="54" t="s">
        <v>1184</v>
      </c>
      <c r="J8" s="7"/>
      <c r="K8" s="15">
        <v>0.4</v>
      </c>
      <c r="L8" s="7"/>
      <c r="M8" s="8"/>
      <c r="N8" s="7"/>
      <c r="O8" s="8"/>
      <c r="P8" s="7"/>
      <c r="Q8" s="7"/>
      <c r="R8" s="8"/>
      <c r="S8" s="7"/>
      <c r="T8" s="9"/>
      <c r="U8" s="63"/>
      <c r="V8" s="63"/>
      <c r="W8" s="7"/>
      <c r="X8" s="7"/>
      <c r="Y8" s="8"/>
      <c r="Z8" s="7"/>
      <c r="AA8" s="56"/>
      <c r="AB8" s="60" t="s">
        <v>293</v>
      </c>
      <c r="AC8" s="60" t="s">
        <v>398</v>
      </c>
    </row>
    <row r="9" spans="1:29" ht="13.5" thickBot="1">
      <c r="A9" s="41"/>
      <c r="B9" s="10" t="s">
        <v>2256</v>
      </c>
      <c r="D9" s="51" t="s">
        <v>716</v>
      </c>
      <c r="E9" s="51" t="s">
        <v>647</v>
      </c>
      <c r="F9" s="7"/>
      <c r="G9" s="8"/>
      <c r="H9" s="7"/>
      <c r="I9" s="39" t="s">
        <v>1185</v>
      </c>
      <c r="J9" s="7"/>
      <c r="K9" s="15">
        <v>0.5</v>
      </c>
      <c r="L9" s="7"/>
      <c r="M9" s="8"/>
      <c r="N9" s="7"/>
      <c r="O9" s="8"/>
      <c r="P9" s="7"/>
      <c r="Q9" s="7"/>
      <c r="R9" s="8"/>
      <c r="S9" s="7"/>
      <c r="T9" s="9"/>
      <c r="U9" s="7"/>
      <c r="V9" s="8"/>
      <c r="W9" s="7"/>
      <c r="X9" s="7"/>
      <c r="Y9" s="8"/>
      <c r="Z9" s="7"/>
      <c r="AA9" s="56"/>
      <c r="AB9" s="60" t="s">
        <v>293</v>
      </c>
      <c r="AC9" s="60" t="s">
        <v>401</v>
      </c>
    </row>
    <row r="10" spans="1:29" ht="13.5" thickBot="1">
      <c r="A10" s="41"/>
      <c r="B10" s="10" t="s">
        <v>303</v>
      </c>
      <c r="D10" s="51" t="s">
        <v>738</v>
      </c>
      <c r="E10" s="51" t="s">
        <v>935</v>
      </c>
      <c r="F10" s="7"/>
      <c r="G10" s="8"/>
      <c r="H10" s="7"/>
      <c r="I10" s="39" t="s">
        <v>1187</v>
      </c>
      <c r="J10" s="7"/>
      <c r="K10" s="15">
        <v>0.6</v>
      </c>
      <c r="L10" s="7"/>
      <c r="M10" s="8"/>
      <c r="N10" s="7"/>
      <c r="O10" s="8"/>
      <c r="P10" s="7"/>
      <c r="Q10" s="7"/>
      <c r="R10" s="8"/>
      <c r="S10" s="7"/>
      <c r="T10" s="9"/>
      <c r="U10" s="7"/>
      <c r="V10" s="8"/>
      <c r="W10" s="7"/>
      <c r="X10" s="7"/>
      <c r="Y10" s="8"/>
      <c r="Z10" s="7"/>
      <c r="AA10" s="56"/>
      <c r="AB10" s="60" t="s">
        <v>293</v>
      </c>
      <c r="AC10" s="60" t="s">
        <v>451</v>
      </c>
    </row>
    <row r="11" spans="1:29" ht="13.5" thickBot="1">
      <c r="A11" s="41"/>
      <c r="B11" s="10" t="s">
        <v>1186</v>
      </c>
      <c r="D11" s="51" t="s">
        <v>770</v>
      </c>
      <c r="E11" s="51" t="s">
        <v>537</v>
      </c>
      <c r="F11" s="7"/>
      <c r="G11" s="8"/>
      <c r="H11" s="7"/>
      <c r="I11" s="30" t="s">
        <v>296</v>
      </c>
      <c r="J11" s="7"/>
      <c r="K11" s="15">
        <v>0.7</v>
      </c>
      <c r="L11" s="7"/>
      <c r="M11" s="8"/>
      <c r="N11" s="7"/>
      <c r="O11" s="8"/>
      <c r="P11" s="7"/>
      <c r="Q11" s="7"/>
      <c r="R11" s="8"/>
      <c r="S11" s="7"/>
      <c r="T11" s="9"/>
      <c r="U11" s="7"/>
      <c r="V11" s="8"/>
      <c r="W11" s="7"/>
      <c r="X11" s="7"/>
      <c r="Y11" s="8"/>
      <c r="Z11" s="7"/>
      <c r="AA11" s="56"/>
      <c r="AB11" s="60" t="s">
        <v>293</v>
      </c>
      <c r="AC11" s="60" t="s">
        <v>353</v>
      </c>
    </row>
    <row r="12" spans="1:29" ht="13.5" thickBot="1">
      <c r="A12" s="41"/>
      <c r="B12" s="10" t="s">
        <v>317</v>
      </c>
      <c r="D12" s="51" t="s">
        <v>1068</v>
      </c>
      <c r="E12" s="51" t="s">
        <v>566</v>
      </c>
      <c r="F12" s="7"/>
      <c r="G12" s="8"/>
      <c r="H12" s="7"/>
      <c r="I12" s="30" t="s">
        <v>217</v>
      </c>
      <c r="J12" s="7"/>
      <c r="K12" s="15">
        <v>0.8</v>
      </c>
      <c r="L12" s="7"/>
      <c r="M12" s="8"/>
      <c r="N12" s="7"/>
      <c r="O12" s="8"/>
      <c r="P12" s="7"/>
      <c r="Q12" s="7"/>
      <c r="R12" s="8"/>
      <c r="S12" s="7"/>
      <c r="T12" s="9"/>
      <c r="U12" s="7"/>
      <c r="V12" s="8"/>
      <c r="W12" s="7"/>
      <c r="X12" s="7"/>
      <c r="Y12" s="8"/>
      <c r="Z12" s="7"/>
      <c r="AA12" s="56"/>
      <c r="AB12" s="60" t="s">
        <v>293</v>
      </c>
      <c r="AC12" s="60" t="s">
        <v>294</v>
      </c>
    </row>
    <row r="13" spans="1:29" ht="13.5" thickBot="1">
      <c r="A13" s="41"/>
      <c r="B13" s="10" t="s">
        <v>1188</v>
      </c>
      <c r="C13" s="63"/>
      <c r="D13" s="51" t="s">
        <v>701</v>
      </c>
      <c r="E13" s="51" t="s">
        <v>588</v>
      </c>
      <c r="F13" s="7"/>
      <c r="G13" s="8"/>
      <c r="H13" s="7"/>
      <c r="I13" s="30" t="s">
        <v>40</v>
      </c>
      <c r="J13" s="7"/>
      <c r="K13" s="15">
        <v>0.9</v>
      </c>
      <c r="L13" s="7"/>
      <c r="M13" s="8"/>
      <c r="N13" s="7"/>
      <c r="O13" s="8"/>
      <c r="P13" s="7"/>
      <c r="Q13" s="7"/>
      <c r="R13" s="8"/>
      <c r="S13" s="7"/>
      <c r="T13" s="9"/>
      <c r="U13" s="7"/>
      <c r="V13" s="8"/>
      <c r="W13" s="7"/>
      <c r="X13" s="7"/>
      <c r="Y13" s="8"/>
      <c r="Z13" s="7"/>
      <c r="AA13" s="56"/>
      <c r="AB13" s="60" t="s">
        <v>37</v>
      </c>
      <c r="AC13" s="60" t="s">
        <v>184</v>
      </c>
    </row>
    <row r="14" spans="1:29" ht="13.5" thickBot="1">
      <c r="A14" s="41"/>
      <c r="B14" s="10" t="s">
        <v>1189</v>
      </c>
      <c r="D14" s="51" t="s">
        <v>356</v>
      </c>
      <c r="E14" s="51" t="s">
        <v>580</v>
      </c>
      <c r="F14" s="7"/>
      <c r="G14" s="8"/>
      <c r="H14" s="7"/>
      <c r="I14" s="45" t="s">
        <v>215</v>
      </c>
      <c r="J14" s="7"/>
      <c r="K14" s="15">
        <v>1</v>
      </c>
      <c r="L14" s="7"/>
      <c r="M14" s="8"/>
      <c r="N14" s="7"/>
      <c r="O14" s="8"/>
      <c r="P14" s="7"/>
      <c r="Q14" s="7"/>
      <c r="R14" s="8"/>
      <c r="S14" s="7"/>
      <c r="T14" s="9"/>
      <c r="U14" s="7"/>
      <c r="V14" s="8"/>
      <c r="W14" s="7"/>
      <c r="X14" s="7"/>
      <c r="Y14" s="8"/>
      <c r="Z14" s="7"/>
      <c r="AA14" s="56"/>
      <c r="AB14" s="60" t="s">
        <v>37</v>
      </c>
      <c r="AC14" s="60" t="s">
        <v>135</v>
      </c>
    </row>
    <row r="15" spans="1:29" ht="13.5" thickBot="1">
      <c r="A15" s="41"/>
      <c r="B15" s="10" t="s">
        <v>1190</v>
      </c>
      <c r="D15" s="51" t="s">
        <v>301</v>
      </c>
      <c r="E15" s="51" t="s">
        <v>549</v>
      </c>
      <c r="F15" s="7"/>
      <c r="G15" s="8"/>
      <c r="H15" s="7"/>
      <c r="I15" s="30" t="s">
        <v>281</v>
      </c>
      <c r="J15" s="7"/>
      <c r="K15" s="8"/>
      <c r="L15" s="7"/>
      <c r="M15" s="8"/>
      <c r="N15" s="7"/>
      <c r="O15" s="8"/>
      <c r="P15" s="7"/>
      <c r="Q15" s="7"/>
      <c r="R15" s="8"/>
      <c r="S15" s="7"/>
      <c r="T15" s="9"/>
      <c r="U15" s="7"/>
      <c r="V15" s="8"/>
      <c r="W15" s="7"/>
      <c r="X15" s="7"/>
      <c r="Y15" s="8"/>
      <c r="Z15" s="7"/>
      <c r="AA15" s="56"/>
      <c r="AB15" s="60" t="s">
        <v>37</v>
      </c>
      <c r="AC15" s="60" t="s">
        <v>137</v>
      </c>
    </row>
    <row r="16" spans="1:29" ht="13.5" thickBot="1">
      <c r="A16" s="63"/>
      <c r="B16" s="10" t="s">
        <v>1191</v>
      </c>
      <c r="D16" s="51" t="s">
        <v>1073</v>
      </c>
      <c r="E16" s="51" t="s">
        <v>550</v>
      </c>
      <c r="F16" s="7"/>
      <c r="G16" s="8"/>
      <c r="H16" s="7"/>
      <c r="I16" s="30" t="s">
        <v>700</v>
      </c>
      <c r="J16" s="7"/>
      <c r="K16" s="8"/>
      <c r="L16" s="7"/>
      <c r="M16" s="8"/>
      <c r="N16" s="7"/>
      <c r="O16" s="8"/>
      <c r="P16" s="7"/>
      <c r="Q16" s="7"/>
      <c r="R16" s="8"/>
      <c r="S16" s="7"/>
      <c r="T16" s="9"/>
      <c r="U16" s="7"/>
      <c r="V16" s="8"/>
      <c r="W16" s="7"/>
      <c r="X16" s="7"/>
      <c r="Y16" s="8"/>
      <c r="Z16" s="7"/>
      <c r="AA16" s="56"/>
      <c r="AB16" s="60" t="s">
        <v>37</v>
      </c>
      <c r="AC16" s="60" t="s">
        <v>770</v>
      </c>
    </row>
    <row r="17" spans="1:29" ht="13.5" thickBot="1">
      <c r="A17" s="63"/>
      <c r="B17" s="10" t="s">
        <v>408</v>
      </c>
      <c r="D17" s="51" t="s">
        <v>38</v>
      </c>
      <c r="E17" s="51" t="s">
        <v>528</v>
      </c>
      <c r="F17" s="7"/>
      <c r="G17" s="8"/>
      <c r="H17" s="7"/>
      <c r="I17" s="30" t="s">
        <v>274</v>
      </c>
      <c r="J17" s="7"/>
      <c r="K17" s="8"/>
      <c r="L17" s="7"/>
      <c r="M17" s="8"/>
      <c r="N17" s="7"/>
      <c r="O17" s="8"/>
      <c r="P17" s="7"/>
      <c r="Q17" s="7"/>
      <c r="R17" s="8"/>
      <c r="S17" s="7"/>
      <c r="T17" s="9"/>
      <c r="U17" s="7"/>
      <c r="V17" s="8"/>
      <c r="W17" s="7"/>
      <c r="X17" s="7"/>
      <c r="Y17" s="8"/>
      <c r="Z17" s="7"/>
      <c r="AA17" s="56"/>
      <c r="AB17" s="60" t="s">
        <v>37</v>
      </c>
      <c r="AC17" s="60" t="s">
        <v>1068</v>
      </c>
    </row>
    <row r="18" spans="1:29" ht="13.5" thickBot="1">
      <c r="B18" s="10" t="s">
        <v>1193</v>
      </c>
      <c r="D18" s="51" t="s">
        <v>704</v>
      </c>
      <c r="E18" s="51" t="s">
        <v>663</v>
      </c>
      <c r="F18" s="7"/>
      <c r="G18" s="8"/>
      <c r="H18" s="7"/>
      <c r="I18" s="30" t="s">
        <v>267</v>
      </c>
      <c r="J18" s="7"/>
      <c r="K18" s="8"/>
      <c r="L18" s="7"/>
      <c r="M18" s="8"/>
      <c r="N18" s="7"/>
      <c r="O18" s="8"/>
      <c r="P18" s="7"/>
      <c r="Q18" s="7"/>
      <c r="R18" s="8"/>
      <c r="S18" s="7"/>
      <c r="T18" s="9"/>
      <c r="U18" s="7"/>
      <c r="V18" s="8"/>
      <c r="W18" s="7"/>
      <c r="X18" s="7"/>
      <c r="Y18" s="8"/>
      <c r="Z18" s="7"/>
      <c r="AA18" s="56"/>
      <c r="AB18" s="60" t="s">
        <v>37</v>
      </c>
      <c r="AC18" s="60" t="s">
        <v>1073</v>
      </c>
    </row>
    <row r="19" spans="1:29" ht="13.5" thickBot="1">
      <c r="B19" s="10" t="s">
        <v>1194</v>
      </c>
      <c r="D19" s="51" t="s">
        <v>304</v>
      </c>
      <c r="E19" s="51" t="s">
        <v>662</v>
      </c>
      <c r="F19" s="7"/>
      <c r="G19" s="8"/>
      <c r="H19" s="7"/>
      <c r="I19" s="30" t="s">
        <v>306</v>
      </c>
      <c r="J19" s="7"/>
      <c r="K19" s="8"/>
      <c r="L19" s="7"/>
      <c r="M19" s="8"/>
      <c r="N19" s="7"/>
      <c r="O19" s="8"/>
      <c r="P19" s="7"/>
      <c r="Q19" s="7"/>
      <c r="R19" s="8"/>
      <c r="S19" s="7"/>
      <c r="T19" s="9"/>
      <c r="U19" s="7"/>
      <c r="V19" s="8"/>
      <c r="W19" s="7"/>
      <c r="X19" s="7"/>
      <c r="Y19" s="8"/>
      <c r="Z19" s="7"/>
      <c r="AA19" s="56"/>
      <c r="AB19" s="60" t="s">
        <v>37</v>
      </c>
      <c r="AC19" s="60" t="s">
        <v>1298</v>
      </c>
    </row>
    <row r="20" spans="1:29" ht="13.5" thickBot="1">
      <c r="A20" s="63"/>
      <c r="B20" s="10" t="s">
        <v>130</v>
      </c>
      <c r="D20" s="51" t="s">
        <v>311</v>
      </c>
      <c r="E20" s="51" t="s">
        <v>639</v>
      </c>
      <c r="F20" s="7"/>
      <c r="G20" s="8"/>
      <c r="H20" s="7"/>
      <c r="I20" s="30" t="s">
        <v>315</v>
      </c>
      <c r="J20" s="7"/>
      <c r="K20" s="8"/>
      <c r="L20" s="7"/>
      <c r="M20" s="8"/>
      <c r="N20" s="7"/>
      <c r="O20" s="8"/>
      <c r="P20" s="7"/>
      <c r="Q20" s="7"/>
      <c r="R20" s="8"/>
      <c r="S20" s="7"/>
      <c r="T20" s="9"/>
      <c r="U20" s="7"/>
      <c r="V20" s="8"/>
      <c r="W20" s="7"/>
      <c r="X20" s="7"/>
      <c r="Y20" s="8"/>
      <c r="Z20" s="7"/>
      <c r="AA20" s="56"/>
      <c r="AB20" s="60" t="s">
        <v>37</v>
      </c>
      <c r="AC20" s="60" t="s">
        <v>38</v>
      </c>
    </row>
    <row r="21" spans="1:29" ht="13.5" thickBot="1">
      <c r="A21" s="63"/>
      <c r="B21" s="10" t="s">
        <v>36</v>
      </c>
      <c r="D21" s="51" t="s">
        <v>141</v>
      </c>
      <c r="E21" s="51" t="s">
        <v>577</v>
      </c>
      <c r="F21" s="7"/>
      <c r="G21" s="8"/>
      <c r="H21" s="7"/>
      <c r="I21" s="39" t="s">
        <v>1197</v>
      </c>
      <c r="J21" s="7"/>
      <c r="K21" s="8"/>
      <c r="L21" s="7"/>
      <c r="M21" s="8"/>
      <c r="N21" s="7"/>
      <c r="O21" s="8"/>
      <c r="P21" s="7"/>
      <c r="Q21" s="7"/>
      <c r="R21" s="8"/>
      <c r="S21" s="7"/>
      <c r="T21" s="9"/>
      <c r="U21" s="7"/>
      <c r="V21" s="8"/>
      <c r="W21" s="7"/>
      <c r="X21" s="7"/>
      <c r="Y21" s="8"/>
      <c r="Z21" s="7"/>
      <c r="AA21" s="56"/>
      <c r="AB21" s="60" t="s">
        <v>37</v>
      </c>
      <c r="AC21" s="60" t="s">
        <v>141</v>
      </c>
    </row>
    <row r="22" spans="1:29" ht="13.5" thickBot="1">
      <c r="A22" s="63"/>
      <c r="B22" s="10" t="s">
        <v>1196</v>
      </c>
      <c r="D22" s="51" t="s">
        <v>146</v>
      </c>
      <c r="E22" s="51" t="s">
        <v>540</v>
      </c>
      <c r="F22" s="7"/>
      <c r="G22" s="8"/>
      <c r="H22" s="7"/>
      <c r="I22" s="39" t="s">
        <v>1199</v>
      </c>
      <c r="J22" s="7"/>
      <c r="K22" s="8"/>
      <c r="L22" s="7"/>
      <c r="M22" s="8"/>
      <c r="N22" s="7"/>
      <c r="O22" s="8"/>
      <c r="P22" s="7"/>
      <c r="Q22" s="7"/>
      <c r="R22" s="8"/>
      <c r="S22" s="7"/>
      <c r="T22" s="9"/>
      <c r="U22" s="7"/>
      <c r="V22" s="8"/>
      <c r="W22" s="7"/>
      <c r="X22" s="7"/>
      <c r="Y22" s="8"/>
      <c r="Z22" s="7"/>
      <c r="AA22" s="56"/>
      <c r="AB22" s="60" t="s">
        <v>37</v>
      </c>
      <c r="AC22" s="60" t="s">
        <v>146</v>
      </c>
    </row>
    <row r="23" spans="1:29" ht="13.5" thickBot="1">
      <c r="A23" s="63"/>
      <c r="B23" s="10" t="s">
        <v>1198</v>
      </c>
      <c r="D23" s="51" t="s">
        <v>194</v>
      </c>
      <c r="E23" s="51" t="s">
        <v>658</v>
      </c>
      <c r="F23" s="7"/>
      <c r="G23" s="8"/>
      <c r="H23" s="7"/>
      <c r="I23" s="30" t="s">
        <v>333</v>
      </c>
      <c r="J23" s="7"/>
      <c r="K23" s="8"/>
      <c r="L23" s="7"/>
      <c r="M23" s="8"/>
      <c r="N23" s="7"/>
      <c r="O23" s="8"/>
      <c r="P23" s="7"/>
      <c r="Q23" s="7"/>
      <c r="R23" s="8"/>
      <c r="S23" s="7"/>
      <c r="T23" s="9"/>
      <c r="U23" s="7"/>
      <c r="V23" s="8"/>
      <c r="W23" s="7"/>
      <c r="X23" s="7"/>
      <c r="Y23" s="8"/>
      <c r="Z23" s="7"/>
      <c r="AA23" s="56"/>
      <c r="AB23" s="60" t="s">
        <v>37</v>
      </c>
      <c r="AC23" s="60" t="s">
        <v>194</v>
      </c>
    </row>
    <row r="24" spans="1:29" ht="13.5" thickBot="1">
      <c r="B24" s="10" t="s">
        <v>1200</v>
      </c>
      <c r="D24" s="51" t="s">
        <v>470</v>
      </c>
      <c r="E24" s="51" t="s">
        <v>619</v>
      </c>
      <c r="F24" s="7"/>
      <c r="G24" s="8"/>
      <c r="H24" s="7"/>
      <c r="I24" s="30" t="s">
        <v>703</v>
      </c>
      <c r="J24" s="7"/>
      <c r="K24" s="8"/>
      <c r="L24" s="7"/>
      <c r="M24" s="8"/>
      <c r="N24" s="7"/>
      <c r="O24" s="8"/>
      <c r="P24" s="7"/>
      <c r="Q24" s="7"/>
      <c r="R24" s="8"/>
      <c r="S24" s="7"/>
      <c r="T24" s="9"/>
      <c r="U24" s="7"/>
      <c r="V24" s="8"/>
      <c r="W24" s="7"/>
      <c r="X24" s="7"/>
      <c r="Y24" s="8"/>
      <c r="Z24" s="7"/>
      <c r="AA24" s="56"/>
      <c r="AB24" s="60" t="s">
        <v>37</v>
      </c>
      <c r="AC24" s="60" t="s">
        <v>148</v>
      </c>
    </row>
    <row r="25" spans="1:29" ht="13.5" thickBot="1">
      <c r="B25" s="10" t="s">
        <v>1201</v>
      </c>
      <c r="D25" s="51" t="s">
        <v>707</v>
      </c>
      <c r="E25" s="51" t="s">
        <v>612</v>
      </c>
      <c r="F25" s="7"/>
      <c r="G25" s="8"/>
      <c r="H25" s="7"/>
      <c r="I25" s="39" t="s">
        <v>1203</v>
      </c>
      <c r="J25" s="7"/>
      <c r="K25" s="8"/>
      <c r="L25" s="7"/>
      <c r="M25" s="8"/>
      <c r="N25" s="7"/>
      <c r="O25" s="8"/>
      <c r="P25" s="7"/>
      <c r="Q25" s="7"/>
      <c r="R25" s="8"/>
      <c r="S25" s="7"/>
      <c r="T25" s="9"/>
      <c r="U25" s="7"/>
      <c r="V25" s="8"/>
      <c r="W25" s="7"/>
      <c r="X25" s="7"/>
      <c r="Y25" s="8"/>
      <c r="Z25" s="7"/>
      <c r="AA25" s="56"/>
      <c r="AB25" s="60" t="s">
        <v>37</v>
      </c>
      <c r="AC25" s="60" t="s">
        <v>1192</v>
      </c>
    </row>
    <row r="26" spans="1:29" ht="13.5" thickBot="1">
      <c r="B26" s="10" t="s">
        <v>292</v>
      </c>
      <c r="D26" s="51" t="s">
        <v>398</v>
      </c>
      <c r="E26" s="51" t="s">
        <v>603</v>
      </c>
      <c r="F26" s="7"/>
      <c r="G26" s="8"/>
      <c r="H26" s="7"/>
      <c r="I26" s="30" t="s">
        <v>460</v>
      </c>
      <c r="J26" s="7"/>
      <c r="K26" s="8"/>
      <c r="L26" s="7"/>
      <c r="M26" s="8"/>
      <c r="N26" s="7"/>
      <c r="O26" s="8"/>
      <c r="P26" s="7"/>
      <c r="Q26" s="7"/>
      <c r="R26" s="8"/>
      <c r="S26" s="7"/>
      <c r="T26" s="9"/>
      <c r="U26" s="7"/>
      <c r="V26" s="8"/>
      <c r="W26" s="7"/>
      <c r="X26" s="7"/>
      <c r="Y26" s="8"/>
      <c r="Z26" s="7"/>
      <c r="AA26" s="56"/>
      <c r="AB26" s="60" t="s">
        <v>37</v>
      </c>
      <c r="AC26" s="60" t="s">
        <v>162</v>
      </c>
    </row>
    <row r="27" spans="1:29" ht="13.5" thickBot="1">
      <c r="B27" s="10" t="s">
        <v>307</v>
      </c>
      <c r="D27" s="51" t="s">
        <v>148</v>
      </c>
      <c r="E27" s="51" t="s">
        <v>531</v>
      </c>
      <c r="F27" s="7"/>
      <c r="G27" s="8"/>
      <c r="H27" s="7"/>
      <c r="I27" s="30" t="s">
        <v>338</v>
      </c>
      <c r="J27" s="7"/>
      <c r="K27" s="8"/>
      <c r="L27" s="7"/>
      <c r="M27" s="8"/>
      <c r="N27" s="7"/>
      <c r="O27" s="8"/>
      <c r="P27" s="7"/>
      <c r="Q27" s="7"/>
      <c r="R27" s="8"/>
      <c r="S27" s="7"/>
      <c r="T27" s="9"/>
      <c r="U27" s="7"/>
      <c r="V27" s="8"/>
      <c r="W27" s="7"/>
      <c r="X27" s="7"/>
      <c r="Y27" s="8"/>
      <c r="Z27" s="7"/>
      <c r="AA27" s="56"/>
      <c r="AB27" s="60" t="s">
        <v>37</v>
      </c>
      <c r="AC27" s="60" t="s">
        <v>203</v>
      </c>
    </row>
    <row r="28" spans="1:29" ht="13.5" thickBot="1">
      <c r="B28" s="10" t="s">
        <v>1204</v>
      </c>
      <c r="D28" s="51" t="s">
        <v>698</v>
      </c>
      <c r="E28" s="51" t="s">
        <v>579</v>
      </c>
      <c r="F28" s="7"/>
      <c r="G28" s="8"/>
      <c r="H28" s="7"/>
      <c r="I28" s="30" t="s">
        <v>295</v>
      </c>
      <c r="J28" s="7"/>
      <c r="K28" s="8"/>
      <c r="L28" s="7"/>
      <c r="M28" s="8"/>
      <c r="N28" s="7"/>
      <c r="O28" s="8"/>
      <c r="P28" s="7"/>
      <c r="Q28" s="7"/>
      <c r="R28" s="8"/>
      <c r="S28" s="7"/>
      <c r="T28" s="9"/>
      <c r="U28" s="7"/>
      <c r="V28" s="8"/>
      <c r="W28" s="7"/>
      <c r="X28" s="7"/>
      <c r="Y28" s="8"/>
      <c r="Z28" s="7"/>
      <c r="AA28" s="56"/>
      <c r="AB28" s="60" t="s">
        <v>37</v>
      </c>
      <c r="AC28" s="60" t="s">
        <v>173</v>
      </c>
    </row>
    <row r="29" spans="1:29" ht="13.5" thickBot="1">
      <c r="B29" s="10" t="s">
        <v>1205</v>
      </c>
      <c r="C29" s="63"/>
      <c r="D29" s="51" t="s">
        <v>718</v>
      </c>
      <c r="E29" s="51" t="s">
        <v>586</v>
      </c>
      <c r="F29" s="7"/>
      <c r="G29" s="8"/>
      <c r="H29" s="7"/>
      <c r="I29" s="30" t="s">
        <v>288</v>
      </c>
      <c r="J29" s="7"/>
      <c r="K29" s="8"/>
      <c r="L29" s="7"/>
      <c r="M29" s="8"/>
      <c r="N29" s="7"/>
      <c r="O29" s="8"/>
      <c r="P29" s="7"/>
      <c r="Q29" s="7"/>
      <c r="R29" s="8"/>
      <c r="S29" s="7"/>
      <c r="T29" s="9"/>
      <c r="U29" s="7"/>
      <c r="V29" s="8"/>
      <c r="W29" s="7"/>
      <c r="X29" s="7"/>
      <c r="Y29" s="8"/>
      <c r="Z29" s="7"/>
      <c r="AA29" s="56"/>
      <c r="AB29" s="60" t="s">
        <v>37</v>
      </c>
      <c r="AC29" s="60" t="s">
        <v>1134</v>
      </c>
    </row>
    <row r="30" spans="1:29" ht="13.5" thickBot="1">
      <c r="B30" s="10" t="s">
        <v>181</v>
      </c>
      <c r="D30" s="51" t="s">
        <v>1122</v>
      </c>
      <c r="E30" s="51" t="s">
        <v>648</v>
      </c>
      <c r="F30" s="7"/>
      <c r="G30" s="8"/>
      <c r="H30" s="7"/>
      <c r="I30" s="39" t="s">
        <v>1207</v>
      </c>
      <c r="J30" s="7"/>
      <c r="K30" s="8"/>
      <c r="L30" s="7"/>
      <c r="M30" s="8"/>
      <c r="N30" s="7"/>
      <c r="O30" s="8"/>
      <c r="P30" s="7"/>
      <c r="Q30" s="7"/>
      <c r="R30" s="8"/>
      <c r="S30" s="7"/>
      <c r="T30" s="9"/>
      <c r="U30" s="7"/>
      <c r="V30" s="8"/>
      <c r="W30" s="7"/>
      <c r="X30" s="7"/>
      <c r="Y30" s="8"/>
      <c r="Z30" s="7"/>
      <c r="AA30" s="56"/>
      <c r="AB30" s="60" t="s">
        <v>37</v>
      </c>
      <c r="AC30" s="60" t="s">
        <v>1195</v>
      </c>
    </row>
    <row r="31" spans="1:29" ht="13.5" thickBot="1">
      <c r="B31" s="10" t="s">
        <v>1206</v>
      </c>
      <c r="D31" s="51" t="s">
        <v>401</v>
      </c>
      <c r="E31" s="51" t="s">
        <v>649</v>
      </c>
      <c r="F31" s="7"/>
      <c r="G31" s="8"/>
      <c r="H31" s="7"/>
      <c r="I31" s="30" t="s">
        <v>233</v>
      </c>
      <c r="J31" s="7"/>
      <c r="K31" s="8"/>
      <c r="L31" s="7"/>
      <c r="M31" s="8"/>
      <c r="N31" s="7"/>
      <c r="O31" s="8"/>
      <c r="P31" s="7"/>
      <c r="Q31" s="7"/>
      <c r="R31" s="8"/>
      <c r="S31" s="7"/>
      <c r="T31" s="9"/>
      <c r="U31" s="7"/>
      <c r="V31" s="8"/>
      <c r="W31" s="7"/>
      <c r="X31" s="7"/>
      <c r="Y31" s="8"/>
      <c r="Z31" s="7"/>
      <c r="AA31" s="56"/>
      <c r="AB31" s="60" t="s">
        <v>37</v>
      </c>
      <c r="AC31" s="60" t="s">
        <v>131</v>
      </c>
    </row>
    <row r="32" spans="1:29" ht="13.5" thickBot="1">
      <c r="B32" s="10" t="s">
        <v>1209</v>
      </c>
      <c r="D32" s="51" t="s">
        <v>451</v>
      </c>
      <c r="E32" s="51" t="s">
        <v>941</v>
      </c>
      <c r="F32" s="7"/>
      <c r="G32" s="8"/>
      <c r="H32" s="7"/>
      <c r="I32" s="30" t="s">
        <v>721</v>
      </c>
      <c r="J32" s="7"/>
      <c r="K32" s="8"/>
      <c r="L32" s="7"/>
      <c r="M32" s="8"/>
      <c r="N32" s="7"/>
      <c r="O32" s="8"/>
      <c r="P32" s="7"/>
      <c r="Q32" s="7"/>
      <c r="R32" s="8"/>
      <c r="S32" s="7"/>
      <c r="T32" s="9"/>
      <c r="U32" s="7"/>
      <c r="V32" s="8"/>
      <c r="W32" s="7"/>
      <c r="X32" s="7"/>
      <c r="Y32" s="8"/>
      <c r="Z32" s="7"/>
      <c r="AA32" s="56"/>
      <c r="AB32" s="60" t="s">
        <v>2622</v>
      </c>
      <c r="AC32" s="60" t="s">
        <v>318</v>
      </c>
    </row>
    <row r="33" spans="2:29" ht="13.5" thickBot="1">
      <c r="B33" s="10" t="s">
        <v>1210</v>
      </c>
      <c r="D33" s="51" t="s">
        <v>162</v>
      </c>
      <c r="E33" s="51" t="s">
        <v>530</v>
      </c>
      <c r="F33" s="7"/>
      <c r="G33" s="8"/>
      <c r="H33" s="7"/>
      <c r="I33" s="18" t="s">
        <v>286</v>
      </c>
      <c r="J33" s="7"/>
      <c r="K33" s="8"/>
      <c r="L33" s="7"/>
      <c r="M33" s="8"/>
      <c r="N33" s="7"/>
      <c r="O33" s="8"/>
      <c r="P33" s="7"/>
      <c r="Q33" s="7"/>
      <c r="R33" s="8"/>
      <c r="S33" s="7"/>
      <c r="T33" s="9"/>
      <c r="U33" s="7"/>
      <c r="V33" s="8"/>
      <c r="W33" s="7"/>
      <c r="X33" s="7"/>
      <c r="Y33" s="8"/>
      <c r="Z33" s="7"/>
      <c r="AA33" s="56"/>
      <c r="AB33" s="60" t="s">
        <v>2622</v>
      </c>
      <c r="AC33" s="60" t="s">
        <v>304</v>
      </c>
    </row>
    <row r="34" spans="2:29" ht="13.5" thickBot="1">
      <c r="B34" s="10" t="s">
        <v>1890</v>
      </c>
      <c r="D34" s="51" t="s">
        <v>353</v>
      </c>
      <c r="E34" s="51" t="s">
        <v>659</v>
      </c>
      <c r="F34" s="7"/>
      <c r="G34" s="8"/>
      <c r="H34" s="7"/>
      <c r="I34" s="18" t="s">
        <v>1629</v>
      </c>
      <c r="J34" s="7"/>
      <c r="K34" s="8"/>
      <c r="L34" s="7"/>
      <c r="M34" s="8"/>
      <c r="N34" s="7"/>
      <c r="O34" s="8"/>
      <c r="P34" s="7"/>
      <c r="Q34" s="7"/>
      <c r="R34" s="8"/>
      <c r="S34" s="7"/>
      <c r="T34" s="9"/>
      <c r="U34" s="7"/>
      <c r="V34" s="8"/>
      <c r="W34" s="7"/>
      <c r="X34" s="7"/>
      <c r="Y34" s="8"/>
      <c r="Z34" s="7"/>
      <c r="AA34" s="56"/>
      <c r="AB34" s="60" t="s">
        <v>2622</v>
      </c>
      <c r="AC34" s="60" t="s">
        <v>336</v>
      </c>
    </row>
    <row r="35" spans="2:29" ht="13.5" thickBot="1">
      <c r="B35" s="10" t="s">
        <v>1211</v>
      </c>
      <c r="D35" s="51" t="s">
        <v>336</v>
      </c>
      <c r="E35" s="51" t="s">
        <v>617</v>
      </c>
      <c r="F35" s="7"/>
      <c r="G35" s="8"/>
      <c r="H35" s="7"/>
      <c r="I35" s="30" t="s">
        <v>1864</v>
      </c>
      <c r="J35" s="7"/>
      <c r="K35" s="8"/>
      <c r="L35" s="7"/>
      <c r="M35" s="8"/>
      <c r="N35" s="7"/>
      <c r="O35" s="8"/>
      <c r="P35" s="7"/>
      <c r="Q35" s="7"/>
      <c r="R35" s="8"/>
      <c r="S35" s="7"/>
      <c r="T35" s="9"/>
      <c r="U35" s="7"/>
      <c r="V35" s="8"/>
      <c r="W35" s="7"/>
      <c r="X35" s="7"/>
      <c r="Y35" s="8"/>
      <c r="Z35" s="7"/>
      <c r="AA35" s="56"/>
      <c r="AB35" s="60" t="s">
        <v>293</v>
      </c>
      <c r="AC35" s="60" t="s">
        <v>324</v>
      </c>
    </row>
    <row r="36" spans="2:29" ht="13.5" thickBot="1">
      <c r="B36" s="10" t="s">
        <v>368</v>
      </c>
      <c r="D36" s="51" t="s">
        <v>203</v>
      </c>
      <c r="E36" s="51" t="s">
        <v>651</v>
      </c>
      <c r="F36" s="7"/>
      <c r="G36" s="8"/>
      <c r="H36" s="7"/>
      <c r="I36" s="30" t="s">
        <v>133</v>
      </c>
      <c r="J36" s="7"/>
      <c r="K36" s="8"/>
      <c r="L36" s="7"/>
      <c r="M36" s="8"/>
      <c r="N36" s="7"/>
      <c r="O36" s="8"/>
      <c r="P36" s="7"/>
      <c r="Q36" s="7"/>
      <c r="R36" s="8"/>
      <c r="S36" s="7"/>
      <c r="T36" s="9"/>
      <c r="U36" s="7"/>
      <c r="V36" s="8"/>
      <c r="W36" s="7"/>
      <c r="X36" s="7"/>
      <c r="Y36" s="8"/>
      <c r="Z36" s="7"/>
      <c r="AA36" s="56"/>
      <c r="AB36" s="60" t="s">
        <v>293</v>
      </c>
      <c r="AC36" s="60" t="s">
        <v>1202</v>
      </c>
    </row>
    <row r="37" spans="2:29" ht="13.5" thickBot="1">
      <c r="B37" s="10" t="s">
        <v>1212</v>
      </c>
      <c r="D37" s="51" t="s">
        <v>294</v>
      </c>
      <c r="E37" s="51" t="s">
        <v>567</v>
      </c>
      <c r="F37" s="7"/>
      <c r="G37" s="8"/>
      <c r="H37" s="7"/>
      <c r="I37" s="30" t="s">
        <v>1864</v>
      </c>
      <c r="J37" s="7"/>
      <c r="K37" s="8"/>
      <c r="L37" s="7"/>
      <c r="M37" s="8"/>
      <c r="N37" s="7"/>
      <c r="O37" s="8"/>
      <c r="P37" s="7"/>
      <c r="Q37" s="7"/>
      <c r="R37" s="8"/>
      <c r="S37" s="7"/>
      <c r="T37" s="9"/>
      <c r="U37" s="7"/>
      <c r="V37" s="8"/>
      <c r="W37" s="7"/>
      <c r="X37" s="7"/>
      <c r="Y37" s="8"/>
      <c r="Z37" s="7"/>
      <c r="AA37" s="56"/>
      <c r="AB37" s="60" t="s">
        <v>293</v>
      </c>
      <c r="AC37" s="60" t="s">
        <v>1208</v>
      </c>
    </row>
    <row r="38" spans="2:29" ht="13.5" thickBot="1">
      <c r="B38" s="10" t="s">
        <v>298</v>
      </c>
      <c r="D38" s="51" t="s">
        <v>173</v>
      </c>
      <c r="E38" s="51" t="s">
        <v>601</v>
      </c>
      <c r="F38" s="7"/>
      <c r="G38" s="8"/>
      <c r="H38" s="7"/>
      <c r="I38" s="39" t="s">
        <v>788</v>
      </c>
      <c r="J38" s="7"/>
      <c r="K38" s="8"/>
      <c r="L38" s="7"/>
      <c r="M38" s="8"/>
      <c r="N38" s="7"/>
      <c r="O38" s="8"/>
      <c r="P38" s="7"/>
      <c r="Q38" s="7"/>
      <c r="R38" s="8"/>
      <c r="S38" s="7"/>
      <c r="T38" s="9"/>
      <c r="U38" s="7"/>
      <c r="V38" s="8"/>
      <c r="W38" s="7"/>
      <c r="X38" s="7"/>
      <c r="Y38" s="8"/>
      <c r="Z38" s="7"/>
      <c r="AA38" s="56"/>
      <c r="AB38" s="60" t="s">
        <v>293</v>
      </c>
      <c r="AC38" s="60" t="s">
        <v>1213</v>
      </c>
    </row>
    <row r="39" spans="2:29" ht="13.5" thickBot="1">
      <c r="B39" s="10" t="s">
        <v>1214</v>
      </c>
      <c r="D39" s="51" t="s">
        <v>131</v>
      </c>
      <c r="E39" s="51" t="s">
        <v>1216</v>
      </c>
      <c r="F39" s="7"/>
      <c r="G39" s="8"/>
      <c r="H39" s="7"/>
      <c r="I39" s="30" t="s">
        <v>230</v>
      </c>
      <c r="J39" s="7"/>
      <c r="K39" s="8"/>
      <c r="L39" s="7"/>
      <c r="M39" s="8"/>
      <c r="N39" s="7"/>
      <c r="O39" s="8"/>
      <c r="P39" s="7"/>
      <c r="Q39" s="7"/>
      <c r="R39" s="8"/>
      <c r="S39" s="7"/>
      <c r="T39" s="9"/>
      <c r="U39" s="7"/>
      <c r="V39" s="8"/>
      <c r="W39" s="7"/>
      <c r="X39" s="7"/>
      <c r="Y39" s="8"/>
      <c r="Z39" s="7"/>
      <c r="AA39" s="56"/>
      <c r="AB39" s="60" t="s">
        <v>293</v>
      </c>
      <c r="AC39" s="60" t="s">
        <v>1215</v>
      </c>
    </row>
    <row r="40" spans="2:29" ht="13.5" thickBot="1">
      <c r="B40" s="10" t="s">
        <v>365</v>
      </c>
      <c r="D40" s="51"/>
      <c r="E40" s="51" t="s">
        <v>630</v>
      </c>
      <c r="F40" s="7"/>
      <c r="G40" s="8"/>
      <c r="H40" s="7"/>
      <c r="I40" s="30" t="s">
        <v>235</v>
      </c>
      <c r="J40" s="7"/>
      <c r="K40" s="8"/>
      <c r="L40" s="7"/>
      <c r="M40" s="8"/>
      <c r="N40" s="7"/>
      <c r="O40" s="8"/>
      <c r="P40" s="7"/>
      <c r="Q40" s="7"/>
      <c r="R40" s="8"/>
      <c r="S40" s="7"/>
      <c r="T40" s="9"/>
      <c r="U40" s="7"/>
      <c r="V40" s="8"/>
      <c r="W40" s="7"/>
      <c r="X40" s="7"/>
      <c r="Y40" s="8"/>
      <c r="Z40" s="7"/>
      <c r="AA40" s="56"/>
      <c r="AB40" s="60" t="s">
        <v>697</v>
      </c>
      <c r="AC40" s="60" t="s">
        <v>1217</v>
      </c>
    </row>
    <row r="41" spans="2:29" ht="13.5" thickBot="1">
      <c r="B41" s="10" t="s">
        <v>1218</v>
      </c>
      <c r="D41" s="51"/>
      <c r="E41" s="51" t="s">
        <v>645</v>
      </c>
      <c r="F41" s="7"/>
      <c r="G41" s="8"/>
      <c r="H41" s="7"/>
      <c r="I41" s="30" t="s">
        <v>183</v>
      </c>
      <c r="J41" s="7"/>
      <c r="K41" s="8"/>
      <c r="L41" s="7"/>
      <c r="M41" s="8"/>
      <c r="N41" s="7"/>
      <c r="O41" s="8"/>
      <c r="P41" s="7"/>
      <c r="Q41" s="7"/>
      <c r="R41" s="8"/>
      <c r="S41" s="7"/>
      <c r="T41" s="9"/>
      <c r="U41" s="7"/>
      <c r="V41" s="8"/>
      <c r="W41" s="7"/>
      <c r="X41" s="7"/>
      <c r="Y41" s="8"/>
      <c r="Z41" s="7"/>
      <c r="AA41" s="56"/>
      <c r="AB41" s="60" t="s">
        <v>697</v>
      </c>
      <c r="AC41" s="60" t="s">
        <v>1219</v>
      </c>
    </row>
    <row r="42" spans="2:29" ht="13.5" thickBot="1">
      <c r="B42" s="10" t="s">
        <v>1220</v>
      </c>
      <c r="D42" s="51"/>
      <c r="E42" s="51" t="s">
        <v>581</v>
      </c>
      <c r="F42" s="7"/>
      <c r="G42" s="8"/>
      <c r="H42" s="7"/>
      <c r="I42" s="30" t="s">
        <v>188</v>
      </c>
      <c r="J42" s="7"/>
      <c r="K42" s="8"/>
      <c r="L42" s="7"/>
      <c r="M42" s="8"/>
      <c r="N42" s="7"/>
      <c r="O42" s="8"/>
      <c r="P42" s="7"/>
      <c r="Q42" s="7"/>
      <c r="R42" s="8"/>
      <c r="S42" s="7"/>
      <c r="T42" s="9"/>
      <c r="U42" s="7"/>
      <c r="V42" s="8"/>
      <c r="W42" s="7"/>
      <c r="X42" s="7"/>
      <c r="Y42" s="8"/>
      <c r="Z42" s="7"/>
      <c r="AA42" s="56"/>
      <c r="AB42" s="60" t="s">
        <v>697</v>
      </c>
      <c r="AC42" s="60" t="s">
        <v>1221</v>
      </c>
    </row>
    <row r="43" spans="2:29" ht="13.5" thickBot="1">
      <c r="B43" s="348" t="s">
        <v>2270</v>
      </c>
      <c r="D43" s="51"/>
      <c r="E43" s="51" t="s">
        <v>543</v>
      </c>
      <c r="F43" s="7"/>
      <c r="G43" s="8"/>
      <c r="H43" s="7"/>
      <c r="I43" s="30" t="s">
        <v>197</v>
      </c>
      <c r="J43" s="7"/>
      <c r="K43" s="8"/>
      <c r="L43" s="7"/>
      <c r="M43" s="8"/>
      <c r="N43" s="7"/>
      <c r="O43" s="8"/>
      <c r="P43" s="7"/>
      <c r="Q43" s="7"/>
      <c r="R43" s="8"/>
      <c r="S43" s="7"/>
      <c r="T43" s="9"/>
      <c r="U43" s="7"/>
      <c r="V43" s="8"/>
      <c r="W43" s="7"/>
      <c r="X43" s="7"/>
      <c r="Y43" s="8"/>
      <c r="Z43" s="7"/>
      <c r="AA43" s="56"/>
      <c r="AB43" s="60" t="s">
        <v>697</v>
      </c>
      <c r="AC43" s="60" t="s">
        <v>1223</v>
      </c>
    </row>
    <row r="44" spans="2:29" ht="13.5" thickBot="1">
      <c r="B44" s="348" t="s">
        <v>2619</v>
      </c>
      <c r="D44" s="51"/>
      <c r="E44" s="51" t="s">
        <v>650</v>
      </c>
      <c r="F44" s="7"/>
      <c r="G44" s="8"/>
      <c r="H44" s="7"/>
      <c r="I44" s="30" t="s">
        <v>711</v>
      </c>
      <c r="J44" s="7"/>
      <c r="K44" s="8"/>
      <c r="L44" s="7"/>
      <c r="M44" s="8"/>
      <c r="N44" s="7"/>
      <c r="O44" s="8"/>
      <c r="P44" s="7"/>
      <c r="Q44" s="7"/>
      <c r="R44" s="8"/>
      <c r="S44" s="7"/>
      <c r="T44" s="9"/>
      <c r="U44" s="7"/>
      <c r="V44" s="8"/>
      <c r="W44" s="7"/>
      <c r="X44" s="7"/>
      <c r="Y44" s="8"/>
      <c r="Z44" s="7"/>
      <c r="AA44" s="56"/>
      <c r="AB44" s="60" t="s">
        <v>697</v>
      </c>
      <c r="AC44" s="60" t="s">
        <v>1224</v>
      </c>
    </row>
    <row r="45" spans="2:29" ht="13.5" thickBot="1">
      <c r="B45" s="348" t="s">
        <v>2481</v>
      </c>
      <c r="D45" s="51"/>
      <c r="E45" s="51" t="s">
        <v>544</v>
      </c>
      <c r="F45" s="7"/>
      <c r="G45" s="8"/>
      <c r="H45" s="7"/>
      <c r="I45" s="30" t="s">
        <v>186</v>
      </c>
      <c r="J45" s="7"/>
      <c r="K45" s="8"/>
      <c r="L45" s="7"/>
      <c r="M45" s="8"/>
      <c r="N45" s="7"/>
      <c r="O45" s="8"/>
      <c r="P45" s="7"/>
      <c r="Q45" s="7"/>
      <c r="R45" s="8"/>
      <c r="S45" s="7"/>
      <c r="T45" s="9"/>
      <c r="U45" s="7"/>
      <c r="V45" s="8"/>
      <c r="W45" s="7"/>
      <c r="X45" s="7"/>
      <c r="Y45" s="8"/>
      <c r="Z45" s="7"/>
      <c r="AA45" s="56"/>
      <c r="AB45" s="60" t="s">
        <v>697</v>
      </c>
      <c r="AC45" s="60" t="s">
        <v>716</v>
      </c>
    </row>
    <row r="46" spans="2:29" ht="13.5" thickBot="1">
      <c r="B46" s="10" t="s">
        <v>1222</v>
      </c>
      <c r="D46" s="51"/>
      <c r="E46" s="51" t="s">
        <v>940</v>
      </c>
      <c r="F46" s="7"/>
      <c r="G46" s="8"/>
      <c r="H46" s="7"/>
      <c r="I46" s="30" t="s">
        <v>201</v>
      </c>
      <c r="J46" s="7"/>
      <c r="K46" s="8"/>
      <c r="L46" s="7"/>
      <c r="M46" s="8"/>
      <c r="N46" s="7"/>
      <c r="O46" s="8"/>
      <c r="P46" s="7"/>
      <c r="Q46" s="7"/>
      <c r="R46" s="8"/>
      <c r="S46" s="7"/>
      <c r="T46" s="9"/>
      <c r="U46" s="7"/>
      <c r="V46" s="8"/>
      <c r="W46" s="7"/>
      <c r="X46" s="7"/>
      <c r="Y46" s="8"/>
      <c r="Z46" s="7"/>
      <c r="AA46" s="56"/>
      <c r="AB46" s="60" t="s">
        <v>697</v>
      </c>
      <c r="AC46" s="60" t="s">
        <v>738</v>
      </c>
    </row>
    <row r="47" spans="2:29" ht="13.5" thickBot="1">
      <c r="B47" s="10" t="s">
        <v>397</v>
      </c>
      <c r="D47" s="51"/>
      <c r="E47" s="51" t="s">
        <v>643</v>
      </c>
      <c r="F47" s="7"/>
      <c r="G47" s="8"/>
      <c r="H47" s="7"/>
      <c r="I47" s="30" t="s">
        <v>191</v>
      </c>
      <c r="J47" s="7"/>
      <c r="K47" s="8"/>
      <c r="L47" s="7"/>
      <c r="M47" s="8"/>
      <c r="N47" s="7"/>
      <c r="O47" s="8"/>
      <c r="P47" s="7"/>
      <c r="Q47" s="7"/>
      <c r="R47" s="8"/>
      <c r="S47" s="7"/>
      <c r="T47" s="9"/>
      <c r="U47" s="7"/>
      <c r="V47" s="8"/>
      <c r="W47" s="7"/>
      <c r="X47" s="7"/>
      <c r="Y47" s="8"/>
      <c r="Z47" s="7"/>
      <c r="AA47" s="56"/>
      <c r="AB47" s="60" t="s">
        <v>697</v>
      </c>
      <c r="AC47" s="60" t="s">
        <v>1227</v>
      </c>
    </row>
    <row r="48" spans="2:29" ht="13.5" thickBot="1">
      <c r="B48" s="10" t="s">
        <v>286</v>
      </c>
      <c r="D48" s="51"/>
      <c r="E48" s="51" t="s">
        <v>917</v>
      </c>
      <c r="F48" s="7"/>
      <c r="G48" s="8"/>
      <c r="H48" s="7"/>
      <c r="I48" s="30" t="s">
        <v>715</v>
      </c>
      <c r="J48" s="7"/>
      <c r="K48" s="8"/>
      <c r="L48" s="7"/>
      <c r="M48" s="8"/>
      <c r="N48" s="7"/>
      <c r="O48" s="8"/>
      <c r="P48" s="7"/>
      <c r="Q48" s="7"/>
      <c r="R48" s="8"/>
      <c r="S48" s="7"/>
      <c r="T48" s="9"/>
      <c r="U48" s="7"/>
      <c r="V48" s="8"/>
      <c r="W48" s="7"/>
      <c r="X48" s="7"/>
      <c r="Y48" s="8"/>
      <c r="Z48" s="7"/>
      <c r="AA48" s="56"/>
      <c r="AB48" s="60" t="s">
        <v>697</v>
      </c>
      <c r="AC48" s="60" t="s">
        <v>1229</v>
      </c>
    </row>
    <row r="49" spans="2:29" ht="13.5" thickBot="1">
      <c r="B49" s="10" t="s">
        <v>1225</v>
      </c>
      <c r="D49" s="51"/>
      <c r="E49" s="51" t="s">
        <v>583</v>
      </c>
      <c r="F49" s="7"/>
      <c r="G49" s="8"/>
      <c r="H49" s="7"/>
      <c r="I49" s="30" t="s">
        <v>734</v>
      </c>
      <c r="J49" s="7"/>
      <c r="K49" s="8"/>
      <c r="L49" s="7"/>
      <c r="M49" s="8"/>
      <c r="N49" s="7"/>
      <c r="O49" s="8"/>
      <c r="P49" s="7"/>
      <c r="Q49" s="7"/>
      <c r="R49" s="8"/>
      <c r="S49" s="7"/>
      <c r="T49" s="9"/>
      <c r="U49" s="7"/>
      <c r="V49" s="8"/>
      <c r="W49" s="7"/>
      <c r="X49" s="7"/>
      <c r="Y49" s="8"/>
      <c r="Z49" s="7"/>
      <c r="AA49" s="56"/>
      <c r="AB49" s="60" t="s">
        <v>697</v>
      </c>
      <c r="AC49" s="60" t="s">
        <v>1230</v>
      </c>
    </row>
    <row r="50" spans="2:29" ht="13.5" thickBot="1">
      <c r="B50" s="10" t="s">
        <v>1226</v>
      </c>
      <c r="D50" s="51"/>
      <c r="E50" s="51" t="s">
        <v>571</v>
      </c>
      <c r="F50" s="7"/>
      <c r="G50" s="8"/>
      <c r="H50" s="7"/>
      <c r="I50" s="30" t="s">
        <v>714</v>
      </c>
      <c r="J50" s="7"/>
      <c r="K50" s="8"/>
      <c r="L50" s="7"/>
      <c r="M50" s="8"/>
      <c r="N50" s="7"/>
      <c r="O50" s="8"/>
      <c r="P50" s="7"/>
      <c r="Q50" s="7"/>
      <c r="R50" s="8"/>
      <c r="S50" s="7"/>
      <c r="T50" s="9"/>
      <c r="U50" s="7"/>
      <c r="V50" s="8"/>
      <c r="W50" s="7"/>
      <c r="X50" s="7"/>
      <c r="Y50" s="8"/>
      <c r="Z50" s="7"/>
      <c r="AA50" s="56"/>
      <c r="AB50" s="60" t="s">
        <v>697</v>
      </c>
      <c r="AC50" s="60" t="s">
        <v>1231</v>
      </c>
    </row>
    <row r="51" spans="2:29" ht="13.5" thickBot="1">
      <c r="B51" s="10" t="s">
        <v>1228</v>
      </c>
      <c r="D51" s="51"/>
      <c r="E51" s="51" t="s">
        <v>532</v>
      </c>
      <c r="F51" s="7"/>
      <c r="G51" s="8"/>
      <c r="H51" s="7"/>
      <c r="I51" s="30" t="s">
        <v>207</v>
      </c>
      <c r="J51" s="7"/>
      <c r="K51" s="8"/>
      <c r="L51" s="7"/>
      <c r="M51" s="8"/>
      <c r="N51" s="7"/>
      <c r="O51" s="8"/>
      <c r="P51" s="7"/>
      <c r="Q51" s="7"/>
      <c r="R51" s="8"/>
      <c r="S51" s="7"/>
      <c r="T51" s="9"/>
      <c r="U51" s="7"/>
      <c r="V51" s="8"/>
      <c r="W51" s="7"/>
      <c r="X51" s="7"/>
      <c r="Y51" s="8"/>
      <c r="Z51" s="7"/>
      <c r="AA51" s="56"/>
      <c r="AB51" s="60" t="s">
        <v>697</v>
      </c>
      <c r="AC51" s="60" t="s">
        <v>1233</v>
      </c>
    </row>
    <row r="52" spans="2:29" ht="13.5" thickBot="1">
      <c r="B52" s="10" t="s">
        <v>231</v>
      </c>
      <c r="C52" s="63"/>
      <c r="D52" s="51"/>
      <c r="E52" s="51" t="s">
        <v>585</v>
      </c>
      <c r="F52" s="7"/>
      <c r="G52" s="8"/>
      <c r="H52" s="7"/>
      <c r="I52" s="30" t="s">
        <v>320</v>
      </c>
      <c r="J52" s="7"/>
      <c r="K52" s="8"/>
      <c r="L52" s="7"/>
      <c r="M52" s="8"/>
      <c r="N52" s="7"/>
      <c r="O52" s="8"/>
      <c r="P52" s="7"/>
      <c r="Q52" s="7"/>
      <c r="R52" s="8"/>
      <c r="S52" s="7"/>
      <c r="T52" s="9"/>
      <c r="U52" s="7"/>
      <c r="V52" s="8"/>
      <c r="W52" s="7"/>
      <c r="X52" s="7"/>
      <c r="Y52" s="8"/>
      <c r="Z52" s="7"/>
      <c r="AA52" s="56"/>
      <c r="AB52" s="60" t="s">
        <v>697</v>
      </c>
      <c r="AC52" s="60" t="s">
        <v>701</v>
      </c>
    </row>
    <row r="53" spans="2:29" ht="14" thickTop="1" thickBot="1">
      <c r="B53" s="10" t="s">
        <v>265</v>
      </c>
      <c r="D53" s="51"/>
      <c r="E53" s="51" t="s">
        <v>654</v>
      </c>
      <c r="F53" s="7"/>
      <c r="G53" s="8"/>
      <c r="H53" s="7"/>
      <c r="I53" s="6"/>
      <c r="J53" s="7"/>
      <c r="K53" s="8"/>
      <c r="L53" s="7"/>
      <c r="M53" s="8"/>
      <c r="N53" s="7"/>
      <c r="O53" s="8"/>
      <c r="P53" s="7"/>
      <c r="Q53" s="7"/>
      <c r="R53" s="8"/>
      <c r="S53" s="7"/>
      <c r="T53" s="9"/>
      <c r="U53" s="7"/>
      <c r="V53" s="8"/>
      <c r="W53" s="7"/>
      <c r="X53" s="7"/>
      <c r="Y53" s="8"/>
      <c r="Z53" s="7"/>
      <c r="AA53" s="56"/>
      <c r="AB53" s="60" t="s">
        <v>697</v>
      </c>
      <c r="AC53" s="60" t="s">
        <v>1235</v>
      </c>
    </row>
    <row r="54" spans="2:29" ht="14" thickTop="1" thickBot="1">
      <c r="B54" s="10" t="s">
        <v>1232</v>
      </c>
      <c r="D54" s="51"/>
      <c r="E54" s="51" t="s">
        <v>521</v>
      </c>
      <c r="F54" s="7"/>
      <c r="G54" s="8"/>
      <c r="H54" s="7"/>
      <c r="I54" s="6"/>
      <c r="J54" s="7"/>
      <c r="K54" s="8"/>
      <c r="L54" s="7"/>
      <c r="M54" s="8"/>
      <c r="N54" s="7"/>
      <c r="O54" s="8"/>
      <c r="P54" s="7"/>
      <c r="Q54" s="7"/>
      <c r="R54" s="8"/>
      <c r="S54" s="7"/>
      <c r="T54" s="9"/>
      <c r="U54" s="7"/>
      <c r="V54" s="8"/>
      <c r="W54" s="7"/>
      <c r="X54" s="7"/>
      <c r="Y54" s="8"/>
      <c r="Z54" s="7"/>
      <c r="AA54" s="56"/>
      <c r="AB54" s="60" t="s">
        <v>697</v>
      </c>
      <c r="AC54" s="60" t="s">
        <v>1236</v>
      </c>
    </row>
    <row r="55" spans="2:29" ht="14" thickTop="1" thickBot="1">
      <c r="B55" s="10" t="s">
        <v>1234</v>
      </c>
      <c r="D55" s="51"/>
      <c r="E55" s="51" t="s">
        <v>523</v>
      </c>
      <c r="F55" s="7"/>
      <c r="G55" s="8"/>
      <c r="H55" s="7"/>
      <c r="I55" s="6"/>
      <c r="J55" s="7"/>
      <c r="K55" s="8"/>
      <c r="L55" s="7"/>
      <c r="M55" s="8"/>
      <c r="N55" s="7"/>
      <c r="O55" s="8"/>
      <c r="P55" s="7"/>
      <c r="Q55" s="7"/>
      <c r="R55" s="8"/>
      <c r="S55" s="7"/>
      <c r="T55" s="9"/>
      <c r="U55" s="7"/>
      <c r="V55" s="8"/>
      <c r="W55" s="7"/>
      <c r="X55" s="7"/>
      <c r="Y55" s="8"/>
      <c r="Z55" s="7"/>
      <c r="AA55" s="56"/>
      <c r="AB55" s="60" t="s">
        <v>697</v>
      </c>
      <c r="AC55" s="60" t="s">
        <v>1237</v>
      </c>
    </row>
    <row r="56" spans="2:29" ht="14" thickTop="1" thickBot="1">
      <c r="B56" s="10" t="s">
        <v>230</v>
      </c>
      <c r="D56" s="51"/>
      <c r="E56" s="51" t="s">
        <v>597</v>
      </c>
      <c r="F56" s="7"/>
      <c r="G56" s="8"/>
      <c r="H56" s="7"/>
      <c r="I56" s="6"/>
      <c r="J56" s="7"/>
      <c r="K56" s="8"/>
      <c r="L56" s="7"/>
      <c r="M56" s="8"/>
      <c r="N56" s="7"/>
      <c r="O56" s="8"/>
      <c r="P56" s="7"/>
      <c r="Q56" s="7"/>
      <c r="R56" s="8"/>
      <c r="S56" s="7"/>
      <c r="T56" s="9"/>
      <c r="U56" s="7"/>
      <c r="V56" s="8"/>
      <c r="W56" s="7"/>
      <c r="X56" s="7"/>
      <c r="Y56" s="8"/>
      <c r="Z56" s="7"/>
      <c r="AA56" s="56"/>
      <c r="AB56" s="60" t="s">
        <v>697</v>
      </c>
      <c r="AC56" s="60" t="s">
        <v>1238</v>
      </c>
    </row>
    <row r="57" spans="2:29" ht="14" thickTop="1" thickBot="1">
      <c r="B57" s="449" t="s">
        <v>2786</v>
      </c>
      <c r="D57" s="51"/>
      <c r="E57" s="51" t="s">
        <v>599</v>
      </c>
      <c r="F57" s="7"/>
      <c r="G57" s="8"/>
      <c r="H57" s="7"/>
      <c r="I57" s="6"/>
      <c r="J57" s="7"/>
      <c r="K57" s="8"/>
      <c r="L57" s="7"/>
      <c r="M57" s="8"/>
      <c r="N57" s="7"/>
      <c r="O57" s="8"/>
      <c r="P57" s="7"/>
      <c r="Q57" s="7"/>
      <c r="R57" s="8"/>
      <c r="S57" s="7"/>
      <c r="T57" s="9"/>
      <c r="U57" s="7"/>
      <c r="V57" s="8"/>
      <c r="W57" s="7"/>
      <c r="X57" s="7"/>
      <c r="Y57" s="8"/>
      <c r="Z57" s="7"/>
      <c r="AA57" s="56"/>
      <c r="AB57" s="60" t="s">
        <v>697</v>
      </c>
      <c r="AC57" s="60" t="s">
        <v>1239</v>
      </c>
    </row>
    <row r="58" spans="2:29" ht="14" thickTop="1" thickBot="1">
      <c r="B58" s="10" t="s">
        <v>280</v>
      </c>
      <c r="D58" s="51"/>
      <c r="E58" s="51" t="s">
        <v>552</v>
      </c>
      <c r="F58" s="7"/>
      <c r="G58" s="8"/>
      <c r="H58" s="7"/>
      <c r="I58" s="6"/>
      <c r="J58" s="7"/>
      <c r="K58" s="8"/>
      <c r="L58" s="7"/>
      <c r="M58" s="8"/>
      <c r="N58" s="7"/>
      <c r="O58" s="8"/>
      <c r="P58" s="7"/>
      <c r="Q58" s="7"/>
      <c r="R58" s="8"/>
      <c r="S58" s="7"/>
      <c r="T58" s="9"/>
      <c r="U58" s="7"/>
      <c r="V58" s="8"/>
      <c r="W58" s="7"/>
      <c r="X58" s="7"/>
      <c r="Y58" s="8"/>
      <c r="Z58" s="7"/>
      <c r="AA58" s="56"/>
      <c r="AB58" s="60" t="s">
        <v>697</v>
      </c>
      <c r="AC58" s="60" t="s">
        <v>1240</v>
      </c>
    </row>
    <row r="59" spans="2:29" ht="14" thickTop="1" thickBot="1">
      <c r="B59" s="413" t="s">
        <v>2660</v>
      </c>
      <c r="D59" s="51"/>
      <c r="E59" s="51" t="s">
        <v>582</v>
      </c>
      <c r="F59" s="7"/>
      <c r="G59" s="8"/>
      <c r="H59" s="7"/>
      <c r="I59" s="6"/>
      <c r="J59" s="7"/>
      <c r="K59" s="8"/>
      <c r="L59" s="7"/>
      <c r="M59" s="8"/>
      <c r="N59" s="7"/>
      <c r="O59" s="8"/>
      <c r="P59" s="7"/>
      <c r="Q59" s="7"/>
      <c r="R59" s="8"/>
      <c r="S59" s="7"/>
      <c r="T59" s="9"/>
      <c r="U59" s="7"/>
      <c r="V59" s="8"/>
      <c r="W59" s="7"/>
      <c r="X59" s="7"/>
      <c r="Y59" s="8"/>
      <c r="Z59" s="7"/>
      <c r="AA59" s="56"/>
      <c r="AB59" s="60" t="s">
        <v>697</v>
      </c>
      <c r="AC59" s="60" t="s">
        <v>1241</v>
      </c>
    </row>
    <row r="60" spans="2:29" ht="14" thickTop="1" thickBot="1">
      <c r="B60" s="18" t="s">
        <v>1870</v>
      </c>
      <c r="D60" s="51"/>
      <c r="E60" s="51" t="s">
        <v>541</v>
      </c>
      <c r="F60" s="7"/>
      <c r="G60" s="8"/>
      <c r="H60" s="7"/>
      <c r="I60" s="6"/>
      <c r="J60" s="7"/>
      <c r="K60" s="8"/>
      <c r="L60" s="7"/>
      <c r="M60" s="8"/>
      <c r="N60" s="7"/>
      <c r="O60" s="8"/>
      <c r="P60" s="7"/>
      <c r="Q60" s="7"/>
      <c r="R60" s="8"/>
      <c r="S60" s="7"/>
      <c r="T60" s="9"/>
      <c r="U60" s="7"/>
      <c r="V60" s="8"/>
      <c r="W60" s="7"/>
      <c r="X60" s="7"/>
      <c r="Y60" s="8"/>
      <c r="Z60" s="7"/>
      <c r="AA60" s="56"/>
      <c r="AB60" s="60" t="s">
        <v>697</v>
      </c>
      <c r="AC60" s="60" t="s">
        <v>1242</v>
      </c>
    </row>
    <row r="61" spans="2:29" ht="14" thickTop="1" thickBot="1">
      <c r="B61" s="10"/>
      <c r="D61" s="51"/>
      <c r="E61" s="51" t="s">
        <v>942</v>
      </c>
      <c r="F61" s="7"/>
      <c r="G61" s="8"/>
      <c r="H61" s="7"/>
      <c r="I61" s="6"/>
      <c r="J61" s="7"/>
      <c r="K61" s="8"/>
      <c r="L61" s="7"/>
      <c r="M61" s="8"/>
      <c r="N61" s="7"/>
      <c r="O61" s="8"/>
      <c r="P61" s="7"/>
      <c r="Q61" s="7"/>
      <c r="R61" s="8"/>
      <c r="S61" s="7"/>
      <c r="T61" s="9"/>
      <c r="U61" s="7"/>
      <c r="V61" s="8"/>
      <c r="W61" s="7"/>
      <c r="X61" s="7"/>
      <c r="Y61" s="8"/>
      <c r="Z61" s="7"/>
      <c r="AA61" s="56"/>
      <c r="AB61" s="60" t="s">
        <v>697</v>
      </c>
      <c r="AC61" s="60" t="s">
        <v>1243</v>
      </c>
    </row>
    <row r="62" spans="2:29" ht="14" thickTop="1" thickBot="1">
      <c r="B62" s="10"/>
      <c r="D62" s="51"/>
      <c r="E62" s="51" t="s">
        <v>576</v>
      </c>
      <c r="F62" s="7"/>
      <c r="G62" s="8"/>
      <c r="H62" s="7"/>
      <c r="I62" s="6"/>
      <c r="J62" s="7"/>
      <c r="K62" s="8"/>
      <c r="L62" s="7"/>
      <c r="M62" s="8"/>
      <c r="N62" s="7"/>
      <c r="O62" s="8"/>
      <c r="P62" s="7"/>
      <c r="Q62" s="7"/>
      <c r="R62" s="8"/>
      <c r="S62" s="7"/>
      <c r="T62" s="9"/>
      <c r="U62" s="7"/>
      <c r="V62" s="8"/>
      <c r="W62" s="7"/>
      <c r="X62" s="7"/>
      <c r="Y62" s="8"/>
      <c r="Z62" s="7"/>
      <c r="AA62" s="56"/>
      <c r="AB62" s="60" t="s">
        <v>697</v>
      </c>
      <c r="AC62" s="60" t="s">
        <v>704</v>
      </c>
    </row>
    <row r="63" spans="2:29" ht="14" thickTop="1" thickBot="1">
      <c r="B63" s="10"/>
      <c r="D63" s="51"/>
      <c r="E63" s="51" t="s">
        <v>575</v>
      </c>
      <c r="F63" s="7"/>
      <c r="G63" s="8"/>
      <c r="H63" s="7"/>
      <c r="I63" s="6"/>
      <c r="J63" s="7"/>
      <c r="K63" s="8"/>
      <c r="L63" s="7"/>
      <c r="M63" s="8"/>
      <c r="N63" s="7"/>
      <c r="O63" s="8"/>
      <c r="P63" s="7"/>
      <c r="Q63" s="7"/>
      <c r="R63" s="8"/>
      <c r="S63" s="7"/>
      <c r="T63" s="9"/>
      <c r="U63" s="7"/>
      <c r="V63" s="8"/>
      <c r="W63" s="7"/>
      <c r="X63" s="7"/>
      <c r="Y63" s="8"/>
      <c r="Z63" s="7"/>
      <c r="AA63" s="56"/>
      <c r="AB63" s="60" t="s">
        <v>697</v>
      </c>
      <c r="AC63" s="60" t="s">
        <v>1244</v>
      </c>
    </row>
    <row r="64" spans="2:29" ht="14" thickTop="1" thickBot="1">
      <c r="B64" s="10"/>
      <c r="D64" s="51"/>
      <c r="E64" s="51" t="s">
        <v>524</v>
      </c>
      <c r="F64" s="7"/>
      <c r="G64" s="8"/>
      <c r="H64" s="7"/>
      <c r="I64" s="6"/>
      <c r="J64" s="7"/>
      <c r="K64" s="8"/>
      <c r="L64" s="7"/>
      <c r="M64" s="8"/>
      <c r="N64" s="7"/>
      <c r="O64" s="8"/>
      <c r="P64" s="7"/>
      <c r="Q64" s="7"/>
      <c r="R64" s="8"/>
      <c r="S64" s="7"/>
      <c r="T64" s="9"/>
      <c r="U64" s="7"/>
      <c r="V64" s="8"/>
      <c r="W64" s="7"/>
      <c r="X64" s="7"/>
      <c r="Y64" s="8"/>
      <c r="Z64" s="7"/>
      <c r="AA64" s="56"/>
      <c r="AB64" s="60" t="s">
        <v>697</v>
      </c>
      <c r="AC64" s="60" t="s">
        <v>1245</v>
      </c>
    </row>
    <row r="65" spans="2:29" ht="14" thickTop="1" thickBot="1">
      <c r="B65" s="10"/>
      <c r="D65" s="51"/>
      <c r="E65" s="51" t="s">
        <v>529</v>
      </c>
      <c r="F65" s="7"/>
      <c r="G65" s="8"/>
      <c r="H65" s="7"/>
      <c r="I65" s="6"/>
      <c r="J65" s="7"/>
      <c r="K65" s="8"/>
      <c r="L65" s="7"/>
      <c r="M65" s="8"/>
      <c r="N65" s="7"/>
      <c r="O65" s="8"/>
      <c r="P65" s="7"/>
      <c r="Q65" s="7"/>
      <c r="R65" s="8"/>
      <c r="S65" s="7"/>
      <c r="T65" s="9"/>
      <c r="U65" s="7"/>
      <c r="V65" s="8"/>
      <c r="W65" s="7"/>
      <c r="X65" s="7"/>
      <c r="Y65" s="8"/>
      <c r="Z65" s="7"/>
      <c r="AA65" s="56"/>
      <c r="AB65" s="60" t="s">
        <v>697</v>
      </c>
      <c r="AC65" s="60" t="s">
        <v>1246</v>
      </c>
    </row>
    <row r="66" spans="2:29" ht="14" thickTop="1" thickBot="1">
      <c r="B66" s="10"/>
      <c r="D66" s="51"/>
      <c r="E66" s="51" t="s">
        <v>587</v>
      </c>
      <c r="F66" s="7"/>
      <c r="G66" s="8"/>
      <c r="H66" s="7"/>
      <c r="I66" s="6"/>
      <c r="J66" s="7"/>
      <c r="K66" s="8"/>
      <c r="L66" s="7"/>
      <c r="M66" s="8"/>
      <c r="N66" s="7"/>
      <c r="O66" s="8"/>
      <c r="P66" s="7"/>
      <c r="Q66" s="7"/>
      <c r="R66" s="8"/>
      <c r="S66" s="7"/>
      <c r="T66" s="9"/>
      <c r="U66" s="7"/>
      <c r="V66" s="8"/>
      <c r="W66" s="7"/>
      <c r="X66" s="7"/>
      <c r="Y66" s="8"/>
      <c r="Z66" s="7"/>
      <c r="AA66" s="56"/>
      <c r="AB66" s="60" t="s">
        <v>697</v>
      </c>
      <c r="AC66" s="60" t="s">
        <v>1247</v>
      </c>
    </row>
    <row r="67" spans="2:29" ht="14" thickTop="1" thickBot="1">
      <c r="B67" s="10"/>
      <c r="D67" s="51"/>
      <c r="E67" s="51" t="s">
        <v>349</v>
      </c>
      <c r="F67" s="7"/>
      <c r="G67" s="8"/>
      <c r="H67" s="7"/>
      <c r="I67" s="6"/>
      <c r="J67" s="7"/>
      <c r="K67" s="8"/>
      <c r="L67" s="7"/>
      <c r="M67" s="8"/>
      <c r="N67" s="7"/>
      <c r="O67" s="8"/>
      <c r="P67" s="7"/>
      <c r="Q67" s="7"/>
      <c r="R67" s="8"/>
      <c r="S67" s="7"/>
      <c r="T67" s="9"/>
      <c r="U67" s="7"/>
      <c r="V67" s="8"/>
      <c r="W67" s="7"/>
      <c r="X67" s="7"/>
      <c r="Y67" s="8"/>
      <c r="Z67" s="7"/>
      <c r="AA67" s="56"/>
      <c r="AB67" s="60" t="s">
        <v>697</v>
      </c>
      <c r="AC67" s="60" t="s">
        <v>707</v>
      </c>
    </row>
    <row r="68" spans="2:29" ht="14" thickTop="1" thickBot="1">
      <c r="B68" s="10"/>
      <c r="D68" s="51"/>
      <c r="E68" s="51" t="s">
        <v>569</v>
      </c>
      <c r="F68" s="7"/>
      <c r="G68" s="8"/>
      <c r="H68" s="7"/>
      <c r="I68" s="6"/>
      <c r="J68" s="7"/>
      <c r="K68" s="8"/>
      <c r="L68" s="7"/>
      <c r="M68" s="8"/>
      <c r="N68" s="7"/>
      <c r="O68" s="8"/>
      <c r="P68" s="7"/>
      <c r="Q68" s="7"/>
      <c r="R68" s="8"/>
      <c r="S68" s="7"/>
      <c r="T68" s="9"/>
      <c r="U68" s="7"/>
      <c r="V68" s="8"/>
      <c r="W68" s="7"/>
      <c r="X68" s="7"/>
      <c r="Y68" s="8"/>
      <c r="Z68" s="7"/>
      <c r="AA68" s="56"/>
      <c r="AB68" s="60" t="s">
        <v>697</v>
      </c>
      <c r="AC68" s="60" t="s">
        <v>1248</v>
      </c>
    </row>
    <row r="69" spans="2:29" ht="14" thickTop="1" thickBot="1">
      <c r="B69" s="10"/>
      <c r="D69" s="64"/>
      <c r="E69" s="51" t="s">
        <v>638</v>
      </c>
      <c r="F69" s="7"/>
      <c r="G69" s="8"/>
      <c r="H69" s="7"/>
      <c r="I69" s="6"/>
      <c r="J69" s="7"/>
      <c r="K69" s="8"/>
      <c r="L69" s="7"/>
      <c r="M69" s="8"/>
      <c r="N69" s="7"/>
      <c r="O69" s="8"/>
      <c r="P69" s="7"/>
      <c r="Q69" s="7"/>
      <c r="R69" s="8"/>
      <c r="S69" s="7"/>
      <c r="T69" s="9"/>
      <c r="U69" s="7"/>
      <c r="V69" s="8"/>
      <c r="W69" s="7"/>
      <c r="X69" s="7"/>
      <c r="Y69" s="8"/>
      <c r="Z69" s="7"/>
      <c r="AA69" s="56"/>
      <c r="AB69" s="60" t="s">
        <v>697</v>
      </c>
      <c r="AC69" s="60" t="s">
        <v>698</v>
      </c>
    </row>
    <row r="70" spans="2:29" ht="14" thickTop="1" thickBot="1">
      <c r="B70" s="10"/>
      <c r="D70" s="64"/>
      <c r="E70" s="51" t="s">
        <v>916</v>
      </c>
      <c r="F70" s="7"/>
      <c r="G70" s="8"/>
      <c r="H70" s="7"/>
      <c r="I70" s="6"/>
      <c r="J70" s="7"/>
      <c r="K70" s="8"/>
      <c r="L70" s="7"/>
      <c r="M70" s="8"/>
      <c r="N70" s="7"/>
      <c r="O70" s="8"/>
      <c r="P70" s="7"/>
      <c r="Q70" s="7"/>
      <c r="R70" s="8"/>
      <c r="S70" s="7"/>
      <c r="T70" s="9"/>
      <c r="U70" s="7"/>
      <c r="V70" s="8"/>
      <c r="W70" s="7"/>
      <c r="X70" s="7"/>
      <c r="Y70" s="8"/>
      <c r="Z70" s="7"/>
      <c r="AA70" s="56"/>
      <c r="AB70" s="60" t="s">
        <v>697</v>
      </c>
      <c r="AC70" s="60" t="s">
        <v>1249</v>
      </c>
    </row>
    <row r="71" spans="2:29" ht="14" thickTop="1" thickBot="1">
      <c r="B71" s="10"/>
      <c r="D71" s="64"/>
      <c r="E71" s="51" t="s">
        <v>666</v>
      </c>
      <c r="F71" s="7"/>
      <c r="G71" s="8"/>
      <c r="H71" s="7"/>
      <c r="I71" s="6"/>
      <c r="J71" s="7"/>
      <c r="K71" s="8"/>
      <c r="L71" s="7"/>
      <c r="M71" s="8"/>
      <c r="N71" s="7"/>
      <c r="O71" s="8"/>
      <c r="P71" s="7"/>
      <c r="Q71" s="7"/>
      <c r="R71" s="8"/>
      <c r="S71" s="7"/>
      <c r="T71" s="9"/>
      <c r="U71" s="7"/>
      <c r="V71" s="8"/>
      <c r="W71" s="7"/>
      <c r="X71" s="7"/>
      <c r="Y71" s="8"/>
      <c r="Z71" s="7"/>
      <c r="AA71" s="56"/>
      <c r="AB71" s="60" t="s">
        <v>697</v>
      </c>
      <c r="AC71" s="60" t="s">
        <v>718</v>
      </c>
    </row>
    <row r="72" spans="2:29" ht="14" thickTop="1" thickBot="1">
      <c r="B72" s="10"/>
      <c r="D72" s="64"/>
      <c r="E72" s="51" t="s">
        <v>574</v>
      </c>
      <c r="F72" s="7"/>
      <c r="G72" s="8"/>
      <c r="H72" s="7"/>
      <c r="I72" s="6"/>
      <c r="J72" s="7"/>
      <c r="K72" s="8"/>
      <c r="L72" s="7"/>
      <c r="M72" s="8"/>
      <c r="N72" s="7"/>
      <c r="O72" s="8"/>
      <c r="P72" s="7"/>
      <c r="Q72" s="7"/>
      <c r="R72" s="8"/>
      <c r="S72" s="7"/>
      <c r="T72" s="9"/>
      <c r="U72" s="7"/>
      <c r="V72" s="8"/>
      <c r="W72" s="7"/>
      <c r="X72" s="7"/>
      <c r="Y72" s="8"/>
      <c r="Z72" s="7"/>
      <c r="AA72" s="56"/>
      <c r="AB72" s="60" t="s">
        <v>697</v>
      </c>
      <c r="AC72" s="60" t="s">
        <v>1250</v>
      </c>
    </row>
    <row r="73" spans="2:29" ht="14" thickTop="1" thickBot="1">
      <c r="B73" s="10"/>
      <c r="D73" s="64"/>
      <c r="E73" s="51" t="s">
        <v>359</v>
      </c>
      <c r="F73" s="7"/>
      <c r="G73" s="8"/>
      <c r="H73" s="7"/>
      <c r="I73" s="6"/>
      <c r="J73" s="7"/>
      <c r="K73" s="8"/>
      <c r="L73" s="7"/>
      <c r="M73" s="8"/>
      <c r="N73" s="7"/>
      <c r="O73" s="8"/>
      <c r="P73" s="7"/>
      <c r="Q73" s="7"/>
      <c r="R73" s="8"/>
      <c r="S73" s="7"/>
      <c r="T73" s="9"/>
      <c r="U73" s="7"/>
      <c r="V73" s="8"/>
      <c r="W73" s="7"/>
      <c r="X73" s="7"/>
      <c r="Y73" s="8"/>
      <c r="Z73" s="7"/>
      <c r="AA73" s="56"/>
      <c r="AB73" s="60" t="s">
        <v>697</v>
      </c>
      <c r="AC73" s="60" t="s">
        <v>1251</v>
      </c>
    </row>
    <row r="74" spans="2:29" ht="14" thickTop="1" thickBot="1">
      <c r="B74" s="10"/>
      <c r="D74" s="64"/>
      <c r="E74" s="51" t="s">
        <v>361</v>
      </c>
      <c r="F74" s="7"/>
      <c r="G74" s="8"/>
      <c r="H74" s="7"/>
      <c r="I74" s="6"/>
      <c r="J74" s="7"/>
      <c r="K74" s="8"/>
      <c r="L74" s="7"/>
      <c r="M74" s="8"/>
      <c r="N74" s="7"/>
      <c r="O74" s="8"/>
      <c r="P74" s="7"/>
      <c r="Q74" s="7"/>
      <c r="R74" s="8"/>
      <c r="S74" s="7"/>
      <c r="T74" s="9"/>
      <c r="U74" s="7"/>
      <c r="V74" s="8"/>
      <c r="W74" s="7"/>
      <c r="X74" s="7"/>
      <c r="Y74" s="8"/>
      <c r="Z74" s="7"/>
      <c r="AA74" s="56"/>
      <c r="AB74" s="60" t="s">
        <v>697</v>
      </c>
      <c r="AC74" s="60" t="s">
        <v>1252</v>
      </c>
    </row>
    <row r="75" spans="2:29" ht="14" thickTop="1" thickBot="1">
      <c r="B75" s="10"/>
      <c r="D75" s="64"/>
      <c r="E75" s="51" t="s">
        <v>366</v>
      </c>
      <c r="F75" s="7"/>
      <c r="G75" s="8"/>
      <c r="H75" s="7"/>
      <c r="I75" s="6"/>
      <c r="J75" s="7"/>
      <c r="K75" s="8"/>
      <c r="L75" s="7"/>
      <c r="M75" s="8"/>
      <c r="N75" s="7"/>
      <c r="O75" s="8"/>
      <c r="P75" s="7"/>
      <c r="Q75" s="7"/>
      <c r="R75" s="8"/>
      <c r="S75" s="7"/>
      <c r="T75" s="9"/>
      <c r="U75" s="7"/>
      <c r="V75" s="8"/>
      <c r="W75" s="7"/>
      <c r="X75" s="7"/>
      <c r="Y75" s="8"/>
      <c r="Z75" s="7"/>
      <c r="AA75" s="56"/>
      <c r="AB75" s="60" t="s">
        <v>697</v>
      </c>
      <c r="AC75" s="60" t="s">
        <v>1253</v>
      </c>
    </row>
    <row r="76" spans="2:29" ht="14" thickTop="1" thickBot="1">
      <c r="B76" s="10"/>
      <c r="D76" s="64"/>
      <c r="E76" s="51" t="s">
        <v>358</v>
      </c>
      <c r="F76" s="7"/>
      <c r="G76" s="8"/>
      <c r="H76" s="7"/>
      <c r="I76" s="6"/>
      <c r="J76" s="7"/>
      <c r="K76" s="8"/>
      <c r="L76" s="7"/>
      <c r="M76" s="8"/>
      <c r="N76" s="7"/>
      <c r="O76" s="8"/>
      <c r="P76" s="7"/>
      <c r="Q76" s="7"/>
      <c r="R76" s="8"/>
      <c r="S76" s="7"/>
      <c r="T76" s="9"/>
      <c r="U76" s="7"/>
      <c r="V76" s="8"/>
      <c r="W76" s="7"/>
      <c r="X76" s="7"/>
      <c r="Y76" s="8"/>
      <c r="Z76" s="7"/>
      <c r="AA76" s="56"/>
      <c r="AB76" s="60" t="s">
        <v>697</v>
      </c>
      <c r="AC76" s="60" t="s">
        <v>1254</v>
      </c>
    </row>
    <row r="77" spans="2:29" ht="14" thickTop="1" thickBot="1">
      <c r="B77" s="10"/>
      <c r="D77" s="64"/>
      <c r="E77" s="51" t="s">
        <v>796</v>
      </c>
      <c r="F77" s="7"/>
      <c r="G77" s="8"/>
      <c r="H77" s="7"/>
      <c r="I77" s="6"/>
      <c r="J77" s="7"/>
      <c r="K77" s="8"/>
      <c r="L77" s="7"/>
      <c r="M77" s="8"/>
      <c r="N77" s="7"/>
      <c r="O77" s="8"/>
      <c r="P77" s="7"/>
      <c r="Q77" s="7"/>
      <c r="R77" s="8"/>
      <c r="S77" s="7"/>
      <c r="T77" s="9"/>
      <c r="U77" s="7"/>
      <c r="V77" s="8"/>
      <c r="W77" s="7"/>
      <c r="X77" s="7"/>
      <c r="Y77" s="8"/>
      <c r="Z77" s="7"/>
      <c r="AA77" s="56"/>
      <c r="AB77" s="60" t="s">
        <v>697</v>
      </c>
      <c r="AC77" s="60" t="s">
        <v>1255</v>
      </c>
    </row>
    <row r="78" spans="2:29" ht="14" thickTop="1" thickBot="1">
      <c r="B78" s="10"/>
      <c r="D78" s="64"/>
      <c r="E78" s="51" t="s">
        <v>795</v>
      </c>
      <c r="F78" s="7"/>
      <c r="G78" s="8"/>
      <c r="H78" s="7"/>
      <c r="I78" s="6"/>
      <c r="J78" s="7"/>
      <c r="K78" s="8"/>
      <c r="L78" s="7"/>
      <c r="M78" s="8"/>
      <c r="N78" s="7"/>
      <c r="O78" s="8"/>
      <c r="P78" s="7"/>
      <c r="Q78" s="7"/>
      <c r="R78" s="8"/>
      <c r="S78" s="7"/>
      <c r="T78" s="9"/>
      <c r="U78" s="7"/>
      <c r="V78" s="8"/>
      <c r="W78" s="7"/>
      <c r="X78" s="7"/>
      <c r="Y78" s="8"/>
      <c r="Z78" s="7"/>
      <c r="AA78" s="56"/>
      <c r="AB78" s="60" t="s">
        <v>697</v>
      </c>
      <c r="AC78" s="60" t="s">
        <v>1256</v>
      </c>
    </row>
    <row r="79" spans="2:29" ht="14" thickTop="1" thickBot="1">
      <c r="B79" s="10"/>
      <c r="D79" s="64"/>
      <c r="E79" s="51" t="s">
        <v>363</v>
      </c>
      <c r="F79" s="7"/>
      <c r="G79" s="8"/>
      <c r="H79" s="7"/>
      <c r="I79" s="6"/>
      <c r="J79" s="7"/>
      <c r="K79" s="8"/>
      <c r="L79" s="7"/>
      <c r="M79" s="8"/>
      <c r="N79" s="7"/>
      <c r="O79" s="8"/>
      <c r="P79" s="7"/>
      <c r="Q79" s="7"/>
      <c r="R79" s="8"/>
      <c r="S79" s="7"/>
      <c r="T79" s="9"/>
      <c r="U79" s="7"/>
      <c r="V79" s="8"/>
      <c r="W79" s="7"/>
      <c r="X79" s="7"/>
      <c r="Y79" s="8"/>
      <c r="Z79" s="7"/>
      <c r="AA79" s="56"/>
      <c r="AB79" s="60" t="s">
        <v>697</v>
      </c>
      <c r="AC79" s="60" t="s">
        <v>1257</v>
      </c>
    </row>
    <row r="80" spans="2:29" ht="14" thickTop="1" thickBot="1">
      <c r="B80" s="10"/>
      <c r="D80" s="64"/>
      <c r="E80" s="51" t="s">
        <v>360</v>
      </c>
      <c r="F80" s="7"/>
      <c r="G80" s="8"/>
      <c r="H80" s="7"/>
      <c r="I80" s="6"/>
      <c r="J80" s="7"/>
      <c r="K80" s="8"/>
      <c r="L80" s="7"/>
      <c r="M80" s="8"/>
      <c r="N80" s="7"/>
      <c r="O80" s="8"/>
      <c r="P80" s="7"/>
      <c r="Q80" s="7"/>
      <c r="R80" s="8"/>
      <c r="S80" s="7"/>
      <c r="T80" s="9"/>
      <c r="U80" s="7"/>
      <c r="V80" s="8"/>
      <c r="W80" s="7"/>
      <c r="X80" s="7"/>
      <c r="Y80" s="8"/>
      <c r="Z80" s="7"/>
      <c r="AA80" s="56"/>
      <c r="AB80" s="60" t="s">
        <v>697</v>
      </c>
      <c r="AC80" s="60" t="s">
        <v>1258</v>
      </c>
    </row>
    <row r="81" spans="2:29" ht="14" thickTop="1" thickBot="1">
      <c r="B81" s="10"/>
      <c r="D81" s="64"/>
      <c r="E81" s="51" t="s">
        <v>362</v>
      </c>
      <c r="F81" s="7"/>
      <c r="G81" s="8"/>
      <c r="H81" s="7"/>
      <c r="I81" s="6"/>
      <c r="J81" s="7"/>
      <c r="K81" s="8"/>
      <c r="L81" s="7"/>
      <c r="M81" s="8"/>
      <c r="N81" s="7"/>
      <c r="O81" s="8"/>
      <c r="P81" s="7"/>
      <c r="Q81" s="7"/>
      <c r="R81" s="8"/>
      <c r="S81" s="7"/>
      <c r="T81" s="9"/>
      <c r="U81" s="7"/>
      <c r="V81" s="8"/>
      <c r="W81" s="7"/>
      <c r="X81" s="7"/>
      <c r="Y81" s="8"/>
      <c r="Z81" s="7"/>
      <c r="AA81" s="56"/>
      <c r="AB81" s="60" t="s">
        <v>697</v>
      </c>
      <c r="AC81" s="60" t="s">
        <v>1259</v>
      </c>
    </row>
    <row r="82" spans="2:29" ht="14" thickTop="1" thickBot="1">
      <c r="B82" s="10"/>
      <c r="D82" s="64"/>
      <c r="E82" s="51" t="s">
        <v>364</v>
      </c>
      <c r="F82" s="7"/>
      <c r="G82" s="8"/>
      <c r="H82" s="7"/>
      <c r="I82" s="6"/>
      <c r="J82" s="7"/>
      <c r="K82" s="8"/>
      <c r="L82" s="7"/>
      <c r="M82" s="8"/>
      <c r="N82" s="7"/>
      <c r="O82" s="8"/>
      <c r="P82" s="7"/>
      <c r="Q82" s="7"/>
      <c r="R82" s="8"/>
      <c r="S82" s="7"/>
      <c r="T82" s="9"/>
      <c r="U82" s="7"/>
      <c r="V82" s="8"/>
      <c r="W82" s="7"/>
      <c r="X82" s="7"/>
      <c r="Y82" s="8"/>
      <c r="Z82" s="7"/>
      <c r="AA82" s="56"/>
      <c r="AB82" s="60" t="s">
        <v>697</v>
      </c>
      <c r="AC82" s="60" t="s">
        <v>1260</v>
      </c>
    </row>
    <row r="83" spans="2:29" ht="14" thickTop="1" thickBot="1">
      <c r="B83" s="10"/>
      <c r="D83" s="64"/>
      <c r="E83" s="51" t="s">
        <v>357</v>
      </c>
      <c r="F83" s="7"/>
      <c r="G83" s="8"/>
      <c r="H83" s="7"/>
      <c r="I83" s="6"/>
      <c r="J83" s="7"/>
      <c r="K83" s="8"/>
      <c r="L83" s="7"/>
      <c r="M83" s="8"/>
      <c r="N83" s="7"/>
      <c r="O83" s="8"/>
      <c r="P83" s="7"/>
      <c r="Q83" s="7"/>
      <c r="R83" s="8"/>
      <c r="S83" s="7"/>
      <c r="T83" s="9"/>
      <c r="U83" s="7"/>
      <c r="V83" s="8"/>
      <c r="W83" s="7"/>
      <c r="X83" s="7"/>
      <c r="Y83" s="8"/>
      <c r="Z83" s="7"/>
      <c r="AA83" s="56"/>
      <c r="AB83" s="62" t="s">
        <v>697</v>
      </c>
      <c r="AC83" s="62" t="s">
        <v>1261</v>
      </c>
    </row>
    <row r="84" spans="2:29" ht="14" thickTop="1" thickBot="1">
      <c r="B84" s="10"/>
      <c r="D84" s="64"/>
      <c r="E84" s="51" t="s">
        <v>944</v>
      </c>
      <c r="F84" s="7"/>
      <c r="G84" s="8"/>
      <c r="H84" s="7"/>
      <c r="I84" s="6"/>
      <c r="J84" s="7"/>
      <c r="K84" s="8"/>
      <c r="L84" s="7"/>
      <c r="M84" s="8"/>
      <c r="N84" s="7"/>
      <c r="O84" s="8"/>
      <c r="P84" s="7"/>
      <c r="Q84" s="7"/>
      <c r="R84" s="8"/>
      <c r="S84" s="7"/>
      <c r="T84" s="9"/>
      <c r="U84" s="7"/>
      <c r="V84" s="8"/>
      <c r="W84" s="7"/>
      <c r="X84" s="7"/>
      <c r="Y84" s="8"/>
      <c r="Z84" s="7"/>
      <c r="AA84" s="8"/>
    </row>
    <row r="85" spans="2:29" ht="14" thickTop="1" thickBot="1">
      <c r="B85" s="10"/>
      <c r="D85" s="64"/>
      <c r="E85" s="51" t="s">
        <v>943</v>
      </c>
      <c r="F85" s="7"/>
      <c r="G85" s="8"/>
      <c r="H85" s="7"/>
      <c r="I85" s="6"/>
      <c r="J85" s="7"/>
      <c r="K85" s="8"/>
      <c r="L85" s="7"/>
      <c r="M85" s="8"/>
      <c r="N85" s="7"/>
      <c r="O85" s="8"/>
      <c r="P85" s="7"/>
      <c r="Q85" s="7"/>
      <c r="R85" s="8"/>
      <c r="S85" s="7"/>
      <c r="T85" s="9"/>
      <c r="U85" s="7"/>
      <c r="V85" s="8"/>
      <c r="W85" s="7"/>
      <c r="X85" s="7"/>
      <c r="Y85" s="8"/>
      <c r="Z85" s="7"/>
      <c r="AA85" s="8"/>
    </row>
    <row r="86" spans="2:29" ht="14" thickTop="1" thickBot="1">
      <c r="B86" s="10"/>
      <c r="D86" s="64"/>
      <c r="E86" s="51" t="s">
        <v>565</v>
      </c>
      <c r="F86" s="7"/>
      <c r="G86" s="8"/>
      <c r="H86" s="7"/>
      <c r="I86" s="6"/>
      <c r="J86" s="7"/>
      <c r="K86" s="8"/>
      <c r="L86" s="7"/>
      <c r="M86" s="8"/>
      <c r="N86" s="7"/>
      <c r="O86" s="8"/>
      <c r="P86" s="7"/>
      <c r="Q86" s="7"/>
      <c r="R86" s="8"/>
      <c r="S86" s="7"/>
      <c r="T86" s="9"/>
      <c r="U86" s="7"/>
      <c r="V86" s="8"/>
      <c r="W86" s="7"/>
      <c r="X86" s="7"/>
      <c r="Y86" s="8"/>
      <c r="Z86" s="7"/>
      <c r="AA86" s="8"/>
    </row>
    <row r="87" spans="2:29" ht="14" thickTop="1" thickBot="1">
      <c r="B87" s="10"/>
      <c r="D87" s="64"/>
      <c r="E87" s="51" t="s">
        <v>551</v>
      </c>
      <c r="F87" s="7"/>
      <c r="G87" s="8"/>
      <c r="H87" s="7"/>
      <c r="I87" s="6"/>
      <c r="J87" s="7"/>
      <c r="K87" s="8"/>
      <c r="L87" s="7"/>
      <c r="M87" s="8"/>
      <c r="N87" s="7"/>
      <c r="O87" s="8"/>
      <c r="P87" s="7"/>
      <c r="Q87" s="7"/>
      <c r="R87" s="8"/>
      <c r="S87" s="7"/>
      <c r="T87" s="9"/>
      <c r="U87" s="7"/>
      <c r="V87" s="8"/>
      <c r="W87" s="7"/>
      <c r="X87" s="7"/>
      <c r="Y87" s="8"/>
      <c r="Z87" s="7"/>
      <c r="AA87" s="8"/>
    </row>
    <row r="88" spans="2:29" ht="14" thickTop="1" thickBot="1">
      <c r="B88" s="10"/>
      <c r="D88" s="64"/>
      <c r="E88" s="51" t="s">
        <v>555</v>
      </c>
      <c r="F88" s="7"/>
      <c r="G88" s="8"/>
      <c r="H88" s="7"/>
      <c r="I88" s="6"/>
      <c r="J88" s="7"/>
      <c r="K88" s="8"/>
      <c r="L88" s="7"/>
      <c r="M88" s="8"/>
      <c r="N88" s="7"/>
      <c r="O88" s="8"/>
      <c r="P88" s="7"/>
      <c r="Q88" s="7"/>
      <c r="R88" s="8"/>
      <c r="S88" s="7"/>
      <c r="T88" s="9"/>
      <c r="U88" s="7"/>
      <c r="V88" s="8"/>
      <c r="W88" s="7"/>
      <c r="X88" s="7"/>
      <c r="Y88" s="8"/>
      <c r="Z88" s="7"/>
      <c r="AA88" s="8"/>
    </row>
    <row r="89" spans="2:29" ht="14" thickTop="1" thickBot="1">
      <c r="B89" s="10"/>
      <c r="D89" s="64"/>
      <c r="E89" s="51" t="s">
        <v>606</v>
      </c>
      <c r="F89" s="7"/>
      <c r="G89" s="8"/>
      <c r="H89" s="7"/>
      <c r="I89" s="6"/>
      <c r="J89" s="7"/>
      <c r="K89" s="8"/>
      <c r="L89" s="7"/>
      <c r="M89" s="8"/>
      <c r="N89" s="7"/>
      <c r="O89" s="8"/>
      <c r="P89" s="7"/>
      <c r="Q89" s="7"/>
      <c r="R89" s="8"/>
      <c r="S89" s="7"/>
      <c r="T89" s="9"/>
      <c r="U89" s="7"/>
      <c r="V89" s="8"/>
      <c r="W89" s="7"/>
      <c r="X89" s="7"/>
      <c r="Y89" s="8"/>
      <c r="Z89" s="7"/>
      <c r="AA89" s="8"/>
    </row>
    <row r="90" spans="2:29" ht="14" thickTop="1" thickBot="1">
      <c r="B90" s="10"/>
      <c r="D90" s="64"/>
      <c r="E90" s="51" t="s">
        <v>923</v>
      </c>
      <c r="F90" s="7"/>
      <c r="G90" s="8"/>
      <c r="H90" s="7"/>
      <c r="I90" s="6"/>
      <c r="J90" s="7"/>
      <c r="K90" s="8"/>
      <c r="L90" s="7"/>
      <c r="M90" s="8"/>
      <c r="N90" s="7"/>
      <c r="O90" s="8"/>
      <c r="P90" s="7"/>
      <c r="Q90" s="7"/>
      <c r="R90" s="8"/>
      <c r="S90" s="7"/>
      <c r="T90" s="9"/>
      <c r="U90" s="7"/>
      <c r="V90" s="8"/>
      <c r="W90" s="7"/>
      <c r="X90" s="7"/>
      <c r="Y90" s="8"/>
      <c r="Z90" s="7"/>
      <c r="AA90" s="8"/>
    </row>
    <row r="91" spans="2:29" ht="14" thickTop="1" thickBot="1">
      <c r="B91" s="10"/>
      <c r="D91" s="64"/>
      <c r="E91" s="51" t="s">
        <v>644</v>
      </c>
      <c r="F91" s="7"/>
      <c r="G91" s="8"/>
      <c r="H91" s="7"/>
      <c r="I91" s="6"/>
      <c r="J91" s="7"/>
      <c r="K91" s="8"/>
      <c r="L91" s="7"/>
      <c r="M91" s="8"/>
      <c r="N91" s="7"/>
      <c r="O91" s="8"/>
      <c r="P91" s="7"/>
      <c r="Q91" s="7"/>
      <c r="R91" s="8"/>
      <c r="S91" s="7"/>
      <c r="T91" s="9"/>
      <c r="U91" s="7"/>
      <c r="V91" s="8"/>
      <c r="W91" s="7"/>
      <c r="X91" s="7"/>
      <c r="Y91" s="8"/>
      <c r="Z91" s="7"/>
      <c r="AA91" s="8"/>
    </row>
    <row r="92" spans="2:29" ht="14" thickTop="1" thickBot="1">
      <c r="B92" s="10"/>
      <c r="D92" s="64"/>
      <c r="E92" s="51" t="s">
        <v>915</v>
      </c>
      <c r="F92" s="7"/>
      <c r="G92" s="8"/>
      <c r="H92" s="7"/>
      <c r="I92" s="6"/>
      <c r="J92" s="7"/>
      <c r="K92" s="8"/>
      <c r="L92" s="7"/>
      <c r="M92" s="8"/>
      <c r="N92" s="7"/>
      <c r="O92" s="8"/>
      <c r="P92" s="7"/>
      <c r="Q92" s="7"/>
      <c r="R92" s="8"/>
      <c r="S92" s="7"/>
      <c r="T92" s="9"/>
      <c r="U92" s="7"/>
      <c r="V92" s="8"/>
      <c r="W92" s="7"/>
      <c r="X92" s="7"/>
      <c r="Y92" s="8"/>
      <c r="Z92" s="7"/>
      <c r="AA92" s="8"/>
    </row>
    <row r="93" spans="2:29" ht="14" thickTop="1" thickBot="1">
      <c r="B93" s="10"/>
      <c r="D93" s="64"/>
      <c r="E93" s="51" t="s">
        <v>609</v>
      </c>
      <c r="F93" s="7"/>
      <c r="G93" s="8"/>
      <c r="H93" s="7"/>
      <c r="I93" s="6"/>
      <c r="J93" s="7"/>
      <c r="K93" s="8"/>
      <c r="L93" s="7"/>
      <c r="M93" s="8"/>
      <c r="N93" s="7"/>
      <c r="O93" s="8"/>
      <c r="P93" s="7"/>
      <c r="Q93" s="7"/>
      <c r="R93" s="8"/>
      <c r="S93" s="7"/>
      <c r="T93" s="9"/>
      <c r="U93" s="7"/>
      <c r="V93" s="8"/>
      <c r="W93" s="7"/>
      <c r="X93" s="7"/>
      <c r="Y93" s="8"/>
      <c r="Z93" s="7"/>
      <c r="AA93" s="8"/>
    </row>
    <row r="94" spans="2:29" ht="14" thickTop="1" thickBot="1">
      <c r="B94" s="10"/>
      <c r="D94" s="64"/>
      <c r="E94" s="51" t="s">
        <v>939</v>
      </c>
      <c r="F94" s="7"/>
      <c r="G94" s="8"/>
      <c r="H94" s="7"/>
      <c r="I94" s="6"/>
      <c r="J94" s="7"/>
      <c r="K94" s="8"/>
      <c r="L94" s="7"/>
      <c r="M94" s="8"/>
      <c r="N94" s="7"/>
      <c r="O94" s="8"/>
      <c r="P94" s="7"/>
      <c r="Q94" s="7"/>
      <c r="R94" s="8"/>
      <c r="S94" s="7"/>
      <c r="T94" s="9"/>
      <c r="U94" s="7"/>
      <c r="V94" s="8"/>
      <c r="W94" s="7"/>
      <c r="X94" s="7"/>
      <c r="Y94" s="8"/>
      <c r="Z94" s="7"/>
      <c r="AA94" s="8"/>
    </row>
    <row r="95" spans="2:29" ht="14" thickTop="1" thickBot="1">
      <c r="B95" s="10"/>
      <c r="D95" s="64"/>
      <c r="E95" s="51" t="s">
        <v>1129</v>
      </c>
      <c r="F95" s="7"/>
      <c r="G95" s="8"/>
      <c r="H95" s="7"/>
      <c r="I95" s="6"/>
      <c r="J95" s="7"/>
      <c r="K95" s="8"/>
      <c r="L95" s="7"/>
      <c r="M95" s="8"/>
      <c r="N95" s="7"/>
      <c r="O95" s="8"/>
      <c r="P95" s="7"/>
      <c r="Q95" s="7"/>
      <c r="R95" s="8"/>
      <c r="S95" s="7"/>
      <c r="T95" s="9"/>
      <c r="U95" s="7"/>
      <c r="V95" s="8"/>
      <c r="W95" s="7"/>
      <c r="X95" s="7"/>
      <c r="Y95" s="8"/>
      <c r="Z95" s="7"/>
      <c r="AA95" s="8"/>
    </row>
    <row r="96" spans="2:29" ht="14" thickTop="1" thickBot="1">
      <c r="B96" s="10"/>
      <c r="D96" s="64"/>
      <c r="E96" s="51" t="s">
        <v>592</v>
      </c>
      <c r="F96" s="7"/>
      <c r="G96" s="8"/>
      <c r="H96" s="7"/>
      <c r="I96" s="6"/>
      <c r="J96" s="7"/>
      <c r="K96" s="8"/>
      <c r="L96" s="7"/>
      <c r="M96" s="8"/>
      <c r="N96" s="7"/>
      <c r="O96" s="8"/>
      <c r="P96" s="7"/>
      <c r="Q96" s="7"/>
      <c r="R96" s="8"/>
      <c r="S96" s="7"/>
      <c r="T96" s="9"/>
      <c r="U96" s="7"/>
      <c r="V96" s="8"/>
      <c r="W96" s="7"/>
      <c r="X96" s="7"/>
      <c r="Y96" s="8"/>
      <c r="Z96" s="7"/>
      <c r="AA96" s="8"/>
    </row>
    <row r="97" spans="2:27" ht="14" thickTop="1" thickBot="1">
      <c r="B97" s="10"/>
      <c r="D97" s="64"/>
      <c r="E97" s="51" t="s">
        <v>594</v>
      </c>
      <c r="F97" s="7"/>
      <c r="G97" s="8"/>
      <c r="H97" s="7"/>
      <c r="I97" s="6"/>
      <c r="J97" s="7"/>
      <c r="K97" s="8"/>
      <c r="L97" s="7"/>
      <c r="M97" s="8"/>
      <c r="N97" s="7"/>
      <c r="O97" s="8"/>
      <c r="P97" s="7"/>
      <c r="Q97" s="7"/>
      <c r="R97" s="8"/>
      <c r="S97" s="7"/>
      <c r="T97" s="9"/>
      <c r="U97" s="7"/>
      <c r="V97" s="8"/>
      <c r="W97" s="7"/>
      <c r="X97" s="7"/>
      <c r="Y97" s="8"/>
      <c r="Z97" s="7"/>
      <c r="AA97" s="8"/>
    </row>
    <row r="98" spans="2:27" ht="14" thickTop="1" thickBot="1">
      <c r="B98" s="10"/>
      <c r="D98" s="64"/>
      <c r="E98" s="51" t="s">
        <v>945</v>
      </c>
      <c r="F98" s="7"/>
      <c r="G98" s="8"/>
      <c r="H98" s="7"/>
      <c r="I98" s="6"/>
      <c r="J98" s="7"/>
      <c r="K98" s="8"/>
      <c r="L98" s="7"/>
      <c r="M98" s="8"/>
      <c r="N98" s="7"/>
      <c r="O98" s="8"/>
      <c r="P98" s="7"/>
      <c r="Q98" s="7"/>
      <c r="R98" s="8"/>
      <c r="S98" s="7"/>
      <c r="T98" s="9"/>
      <c r="U98" s="7"/>
      <c r="V98" s="8"/>
      <c r="W98" s="7"/>
      <c r="X98" s="7"/>
      <c r="Y98" s="8"/>
      <c r="Z98" s="7"/>
      <c r="AA98" s="8"/>
    </row>
    <row r="99" spans="2:27" ht="14" thickTop="1" thickBot="1">
      <c r="B99" s="10"/>
      <c r="D99" s="64"/>
      <c r="E99" s="51" t="s">
        <v>613</v>
      </c>
      <c r="F99" s="7"/>
      <c r="G99" s="8"/>
      <c r="H99" s="7"/>
      <c r="I99" s="6"/>
      <c r="J99" s="7"/>
      <c r="K99" s="8"/>
      <c r="L99" s="7"/>
      <c r="M99" s="8"/>
      <c r="N99" s="7"/>
      <c r="O99" s="8"/>
      <c r="P99" s="7"/>
      <c r="Q99" s="7"/>
      <c r="R99" s="8"/>
      <c r="S99" s="7"/>
      <c r="T99" s="9"/>
      <c r="U99" s="7"/>
      <c r="V99" s="8"/>
      <c r="W99" s="7"/>
      <c r="X99" s="7"/>
      <c r="Y99" s="8"/>
      <c r="Z99" s="7"/>
      <c r="AA99" s="8"/>
    </row>
    <row r="100" spans="2:27" ht="14" thickTop="1" thickBot="1">
      <c r="B100" s="10"/>
      <c r="D100" s="64"/>
      <c r="E100" s="51" t="s">
        <v>949</v>
      </c>
      <c r="F100" s="7"/>
      <c r="G100" s="8"/>
      <c r="H100" s="7"/>
      <c r="I100" s="6"/>
      <c r="J100" s="7"/>
      <c r="K100" s="8"/>
      <c r="L100" s="7"/>
      <c r="M100" s="8"/>
      <c r="N100" s="7"/>
      <c r="O100" s="8"/>
      <c r="P100" s="7"/>
      <c r="Q100" s="7"/>
      <c r="R100" s="8"/>
      <c r="S100" s="7"/>
      <c r="T100" s="9"/>
      <c r="U100" s="7"/>
      <c r="V100" s="8"/>
      <c r="W100" s="7"/>
      <c r="X100" s="7"/>
      <c r="Y100" s="8"/>
      <c r="Z100" s="7"/>
      <c r="AA100" s="8"/>
    </row>
    <row r="101" spans="2:27" ht="14" thickTop="1" thickBot="1">
      <c r="B101" s="10"/>
      <c r="D101" s="64"/>
      <c r="E101" s="51" t="s">
        <v>927</v>
      </c>
      <c r="F101" s="7"/>
      <c r="G101" s="8"/>
      <c r="H101" s="7"/>
      <c r="I101" s="6"/>
      <c r="J101" s="7"/>
      <c r="K101" s="8"/>
      <c r="L101" s="7"/>
      <c r="M101" s="8"/>
      <c r="N101" s="7"/>
      <c r="O101" s="8"/>
      <c r="P101" s="7"/>
      <c r="Q101" s="7"/>
      <c r="R101" s="8"/>
      <c r="S101" s="7"/>
      <c r="T101" s="9"/>
      <c r="U101" s="7"/>
      <c r="V101" s="8"/>
      <c r="W101" s="7"/>
      <c r="X101" s="7"/>
      <c r="Y101" s="8"/>
      <c r="Z101" s="7"/>
      <c r="AA101" s="8"/>
    </row>
    <row r="102" spans="2:27" ht="14" thickTop="1" thickBot="1">
      <c r="B102" s="10"/>
      <c r="D102" s="64"/>
      <c r="E102" s="51" t="s">
        <v>791</v>
      </c>
      <c r="F102" s="7"/>
      <c r="G102" s="8"/>
      <c r="H102" s="7"/>
      <c r="I102" s="6"/>
      <c r="J102" s="7"/>
      <c r="K102" s="8"/>
      <c r="L102" s="7"/>
      <c r="M102" s="8"/>
      <c r="N102" s="7"/>
      <c r="O102" s="8"/>
      <c r="P102" s="7"/>
      <c r="Q102" s="7"/>
      <c r="R102" s="8"/>
      <c r="S102" s="7"/>
      <c r="T102" s="9"/>
      <c r="U102" s="7"/>
      <c r="V102" s="8"/>
      <c r="W102" s="7"/>
      <c r="X102" s="7"/>
      <c r="Y102" s="8"/>
      <c r="Z102" s="7"/>
      <c r="AA102" s="8"/>
    </row>
    <row r="103" spans="2:27" ht="14" thickTop="1" thickBot="1">
      <c r="B103" s="10"/>
      <c r="D103" s="64"/>
      <c r="E103" s="51" t="s">
        <v>572</v>
      </c>
      <c r="F103" s="7"/>
      <c r="G103" s="8"/>
      <c r="H103" s="7"/>
      <c r="I103" s="6"/>
      <c r="J103" s="7"/>
      <c r="K103" s="8"/>
      <c r="L103" s="7"/>
      <c r="M103" s="8"/>
      <c r="N103" s="7"/>
      <c r="O103" s="8"/>
      <c r="P103" s="7"/>
      <c r="Q103" s="7"/>
      <c r="R103" s="8"/>
      <c r="S103" s="7"/>
      <c r="T103" s="9"/>
      <c r="U103" s="7"/>
      <c r="V103" s="8"/>
      <c r="W103" s="7"/>
      <c r="X103" s="7"/>
      <c r="Y103" s="8"/>
      <c r="Z103" s="7"/>
      <c r="AA103" s="8"/>
    </row>
    <row r="104" spans="2:27" ht="14" thickTop="1" thickBot="1">
      <c r="B104" s="10"/>
      <c r="D104" s="64"/>
      <c r="E104" s="51" t="s">
        <v>568</v>
      </c>
      <c r="F104" s="7"/>
      <c r="G104" s="8"/>
      <c r="H104" s="7"/>
      <c r="I104" s="6"/>
      <c r="J104" s="7"/>
      <c r="K104" s="8"/>
      <c r="L104" s="7"/>
      <c r="M104" s="8"/>
      <c r="N104" s="7"/>
      <c r="O104" s="8"/>
      <c r="P104" s="7"/>
      <c r="Q104" s="7"/>
      <c r="R104" s="8"/>
      <c r="S104" s="7"/>
      <c r="T104" s="9"/>
      <c r="U104" s="7"/>
      <c r="V104" s="8"/>
      <c r="W104" s="7"/>
      <c r="X104" s="7"/>
      <c r="Y104" s="8"/>
      <c r="Z104" s="7"/>
      <c r="AA104" s="8"/>
    </row>
    <row r="105" spans="2:27" ht="14" thickTop="1" thickBot="1">
      <c r="B105" s="10"/>
      <c r="D105" s="64"/>
      <c r="E105" s="51" t="s">
        <v>931</v>
      </c>
      <c r="F105" s="7"/>
      <c r="G105" s="8"/>
      <c r="H105" s="7"/>
      <c r="I105" s="6"/>
      <c r="J105" s="7"/>
      <c r="K105" s="8"/>
      <c r="L105" s="7"/>
      <c r="M105" s="8"/>
      <c r="N105" s="7"/>
      <c r="O105" s="8"/>
      <c r="P105" s="7"/>
      <c r="Q105" s="7"/>
      <c r="R105" s="8"/>
      <c r="S105" s="7"/>
      <c r="T105" s="9"/>
      <c r="U105" s="7"/>
      <c r="V105" s="8"/>
      <c r="W105" s="7"/>
      <c r="X105" s="7"/>
      <c r="Y105" s="8"/>
      <c r="Z105" s="7"/>
      <c r="AA105" s="8"/>
    </row>
    <row r="106" spans="2:27" ht="14" thickTop="1" thickBot="1">
      <c r="B106" s="10"/>
      <c r="D106" s="64"/>
      <c r="E106" s="51" t="s">
        <v>305</v>
      </c>
      <c r="F106" s="7"/>
      <c r="G106" s="8"/>
      <c r="H106" s="7"/>
      <c r="I106" s="6"/>
      <c r="J106" s="7"/>
      <c r="K106" s="8"/>
      <c r="L106" s="7"/>
      <c r="M106" s="8"/>
      <c r="N106" s="7"/>
      <c r="O106" s="8"/>
      <c r="P106" s="7"/>
      <c r="Q106" s="7"/>
      <c r="R106" s="8"/>
      <c r="S106" s="7"/>
      <c r="T106" s="9"/>
      <c r="U106" s="7"/>
      <c r="V106" s="8"/>
      <c r="W106" s="7"/>
      <c r="X106" s="7"/>
      <c r="Y106" s="8"/>
      <c r="Z106" s="7"/>
      <c r="AA106" s="8"/>
    </row>
    <row r="107" spans="2:27" ht="14" thickTop="1" thickBot="1">
      <c r="B107" s="10"/>
      <c r="D107" s="64"/>
      <c r="E107" s="51" t="s">
        <v>1262</v>
      </c>
      <c r="F107" s="7"/>
      <c r="G107" s="8"/>
      <c r="H107" s="7"/>
      <c r="I107" s="6"/>
      <c r="J107" s="7"/>
      <c r="K107" s="8"/>
      <c r="L107" s="7"/>
      <c r="M107" s="8"/>
      <c r="N107" s="7"/>
      <c r="O107" s="8"/>
      <c r="P107" s="7"/>
      <c r="Q107" s="7"/>
      <c r="R107" s="8"/>
      <c r="S107" s="7"/>
      <c r="T107" s="9"/>
      <c r="U107" s="7"/>
      <c r="V107" s="8"/>
      <c r="W107" s="7"/>
      <c r="X107" s="7"/>
      <c r="Y107" s="8"/>
      <c r="Z107" s="7"/>
      <c r="AA107" s="8"/>
    </row>
    <row r="108" spans="2:27" ht="14" thickTop="1" thickBot="1">
      <c r="B108" s="10"/>
      <c r="D108" s="64"/>
      <c r="E108" s="51" t="s">
        <v>930</v>
      </c>
      <c r="F108" s="7"/>
      <c r="G108" s="8"/>
      <c r="H108" s="7"/>
      <c r="I108" s="6"/>
      <c r="J108" s="7"/>
      <c r="K108" s="8"/>
      <c r="L108" s="7"/>
      <c r="M108" s="8"/>
      <c r="N108" s="7"/>
      <c r="O108" s="8"/>
      <c r="P108" s="7"/>
      <c r="Q108" s="7"/>
      <c r="R108" s="8"/>
      <c r="S108" s="7"/>
      <c r="T108" s="9"/>
      <c r="U108" s="7"/>
      <c r="V108" s="8"/>
      <c r="W108" s="7"/>
      <c r="X108" s="7"/>
      <c r="Y108" s="8"/>
      <c r="Z108" s="7"/>
      <c r="AA108" s="8"/>
    </row>
    <row r="109" spans="2:27" ht="14" thickTop="1" thickBot="1">
      <c r="B109" s="10"/>
      <c r="D109" s="64"/>
      <c r="E109" s="51" t="s">
        <v>308</v>
      </c>
      <c r="F109" s="7"/>
      <c r="G109" s="8"/>
      <c r="H109" s="7"/>
      <c r="I109" s="6"/>
      <c r="J109" s="7"/>
      <c r="K109" s="8"/>
      <c r="L109" s="7"/>
      <c r="M109" s="8"/>
      <c r="N109" s="7"/>
      <c r="O109" s="8"/>
      <c r="P109" s="7"/>
      <c r="Q109" s="7"/>
      <c r="R109" s="8"/>
      <c r="S109" s="7"/>
      <c r="T109" s="9"/>
      <c r="U109" s="7"/>
      <c r="V109" s="8"/>
      <c r="W109" s="7"/>
      <c r="X109" s="7"/>
      <c r="Y109" s="8"/>
      <c r="Z109" s="7"/>
      <c r="AA109" s="8"/>
    </row>
    <row r="110" spans="2:27" ht="14" thickTop="1" thickBot="1">
      <c r="B110" s="10"/>
      <c r="D110" s="64"/>
      <c r="E110" s="51" t="s">
        <v>1086</v>
      </c>
      <c r="F110" s="7"/>
      <c r="G110" s="8"/>
      <c r="H110" s="7"/>
      <c r="I110" s="6"/>
      <c r="J110" s="7"/>
      <c r="K110" s="8"/>
      <c r="L110" s="7"/>
      <c r="M110" s="8"/>
      <c r="N110" s="7"/>
      <c r="O110" s="8"/>
      <c r="P110" s="7"/>
      <c r="Q110" s="7"/>
      <c r="R110" s="8"/>
      <c r="S110" s="7"/>
      <c r="T110" s="9"/>
      <c r="U110" s="7"/>
      <c r="V110" s="8"/>
      <c r="W110" s="7"/>
      <c r="X110" s="7"/>
      <c r="Y110" s="8"/>
      <c r="Z110" s="7"/>
      <c r="AA110" s="8"/>
    </row>
    <row r="111" spans="2:27" ht="14" thickTop="1" thickBot="1">
      <c r="B111" s="10"/>
      <c r="D111" s="64"/>
      <c r="E111" s="51" t="s">
        <v>951</v>
      </c>
      <c r="F111" s="7"/>
      <c r="G111" s="8"/>
      <c r="H111" s="7"/>
      <c r="I111" s="6"/>
      <c r="J111" s="7"/>
      <c r="K111" s="8"/>
      <c r="L111" s="7"/>
      <c r="M111" s="8"/>
      <c r="N111" s="7"/>
      <c r="O111" s="8"/>
      <c r="P111" s="7"/>
      <c r="Q111" s="7"/>
      <c r="R111" s="8"/>
      <c r="S111" s="7"/>
      <c r="T111" s="9"/>
      <c r="U111" s="7"/>
      <c r="V111" s="8"/>
      <c r="W111" s="7"/>
      <c r="X111" s="7"/>
      <c r="Y111" s="8"/>
      <c r="Z111" s="7"/>
      <c r="AA111" s="8"/>
    </row>
    <row r="112" spans="2:27" ht="14" thickTop="1" thickBot="1">
      <c r="B112" s="10"/>
      <c r="D112" s="64"/>
      <c r="E112" s="51" t="s">
        <v>667</v>
      </c>
      <c r="F112" s="7"/>
      <c r="G112" s="8"/>
      <c r="H112" s="7"/>
      <c r="I112" s="6"/>
      <c r="J112" s="7"/>
      <c r="K112" s="8"/>
      <c r="L112" s="7"/>
      <c r="M112" s="8"/>
      <c r="N112" s="7"/>
      <c r="O112" s="8"/>
      <c r="P112" s="7"/>
      <c r="Q112" s="7"/>
      <c r="R112" s="8"/>
      <c r="S112" s="7"/>
      <c r="T112" s="9"/>
      <c r="U112" s="7"/>
      <c r="V112" s="8"/>
      <c r="W112" s="7"/>
      <c r="X112" s="7"/>
      <c r="Y112" s="8"/>
      <c r="Z112" s="7"/>
      <c r="AA112" s="8"/>
    </row>
    <row r="113" spans="2:27" ht="14" thickTop="1" thickBot="1">
      <c r="B113" s="10"/>
      <c r="D113" s="64"/>
      <c r="E113" s="51" t="s">
        <v>564</v>
      </c>
      <c r="F113" s="7"/>
      <c r="G113" s="8"/>
      <c r="H113" s="7"/>
      <c r="I113" s="6"/>
      <c r="J113" s="7"/>
      <c r="K113" s="8"/>
      <c r="L113" s="7"/>
      <c r="M113" s="8"/>
      <c r="N113" s="7"/>
      <c r="O113" s="8"/>
      <c r="P113" s="7"/>
      <c r="Q113" s="7"/>
      <c r="R113" s="8"/>
      <c r="S113" s="7"/>
      <c r="T113" s="9"/>
      <c r="U113" s="7"/>
      <c r="V113" s="8"/>
      <c r="W113" s="7"/>
      <c r="X113" s="7"/>
      <c r="Y113" s="8"/>
      <c r="Z113" s="7"/>
      <c r="AA113" s="8"/>
    </row>
    <row r="114" spans="2:27" ht="14" thickTop="1" thickBot="1">
      <c r="B114" s="10"/>
      <c r="D114" s="64"/>
      <c r="E114" s="51" t="s">
        <v>314</v>
      </c>
      <c r="F114" s="7"/>
      <c r="G114" s="8"/>
      <c r="H114" s="7"/>
      <c r="I114" s="6"/>
      <c r="J114" s="7"/>
      <c r="K114" s="8"/>
      <c r="L114" s="7"/>
      <c r="M114" s="8"/>
      <c r="N114" s="7"/>
      <c r="O114" s="8"/>
      <c r="P114" s="7"/>
      <c r="Q114" s="7"/>
      <c r="R114" s="8"/>
      <c r="S114" s="7"/>
      <c r="T114" s="9"/>
      <c r="U114" s="7"/>
      <c r="V114" s="8"/>
      <c r="W114" s="7"/>
      <c r="X114" s="7"/>
      <c r="Y114" s="8"/>
      <c r="Z114" s="7"/>
      <c r="AA114" s="8"/>
    </row>
    <row r="115" spans="2:27" ht="14" thickTop="1" thickBot="1">
      <c r="B115" s="10"/>
      <c r="D115" s="64"/>
      <c r="E115" s="51" t="s">
        <v>316</v>
      </c>
      <c r="F115" s="7"/>
      <c r="G115" s="8"/>
      <c r="H115" s="7"/>
      <c r="I115" s="6"/>
      <c r="J115" s="7"/>
      <c r="K115" s="8"/>
      <c r="L115" s="7"/>
      <c r="M115" s="8"/>
      <c r="N115" s="7"/>
      <c r="O115" s="8"/>
      <c r="P115" s="7"/>
      <c r="Q115" s="7"/>
      <c r="R115" s="8"/>
      <c r="S115" s="7"/>
      <c r="T115" s="9"/>
      <c r="U115" s="7"/>
      <c r="V115" s="8"/>
      <c r="W115" s="7"/>
      <c r="X115" s="7"/>
      <c r="Y115" s="8"/>
      <c r="Z115" s="7"/>
      <c r="AA115" s="8"/>
    </row>
    <row r="116" spans="2:27" ht="14" thickTop="1" thickBot="1">
      <c r="B116" s="10"/>
      <c r="D116" s="64"/>
      <c r="E116" s="51" t="s">
        <v>557</v>
      </c>
      <c r="F116" s="7"/>
      <c r="G116" s="8"/>
      <c r="H116" s="7"/>
      <c r="I116" s="6"/>
      <c r="J116" s="7"/>
      <c r="K116" s="8"/>
      <c r="L116" s="7"/>
      <c r="M116" s="8"/>
      <c r="N116" s="7"/>
      <c r="O116" s="8"/>
      <c r="P116" s="7"/>
      <c r="Q116" s="7"/>
      <c r="R116" s="8"/>
      <c r="S116" s="7"/>
      <c r="T116" s="9"/>
      <c r="U116" s="7"/>
      <c r="V116" s="8"/>
      <c r="W116" s="7"/>
      <c r="X116" s="7"/>
      <c r="Y116" s="8"/>
      <c r="Z116" s="7"/>
      <c r="AA116" s="8"/>
    </row>
    <row r="117" spans="2:27" ht="14" thickTop="1" thickBot="1">
      <c r="B117" s="10"/>
      <c r="D117" s="64"/>
      <c r="E117" s="51" t="s">
        <v>678</v>
      </c>
      <c r="F117" s="7"/>
      <c r="G117" s="8"/>
      <c r="H117" s="7"/>
      <c r="I117" s="6"/>
      <c r="J117" s="7"/>
      <c r="K117" s="8"/>
      <c r="L117" s="7"/>
      <c r="M117" s="8"/>
      <c r="N117" s="7"/>
      <c r="O117" s="8"/>
      <c r="P117" s="7"/>
      <c r="Q117" s="7"/>
      <c r="R117" s="8"/>
      <c r="S117" s="7"/>
      <c r="T117" s="9"/>
      <c r="U117" s="7"/>
      <c r="V117" s="8"/>
      <c r="W117" s="7"/>
      <c r="X117" s="7"/>
      <c r="Y117" s="8"/>
      <c r="Z117" s="7"/>
      <c r="AA117" s="8"/>
    </row>
    <row r="118" spans="2:27" ht="14" thickTop="1" thickBot="1">
      <c r="B118" s="10"/>
      <c r="D118" s="64"/>
      <c r="E118" s="51" t="s">
        <v>925</v>
      </c>
      <c r="F118" s="7"/>
      <c r="G118" s="8"/>
      <c r="H118" s="7"/>
      <c r="I118" s="6"/>
      <c r="J118" s="7"/>
      <c r="K118" s="8"/>
      <c r="L118" s="7"/>
      <c r="M118" s="8"/>
      <c r="N118" s="7"/>
      <c r="O118" s="8"/>
      <c r="P118" s="7"/>
      <c r="Q118" s="7"/>
      <c r="R118" s="8"/>
      <c r="S118" s="7"/>
      <c r="T118" s="9"/>
      <c r="U118" s="7"/>
      <c r="V118" s="8"/>
      <c r="W118" s="7"/>
      <c r="X118" s="7"/>
      <c r="Y118" s="8"/>
      <c r="Z118" s="7"/>
      <c r="AA118" s="8"/>
    </row>
    <row r="119" spans="2:27" ht="14" thickTop="1" thickBot="1">
      <c r="B119" s="10"/>
      <c r="D119" s="64"/>
      <c r="E119" s="51" t="s">
        <v>628</v>
      </c>
      <c r="F119" s="7"/>
      <c r="G119" s="8"/>
      <c r="H119" s="7"/>
      <c r="I119" s="6"/>
      <c r="J119" s="7"/>
      <c r="K119" s="8"/>
      <c r="L119" s="7"/>
      <c r="M119" s="8"/>
      <c r="N119" s="7"/>
      <c r="O119" s="8"/>
      <c r="P119" s="7"/>
      <c r="Q119" s="7"/>
      <c r="R119" s="8"/>
      <c r="S119" s="7"/>
      <c r="T119" s="9"/>
      <c r="U119" s="7"/>
      <c r="V119" s="8"/>
      <c r="W119" s="7"/>
      <c r="X119" s="7"/>
      <c r="Y119" s="8"/>
      <c r="Z119" s="7"/>
      <c r="AA119" s="8"/>
    </row>
    <row r="120" spans="2:27" ht="14" thickTop="1" thickBot="1">
      <c r="B120" s="10"/>
      <c r="D120" s="64"/>
      <c r="E120" s="51" t="s">
        <v>624</v>
      </c>
      <c r="F120" s="7"/>
      <c r="G120" s="8"/>
      <c r="H120" s="7"/>
      <c r="I120" s="6"/>
      <c r="J120" s="7"/>
      <c r="K120" s="8"/>
      <c r="L120" s="7"/>
      <c r="M120" s="8"/>
      <c r="N120" s="7"/>
      <c r="O120" s="8"/>
      <c r="P120" s="7"/>
      <c r="Q120" s="7"/>
      <c r="R120" s="8"/>
      <c r="S120" s="7"/>
      <c r="T120" s="9"/>
      <c r="U120" s="7"/>
      <c r="V120" s="8"/>
      <c r="W120" s="7"/>
      <c r="X120" s="7"/>
      <c r="Y120" s="8"/>
      <c r="Z120" s="7"/>
      <c r="AA120" s="8"/>
    </row>
    <row r="121" spans="2:27" ht="14" thickTop="1" thickBot="1">
      <c r="B121" s="10"/>
      <c r="D121" s="64"/>
      <c r="E121" s="51" t="s">
        <v>620</v>
      </c>
      <c r="F121" s="7"/>
      <c r="G121" s="8"/>
      <c r="H121" s="7"/>
      <c r="I121" s="6"/>
      <c r="J121" s="7"/>
      <c r="K121" s="8"/>
      <c r="L121" s="7"/>
      <c r="M121" s="8"/>
      <c r="N121" s="7"/>
      <c r="O121" s="8"/>
      <c r="P121" s="7"/>
      <c r="Q121" s="7"/>
      <c r="R121" s="8"/>
      <c r="S121" s="7"/>
      <c r="T121" s="9"/>
      <c r="U121" s="7"/>
      <c r="V121" s="8"/>
      <c r="W121" s="7"/>
      <c r="X121" s="7"/>
      <c r="Y121" s="8"/>
      <c r="Z121" s="7"/>
      <c r="AA121" s="8"/>
    </row>
    <row r="122" spans="2:27" ht="14" thickTop="1" thickBot="1">
      <c r="B122" s="10"/>
      <c r="D122" s="64"/>
      <c r="E122" s="51" t="s">
        <v>602</v>
      </c>
      <c r="F122" s="7"/>
      <c r="G122" s="8"/>
      <c r="H122" s="7"/>
      <c r="I122" s="6"/>
      <c r="J122" s="7"/>
      <c r="K122" s="8"/>
      <c r="L122" s="7"/>
      <c r="M122" s="8"/>
      <c r="N122" s="7"/>
      <c r="O122" s="8"/>
      <c r="P122" s="7"/>
      <c r="Q122" s="7"/>
      <c r="R122" s="8"/>
      <c r="S122" s="7"/>
      <c r="T122" s="9"/>
      <c r="U122" s="7"/>
      <c r="V122" s="8"/>
      <c r="W122" s="7"/>
      <c r="X122" s="7"/>
      <c r="Y122" s="8"/>
      <c r="Z122" s="7"/>
      <c r="AA122" s="8"/>
    </row>
    <row r="123" spans="2:27" ht="14" thickTop="1" thickBot="1">
      <c r="B123" s="10"/>
      <c r="D123" s="64"/>
      <c r="E123" s="51" t="s">
        <v>929</v>
      </c>
      <c r="F123" s="7"/>
      <c r="G123" s="8"/>
      <c r="H123" s="7"/>
      <c r="I123" s="6"/>
      <c r="J123" s="7"/>
      <c r="K123" s="8"/>
      <c r="L123" s="7"/>
      <c r="M123" s="8"/>
      <c r="N123" s="7"/>
      <c r="O123" s="8"/>
      <c r="P123" s="7"/>
      <c r="Q123" s="7"/>
      <c r="R123" s="8"/>
      <c r="S123" s="7"/>
      <c r="T123" s="9"/>
      <c r="U123" s="7"/>
      <c r="V123" s="8"/>
      <c r="W123" s="7"/>
      <c r="X123" s="7"/>
      <c r="Y123" s="8"/>
      <c r="Z123" s="7"/>
      <c r="AA123" s="8"/>
    </row>
    <row r="124" spans="2:27" ht="14" thickTop="1" thickBot="1">
      <c r="B124" s="10"/>
      <c r="D124" s="64"/>
      <c r="E124" s="51" t="s">
        <v>673</v>
      </c>
      <c r="F124" s="7"/>
      <c r="G124" s="8"/>
      <c r="H124" s="7"/>
      <c r="I124" s="6"/>
      <c r="J124" s="7"/>
      <c r="K124" s="8"/>
      <c r="L124" s="7"/>
      <c r="M124" s="8"/>
      <c r="N124" s="7"/>
      <c r="O124" s="8"/>
      <c r="P124" s="7"/>
      <c r="Q124" s="7"/>
      <c r="R124" s="8"/>
      <c r="S124" s="7"/>
      <c r="T124" s="9"/>
      <c r="U124" s="7"/>
      <c r="V124" s="8"/>
      <c r="W124" s="7"/>
      <c r="X124" s="7"/>
      <c r="Y124" s="8"/>
      <c r="Z124" s="7"/>
      <c r="AA124" s="8"/>
    </row>
    <row r="125" spans="2:27" ht="14" thickTop="1" thickBot="1">
      <c r="B125" s="10"/>
      <c r="D125" s="64"/>
      <c r="E125" s="51" t="s">
        <v>679</v>
      </c>
      <c r="F125" s="7"/>
      <c r="G125" s="8"/>
      <c r="H125" s="7"/>
      <c r="I125" s="6"/>
      <c r="J125" s="7"/>
      <c r="K125" s="8"/>
      <c r="L125" s="7"/>
      <c r="M125" s="8"/>
      <c r="N125" s="7"/>
      <c r="O125" s="8"/>
      <c r="P125" s="7"/>
      <c r="Q125" s="7"/>
      <c r="R125" s="8"/>
      <c r="S125" s="7"/>
      <c r="T125" s="9"/>
      <c r="U125" s="7"/>
      <c r="V125" s="8"/>
      <c r="W125" s="7"/>
      <c r="X125" s="7"/>
      <c r="Y125" s="8"/>
      <c r="Z125" s="7"/>
      <c r="AA125" s="8"/>
    </row>
    <row r="126" spans="2:27" ht="14" thickTop="1" thickBot="1">
      <c r="B126" s="10"/>
      <c r="D126" s="64"/>
      <c r="E126" s="51" t="s">
        <v>491</v>
      </c>
      <c r="F126" s="7"/>
      <c r="G126" s="8"/>
      <c r="H126" s="7"/>
      <c r="I126" s="6"/>
      <c r="J126" s="7"/>
      <c r="K126" s="8"/>
      <c r="L126" s="7"/>
      <c r="M126" s="8"/>
      <c r="N126" s="7"/>
      <c r="O126" s="8"/>
      <c r="P126" s="7"/>
      <c r="Q126" s="7"/>
      <c r="R126" s="8"/>
      <c r="S126" s="7"/>
      <c r="T126" s="9"/>
      <c r="U126" s="7"/>
      <c r="V126" s="8"/>
      <c r="W126" s="7"/>
      <c r="X126" s="7"/>
      <c r="Y126" s="8"/>
      <c r="Z126" s="7"/>
      <c r="AA126" s="8"/>
    </row>
    <row r="127" spans="2:27" ht="14" thickTop="1" thickBot="1">
      <c r="B127" s="10"/>
      <c r="D127" s="64"/>
      <c r="E127" s="51" t="s">
        <v>515</v>
      </c>
      <c r="F127" s="7"/>
      <c r="G127" s="8"/>
      <c r="H127" s="7"/>
      <c r="I127" s="6"/>
      <c r="J127" s="7"/>
      <c r="K127" s="8"/>
      <c r="L127" s="7"/>
      <c r="M127" s="8"/>
      <c r="N127" s="7"/>
      <c r="O127" s="8"/>
      <c r="P127" s="7"/>
      <c r="Q127" s="7"/>
      <c r="R127" s="8"/>
      <c r="S127" s="7"/>
      <c r="T127" s="9"/>
      <c r="U127" s="7"/>
      <c r="V127" s="8"/>
      <c r="W127" s="7"/>
      <c r="X127" s="7"/>
      <c r="Y127" s="8"/>
      <c r="Z127" s="7"/>
      <c r="AA127" s="8"/>
    </row>
    <row r="128" spans="2:27" ht="14" thickTop="1" thickBot="1">
      <c r="B128" s="10"/>
      <c r="D128" s="64"/>
      <c r="E128" s="51" t="s">
        <v>675</v>
      </c>
      <c r="F128" s="7"/>
      <c r="G128" s="8"/>
      <c r="H128" s="7"/>
      <c r="I128" s="6"/>
      <c r="J128" s="7"/>
      <c r="K128" s="8"/>
      <c r="L128" s="7"/>
      <c r="M128" s="8"/>
      <c r="N128" s="7"/>
      <c r="O128" s="8"/>
      <c r="P128" s="7"/>
      <c r="Q128" s="7"/>
      <c r="R128" s="8"/>
      <c r="S128" s="7"/>
      <c r="T128" s="9"/>
      <c r="U128" s="7"/>
      <c r="V128" s="8"/>
      <c r="W128" s="7"/>
      <c r="X128" s="7"/>
      <c r="Y128" s="8"/>
      <c r="Z128" s="7"/>
      <c r="AA128" s="8"/>
    </row>
    <row r="129" spans="2:27" ht="14" thickTop="1" thickBot="1">
      <c r="B129" s="10"/>
      <c r="D129" s="64"/>
      <c r="E129" s="51" t="s">
        <v>563</v>
      </c>
      <c r="F129" s="7"/>
      <c r="G129" s="8"/>
      <c r="H129" s="7"/>
      <c r="I129" s="6"/>
      <c r="J129" s="7"/>
      <c r="K129" s="8"/>
      <c r="L129" s="7"/>
      <c r="M129" s="8"/>
      <c r="N129" s="7"/>
      <c r="O129" s="8"/>
      <c r="P129" s="7"/>
      <c r="Q129" s="7"/>
      <c r="R129" s="8"/>
      <c r="S129" s="7"/>
      <c r="T129" s="9"/>
      <c r="U129" s="7"/>
      <c r="V129" s="8"/>
      <c r="W129" s="7"/>
      <c r="X129" s="7"/>
      <c r="Y129" s="8"/>
      <c r="Z129" s="7"/>
      <c r="AA129" s="8"/>
    </row>
    <row r="130" spans="2:27" ht="14" thickTop="1" thickBot="1">
      <c r="B130" s="10"/>
      <c r="D130" s="64"/>
      <c r="E130" s="51" t="s">
        <v>674</v>
      </c>
      <c r="F130" s="7"/>
      <c r="G130" s="8"/>
      <c r="H130" s="7"/>
      <c r="I130" s="6"/>
      <c r="J130" s="7"/>
      <c r="K130" s="8"/>
      <c r="L130" s="7"/>
      <c r="M130" s="8"/>
      <c r="N130" s="7"/>
      <c r="O130" s="8"/>
      <c r="P130" s="7"/>
      <c r="Q130" s="7"/>
      <c r="R130" s="8"/>
      <c r="S130" s="7"/>
      <c r="T130" s="9"/>
      <c r="U130" s="7"/>
      <c r="V130" s="8"/>
      <c r="W130" s="7"/>
      <c r="X130" s="7"/>
      <c r="Y130" s="8"/>
      <c r="Z130" s="7"/>
      <c r="AA130" s="8"/>
    </row>
    <row r="131" spans="2:27" ht="14" thickTop="1" thickBot="1">
      <c r="B131" s="10"/>
      <c r="D131" s="64"/>
      <c r="E131" s="51" t="s">
        <v>322</v>
      </c>
      <c r="F131" s="7"/>
      <c r="G131" s="8"/>
      <c r="H131" s="7"/>
      <c r="I131" s="6"/>
      <c r="J131" s="7"/>
      <c r="K131" s="8"/>
      <c r="L131" s="7"/>
      <c r="M131" s="8"/>
      <c r="N131" s="7"/>
      <c r="O131" s="8"/>
      <c r="P131" s="7"/>
      <c r="Q131" s="7"/>
      <c r="R131" s="8"/>
      <c r="S131" s="7"/>
      <c r="T131" s="9"/>
      <c r="U131" s="7"/>
      <c r="V131" s="8"/>
      <c r="W131" s="7"/>
      <c r="X131" s="7"/>
      <c r="Y131" s="8"/>
      <c r="Z131" s="7"/>
      <c r="AA131" s="8"/>
    </row>
    <row r="132" spans="2:27" ht="14" thickTop="1" thickBot="1">
      <c r="B132" s="10"/>
      <c r="D132" s="64"/>
      <c r="E132" s="51" t="s">
        <v>596</v>
      </c>
      <c r="F132" s="7"/>
      <c r="G132" s="8"/>
      <c r="H132" s="7"/>
      <c r="I132" s="6"/>
      <c r="J132" s="7"/>
      <c r="K132" s="8"/>
      <c r="L132" s="7"/>
      <c r="M132" s="8"/>
      <c r="N132" s="7"/>
      <c r="O132" s="8"/>
      <c r="P132" s="7"/>
      <c r="Q132" s="7"/>
      <c r="R132" s="8"/>
      <c r="S132" s="7"/>
      <c r="T132" s="9"/>
      <c r="U132" s="7"/>
      <c r="V132" s="8"/>
      <c r="W132" s="7"/>
      <c r="X132" s="7"/>
      <c r="Y132" s="8"/>
      <c r="Z132" s="7"/>
      <c r="AA132" s="8"/>
    </row>
    <row r="133" spans="2:27" ht="14" thickTop="1" thickBot="1">
      <c r="B133" s="10"/>
      <c r="D133" s="64"/>
      <c r="E133" s="51" t="s">
        <v>933</v>
      </c>
      <c r="F133" s="7"/>
      <c r="G133" s="8"/>
      <c r="H133" s="7"/>
      <c r="I133" s="6"/>
      <c r="J133" s="7"/>
      <c r="K133" s="8"/>
      <c r="L133" s="7"/>
      <c r="M133" s="8"/>
      <c r="N133" s="7"/>
      <c r="O133" s="8"/>
      <c r="P133" s="7"/>
      <c r="Q133" s="7"/>
      <c r="R133" s="8"/>
      <c r="S133" s="7"/>
      <c r="T133" s="9"/>
      <c r="U133" s="7"/>
      <c r="V133" s="8"/>
      <c r="W133" s="7"/>
      <c r="X133" s="7"/>
      <c r="Y133" s="8"/>
      <c r="Z133" s="7"/>
      <c r="AA133" s="8"/>
    </row>
    <row r="134" spans="2:27" ht="14" thickTop="1" thickBot="1">
      <c r="B134" s="10"/>
      <c r="D134" s="64"/>
      <c r="E134" s="51" t="s">
        <v>1112</v>
      </c>
      <c r="F134" s="7"/>
      <c r="G134" s="8"/>
      <c r="H134" s="7"/>
      <c r="I134" s="6"/>
      <c r="J134" s="7"/>
      <c r="K134" s="8"/>
      <c r="L134" s="7"/>
      <c r="M134" s="8"/>
      <c r="N134" s="7"/>
      <c r="O134" s="8"/>
      <c r="P134" s="7"/>
      <c r="Q134" s="7"/>
      <c r="R134" s="8"/>
      <c r="S134" s="7"/>
      <c r="T134" s="9"/>
      <c r="U134" s="7"/>
      <c r="V134" s="8"/>
      <c r="W134" s="7"/>
      <c r="X134" s="7"/>
      <c r="Y134" s="8"/>
      <c r="Z134" s="7"/>
      <c r="AA134" s="8"/>
    </row>
    <row r="135" spans="2:27" ht="14" thickTop="1" thickBot="1">
      <c r="B135" s="10"/>
      <c r="D135" s="64"/>
      <c r="E135" s="51" t="s">
        <v>1114</v>
      </c>
      <c r="F135" s="7"/>
      <c r="G135" s="8"/>
      <c r="H135" s="7"/>
      <c r="I135" s="6"/>
      <c r="J135" s="7"/>
      <c r="K135" s="8"/>
      <c r="L135" s="7"/>
      <c r="M135" s="8"/>
      <c r="N135" s="7"/>
      <c r="O135" s="8"/>
      <c r="P135" s="7"/>
      <c r="Q135" s="7"/>
      <c r="R135" s="8"/>
      <c r="S135" s="7"/>
      <c r="T135" s="9"/>
      <c r="U135" s="7"/>
      <c r="V135" s="8"/>
      <c r="W135" s="7"/>
      <c r="X135" s="7"/>
      <c r="Y135" s="8"/>
      <c r="Z135" s="7"/>
      <c r="AA135" s="8"/>
    </row>
    <row r="136" spans="2:27" ht="14" thickTop="1" thickBot="1">
      <c r="B136" s="10"/>
      <c r="D136" s="64"/>
      <c r="E136" s="51" t="s">
        <v>1113</v>
      </c>
      <c r="F136" s="7"/>
      <c r="G136" s="8"/>
      <c r="H136" s="7"/>
      <c r="I136" s="6"/>
      <c r="J136" s="7"/>
      <c r="K136" s="8"/>
      <c r="L136" s="7"/>
      <c r="M136" s="8"/>
      <c r="N136" s="7"/>
      <c r="O136" s="8"/>
      <c r="P136" s="7"/>
      <c r="Q136" s="7"/>
      <c r="R136" s="8"/>
      <c r="S136" s="7"/>
      <c r="T136" s="9"/>
      <c r="U136" s="7"/>
      <c r="V136" s="8"/>
      <c r="W136" s="7"/>
      <c r="X136" s="7"/>
      <c r="Y136" s="8"/>
      <c r="Z136" s="7"/>
      <c r="AA136" s="8"/>
    </row>
    <row r="137" spans="2:27" ht="14" thickTop="1" thickBot="1">
      <c r="B137" s="10"/>
      <c r="D137" s="64"/>
      <c r="E137" s="51" t="s">
        <v>1263</v>
      </c>
      <c r="F137" s="7"/>
      <c r="G137" s="8"/>
      <c r="H137" s="7"/>
      <c r="I137" s="6"/>
      <c r="J137" s="7"/>
      <c r="K137" s="8"/>
      <c r="L137" s="7"/>
      <c r="M137" s="8"/>
      <c r="N137" s="7"/>
      <c r="O137" s="8"/>
      <c r="P137" s="7"/>
      <c r="Q137" s="7"/>
      <c r="R137" s="8"/>
      <c r="S137" s="7"/>
      <c r="T137" s="9"/>
      <c r="U137" s="7"/>
      <c r="V137" s="8"/>
      <c r="W137" s="7"/>
      <c r="X137" s="7"/>
      <c r="Y137" s="8"/>
      <c r="Z137" s="7"/>
      <c r="AA137" s="8"/>
    </row>
    <row r="138" spans="2:27" ht="14" thickTop="1" thickBot="1">
      <c r="B138" s="10"/>
      <c r="D138" s="64"/>
      <c r="E138" s="51" t="s">
        <v>330</v>
      </c>
      <c r="F138" s="7"/>
      <c r="G138" s="8"/>
      <c r="H138" s="7"/>
      <c r="I138" s="6"/>
      <c r="J138" s="7"/>
      <c r="K138" s="8"/>
      <c r="L138" s="7"/>
      <c r="M138" s="8"/>
      <c r="N138" s="7"/>
      <c r="O138" s="8"/>
      <c r="P138" s="7"/>
      <c r="Q138" s="7"/>
      <c r="R138" s="8"/>
      <c r="S138" s="7"/>
      <c r="T138" s="9"/>
      <c r="U138" s="7"/>
      <c r="V138" s="8"/>
      <c r="W138" s="7"/>
      <c r="X138" s="7"/>
      <c r="Y138" s="8"/>
      <c r="Z138" s="7"/>
      <c r="AA138" s="8"/>
    </row>
    <row r="139" spans="2:27" ht="14" thickTop="1" thickBot="1">
      <c r="B139" s="10"/>
      <c r="D139" s="64"/>
      <c r="E139" s="51" t="s">
        <v>331</v>
      </c>
      <c r="F139" s="7"/>
      <c r="G139" s="8"/>
      <c r="H139" s="7"/>
      <c r="I139" s="6"/>
      <c r="J139" s="7"/>
      <c r="K139" s="8"/>
      <c r="L139" s="7"/>
      <c r="M139" s="8"/>
      <c r="N139" s="7"/>
      <c r="O139" s="8"/>
      <c r="P139" s="7"/>
      <c r="Q139" s="7"/>
      <c r="R139" s="8"/>
      <c r="S139" s="7"/>
      <c r="T139" s="9"/>
      <c r="U139" s="7"/>
      <c r="V139" s="8"/>
      <c r="W139" s="7"/>
      <c r="X139" s="7"/>
      <c r="Y139" s="8"/>
      <c r="Z139" s="7"/>
      <c r="AA139" s="8"/>
    </row>
    <row r="140" spans="2:27" ht="14" thickTop="1" thickBot="1">
      <c r="B140" s="10"/>
      <c r="D140" s="64"/>
      <c r="E140" s="51" t="s">
        <v>516</v>
      </c>
      <c r="F140" s="7"/>
      <c r="G140" s="8"/>
      <c r="H140" s="7"/>
      <c r="I140" s="6"/>
      <c r="J140" s="7"/>
      <c r="K140" s="8"/>
      <c r="L140" s="7"/>
      <c r="M140" s="8"/>
      <c r="N140" s="7"/>
      <c r="O140" s="8"/>
      <c r="P140" s="7"/>
      <c r="Q140" s="7"/>
      <c r="R140" s="8"/>
      <c r="S140" s="7"/>
      <c r="T140" s="9"/>
      <c r="U140" s="7"/>
      <c r="V140" s="8"/>
      <c r="W140" s="7"/>
      <c r="X140" s="7"/>
      <c r="Y140" s="8"/>
      <c r="Z140" s="7"/>
      <c r="AA140" s="8"/>
    </row>
    <row r="141" spans="2:27" ht="14" thickTop="1" thickBot="1">
      <c r="B141" s="10"/>
      <c r="D141" s="64"/>
      <c r="E141" s="51" t="s">
        <v>593</v>
      </c>
      <c r="F141" s="7"/>
      <c r="G141" s="8"/>
      <c r="H141" s="7"/>
      <c r="I141" s="6"/>
      <c r="J141" s="7"/>
      <c r="K141" s="8"/>
      <c r="L141" s="7"/>
      <c r="M141" s="8"/>
      <c r="N141" s="7"/>
      <c r="O141" s="8"/>
      <c r="P141" s="7"/>
      <c r="Q141" s="7"/>
      <c r="R141" s="8"/>
      <c r="S141" s="7"/>
      <c r="T141" s="9"/>
      <c r="U141" s="7"/>
      <c r="V141" s="8"/>
      <c r="W141" s="7"/>
      <c r="X141" s="7"/>
      <c r="Y141" s="8"/>
      <c r="Z141" s="7"/>
      <c r="AA141" s="8"/>
    </row>
    <row r="142" spans="2:27" ht="14" thickTop="1" thickBot="1">
      <c r="B142" s="10"/>
      <c r="D142" s="64"/>
      <c r="E142" s="51" t="s">
        <v>334</v>
      </c>
      <c r="F142" s="7"/>
      <c r="G142" s="8"/>
      <c r="H142" s="7"/>
      <c r="I142" s="6"/>
      <c r="J142" s="7"/>
      <c r="K142" s="8"/>
      <c r="L142" s="7"/>
      <c r="M142" s="8"/>
      <c r="N142" s="7"/>
      <c r="O142" s="8"/>
      <c r="P142" s="7"/>
      <c r="Q142" s="7"/>
      <c r="R142" s="8"/>
      <c r="S142" s="7"/>
      <c r="T142" s="9"/>
      <c r="U142" s="7"/>
      <c r="V142" s="8"/>
      <c r="W142" s="7"/>
      <c r="X142" s="7"/>
      <c r="Y142" s="8"/>
      <c r="Z142" s="7"/>
      <c r="AA142" s="8"/>
    </row>
    <row r="143" spans="2:27" ht="14" thickTop="1" thickBot="1">
      <c r="B143" s="10"/>
      <c r="D143" s="64"/>
      <c r="E143" s="51" t="s">
        <v>598</v>
      </c>
      <c r="F143" s="7"/>
      <c r="G143" s="8"/>
      <c r="H143" s="7"/>
      <c r="I143" s="6"/>
      <c r="J143" s="7"/>
      <c r="K143" s="8"/>
      <c r="L143" s="7"/>
      <c r="M143" s="8"/>
      <c r="N143" s="7"/>
      <c r="O143" s="8"/>
      <c r="P143" s="7"/>
      <c r="Q143" s="7"/>
      <c r="R143" s="8"/>
      <c r="S143" s="7"/>
      <c r="T143" s="9"/>
      <c r="U143" s="7"/>
      <c r="V143" s="8"/>
      <c r="W143" s="7"/>
      <c r="X143" s="7"/>
      <c r="Y143" s="8"/>
      <c r="Z143" s="7"/>
      <c r="AA143" s="8"/>
    </row>
    <row r="144" spans="2:27" ht="14" thickTop="1" thickBot="1">
      <c r="B144" s="10"/>
      <c r="D144" s="64"/>
      <c r="E144" s="51" t="s">
        <v>293</v>
      </c>
      <c r="F144" s="7"/>
      <c r="G144" s="8"/>
      <c r="H144" s="7"/>
      <c r="I144" s="6"/>
      <c r="J144" s="7"/>
      <c r="K144" s="8"/>
      <c r="L144" s="7"/>
      <c r="M144" s="8"/>
      <c r="N144" s="7"/>
      <c r="O144" s="8"/>
      <c r="P144" s="7"/>
      <c r="Q144" s="7"/>
      <c r="R144" s="8"/>
      <c r="S144" s="7"/>
      <c r="T144" s="9"/>
      <c r="U144" s="7"/>
      <c r="V144" s="8"/>
      <c r="W144" s="7"/>
      <c r="X144" s="7"/>
      <c r="Y144" s="8"/>
      <c r="Z144" s="7"/>
      <c r="AA144" s="8"/>
    </row>
    <row r="145" spans="2:27" ht="14" thickTop="1" thickBot="1">
      <c r="B145" s="10"/>
      <c r="D145" s="64"/>
      <c r="E145" s="51" t="s">
        <v>339</v>
      </c>
      <c r="F145" s="7"/>
      <c r="G145" s="8"/>
      <c r="H145" s="7"/>
      <c r="I145" s="6"/>
      <c r="J145" s="7"/>
      <c r="K145" s="8"/>
      <c r="L145" s="7"/>
      <c r="M145" s="8"/>
      <c r="N145" s="7"/>
      <c r="O145" s="8"/>
      <c r="P145" s="7"/>
      <c r="Q145" s="7"/>
      <c r="R145" s="8"/>
      <c r="S145" s="7"/>
      <c r="T145" s="9"/>
      <c r="U145" s="7"/>
      <c r="V145" s="8"/>
      <c r="W145" s="7"/>
      <c r="X145" s="7"/>
      <c r="Y145" s="8"/>
      <c r="Z145" s="7"/>
      <c r="AA145" s="8"/>
    </row>
    <row r="146" spans="2:27" ht="14" thickTop="1" thickBot="1">
      <c r="B146" s="10"/>
      <c r="D146" s="64"/>
      <c r="E146" s="51" t="s">
        <v>341</v>
      </c>
      <c r="F146" s="7"/>
      <c r="G146" s="8"/>
      <c r="H146" s="7"/>
      <c r="I146" s="6"/>
      <c r="J146" s="7"/>
      <c r="K146" s="8"/>
      <c r="L146" s="7"/>
      <c r="M146" s="8"/>
      <c r="N146" s="7"/>
      <c r="O146" s="8"/>
      <c r="P146" s="7"/>
      <c r="Q146" s="7"/>
      <c r="R146" s="8"/>
      <c r="S146" s="7"/>
      <c r="T146" s="9"/>
      <c r="U146" s="7"/>
      <c r="V146" s="8"/>
      <c r="W146" s="7"/>
      <c r="X146" s="7"/>
      <c r="Y146" s="8"/>
      <c r="Z146" s="7"/>
      <c r="AA146" s="8"/>
    </row>
    <row r="147" spans="2:27" ht="14" thickTop="1" thickBot="1">
      <c r="B147" s="10"/>
      <c r="D147" s="64"/>
      <c r="E147" s="51" t="s">
        <v>670</v>
      </c>
      <c r="F147" s="7"/>
      <c r="G147" s="8"/>
      <c r="H147" s="7"/>
      <c r="I147" s="6"/>
      <c r="J147" s="7"/>
      <c r="K147" s="8"/>
      <c r="L147" s="7"/>
      <c r="M147" s="8"/>
      <c r="N147" s="7"/>
      <c r="O147" s="8"/>
      <c r="P147" s="7"/>
      <c r="Q147" s="7"/>
      <c r="R147" s="8"/>
      <c r="S147" s="7"/>
      <c r="T147" s="9"/>
      <c r="U147" s="7"/>
      <c r="V147" s="8"/>
      <c r="W147" s="7"/>
      <c r="X147" s="7"/>
      <c r="Y147" s="8"/>
      <c r="Z147" s="7"/>
      <c r="AA147" s="8"/>
    </row>
    <row r="148" spans="2:27" ht="14" thickTop="1" thickBot="1">
      <c r="B148" s="10"/>
      <c r="D148" s="64"/>
      <c r="E148" s="51" t="s">
        <v>561</v>
      </c>
      <c r="F148" s="7"/>
      <c r="G148" s="8"/>
      <c r="H148" s="7"/>
      <c r="I148" s="6"/>
      <c r="J148" s="7"/>
      <c r="K148" s="8"/>
      <c r="L148" s="7"/>
      <c r="M148" s="8"/>
      <c r="N148" s="7"/>
      <c r="O148" s="8"/>
      <c r="P148" s="7"/>
      <c r="Q148" s="7"/>
      <c r="R148" s="8"/>
      <c r="S148" s="7"/>
      <c r="T148" s="9"/>
      <c r="U148" s="7"/>
      <c r="V148" s="8"/>
      <c r="W148" s="7"/>
      <c r="X148" s="7"/>
      <c r="Y148" s="8"/>
      <c r="Z148" s="7"/>
      <c r="AA148" s="8"/>
    </row>
    <row r="149" spans="2:27" ht="14" thickTop="1" thickBot="1">
      <c r="B149" s="10"/>
      <c r="D149" s="64"/>
      <c r="E149" s="51" t="s">
        <v>343</v>
      </c>
      <c r="F149" s="7"/>
      <c r="G149" s="8"/>
      <c r="H149" s="7"/>
      <c r="I149" s="6"/>
      <c r="J149" s="7"/>
      <c r="K149" s="8"/>
      <c r="L149" s="7"/>
      <c r="M149" s="8"/>
      <c r="N149" s="7"/>
      <c r="O149" s="8"/>
      <c r="P149" s="7"/>
      <c r="Q149" s="7"/>
      <c r="R149" s="8"/>
      <c r="S149" s="7"/>
      <c r="T149" s="9"/>
      <c r="U149" s="7"/>
      <c r="V149" s="8"/>
      <c r="W149" s="7"/>
      <c r="X149" s="7"/>
      <c r="Y149" s="8"/>
      <c r="Z149" s="7"/>
      <c r="AA149" s="8"/>
    </row>
    <row r="150" spans="2:27" ht="14" thickTop="1" thickBot="1">
      <c r="B150" s="10"/>
      <c r="D150" s="64"/>
      <c r="E150" s="51" t="s">
        <v>589</v>
      </c>
      <c r="F150" s="7"/>
      <c r="G150" s="8"/>
      <c r="H150" s="7"/>
      <c r="I150" s="6"/>
      <c r="J150" s="7"/>
      <c r="K150" s="8"/>
      <c r="L150" s="7"/>
      <c r="M150" s="8"/>
      <c r="N150" s="7"/>
      <c r="O150" s="8"/>
      <c r="P150" s="7"/>
      <c r="Q150" s="7"/>
      <c r="R150" s="8"/>
      <c r="S150" s="7"/>
      <c r="T150" s="9"/>
      <c r="U150" s="7"/>
      <c r="V150" s="8"/>
      <c r="W150" s="7"/>
      <c r="X150" s="7"/>
      <c r="Y150" s="8"/>
      <c r="Z150" s="7"/>
      <c r="AA150" s="8"/>
    </row>
    <row r="151" spans="2:27" ht="14" thickTop="1" thickBot="1">
      <c r="B151" s="10"/>
      <c r="D151" s="64"/>
      <c r="E151" s="51" t="s">
        <v>936</v>
      </c>
      <c r="F151" s="7"/>
      <c r="G151" s="8"/>
      <c r="H151" s="7"/>
      <c r="I151" s="6"/>
      <c r="J151" s="7"/>
      <c r="K151" s="8"/>
      <c r="L151" s="7"/>
      <c r="M151" s="8"/>
      <c r="N151" s="7"/>
      <c r="O151" s="8"/>
      <c r="P151" s="7"/>
      <c r="Q151" s="7"/>
      <c r="R151" s="8"/>
      <c r="S151" s="7"/>
      <c r="T151" s="9"/>
      <c r="U151" s="7"/>
      <c r="V151" s="8"/>
      <c r="W151" s="7"/>
      <c r="X151" s="7"/>
      <c r="Y151" s="8"/>
      <c r="Z151" s="7"/>
      <c r="AA151" s="8"/>
    </row>
    <row r="152" spans="2:27" ht="14" thickTop="1" thickBot="1">
      <c r="B152" s="10"/>
      <c r="D152" s="64"/>
      <c r="E152" s="51" t="s">
        <v>952</v>
      </c>
      <c r="F152" s="7"/>
      <c r="G152" s="8"/>
      <c r="H152" s="7"/>
      <c r="I152" s="6"/>
      <c r="J152" s="7"/>
      <c r="K152" s="8"/>
      <c r="L152" s="7"/>
      <c r="M152" s="8"/>
      <c r="N152" s="7"/>
      <c r="O152" s="8"/>
      <c r="P152" s="7"/>
      <c r="Q152" s="7"/>
      <c r="R152" s="8"/>
      <c r="S152" s="7"/>
      <c r="T152" s="9"/>
      <c r="U152" s="7"/>
      <c r="V152" s="8"/>
      <c r="W152" s="7"/>
      <c r="X152" s="7"/>
      <c r="Y152" s="8"/>
      <c r="Z152" s="7"/>
      <c r="AA152" s="8"/>
    </row>
    <row r="153" spans="2:27" ht="14" thickTop="1" thickBot="1">
      <c r="B153" s="10"/>
      <c r="D153" s="64"/>
      <c r="E153" s="51" t="s">
        <v>953</v>
      </c>
      <c r="F153" s="7"/>
      <c r="G153" s="8"/>
      <c r="H153" s="7"/>
      <c r="I153" s="6"/>
      <c r="J153" s="7"/>
      <c r="K153" s="8"/>
      <c r="L153" s="7"/>
      <c r="M153" s="8"/>
      <c r="N153" s="7"/>
      <c r="O153" s="8"/>
      <c r="P153" s="7"/>
      <c r="Q153" s="7"/>
      <c r="R153" s="8"/>
      <c r="S153" s="7"/>
      <c r="T153" s="9"/>
      <c r="U153" s="7"/>
      <c r="V153" s="8"/>
      <c r="W153" s="7"/>
      <c r="X153" s="7"/>
      <c r="Y153" s="8"/>
      <c r="Z153" s="7"/>
      <c r="AA153" s="8"/>
    </row>
    <row r="154" spans="2:27" ht="14" thickTop="1" thickBot="1">
      <c r="B154" s="10"/>
      <c r="D154" s="64"/>
      <c r="E154" s="51" t="s">
        <v>954</v>
      </c>
      <c r="F154" s="7"/>
      <c r="G154" s="8"/>
      <c r="H154" s="7"/>
      <c r="I154" s="6"/>
      <c r="J154" s="7"/>
      <c r="K154" s="8"/>
      <c r="L154" s="7"/>
      <c r="M154" s="8"/>
      <c r="N154" s="7"/>
      <c r="O154" s="8"/>
      <c r="P154" s="7"/>
      <c r="Q154" s="7"/>
      <c r="R154" s="8"/>
      <c r="S154" s="7"/>
      <c r="T154" s="9"/>
      <c r="U154" s="7"/>
      <c r="V154" s="8"/>
      <c r="W154" s="7"/>
      <c r="X154" s="7"/>
      <c r="Y154" s="8"/>
      <c r="Z154" s="7"/>
      <c r="AA154" s="8"/>
    </row>
    <row r="155" spans="2:27" ht="14" thickTop="1" thickBot="1">
      <c r="B155" s="10"/>
      <c r="D155" s="64"/>
      <c r="E155" s="51" t="s">
        <v>344</v>
      </c>
      <c r="F155" s="7"/>
      <c r="G155" s="8"/>
      <c r="H155" s="7"/>
      <c r="I155" s="6"/>
      <c r="J155" s="7"/>
      <c r="K155" s="8"/>
      <c r="L155" s="7"/>
      <c r="M155" s="8"/>
      <c r="N155" s="7"/>
      <c r="O155" s="8"/>
      <c r="P155" s="7"/>
      <c r="Q155" s="7"/>
      <c r="R155" s="8"/>
      <c r="S155" s="7"/>
      <c r="T155" s="9"/>
      <c r="U155" s="7"/>
      <c r="V155" s="8"/>
      <c r="W155" s="7"/>
      <c r="X155" s="7"/>
      <c r="Y155" s="8"/>
      <c r="Z155" s="7"/>
      <c r="AA155" s="8"/>
    </row>
    <row r="156" spans="2:27" ht="14" thickTop="1" thickBot="1">
      <c r="B156" s="10"/>
      <c r="D156" s="64"/>
      <c r="E156" s="51" t="s">
        <v>346</v>
      </c>
      <c r="F156" s="7"/>
      <c r="G156" s="8"/>
      <c r="H156" s="7"/>
      <c r="I156" s="6"/>
      <c r="J156" s="7"/>
      <c r="K156" s="8"/>
      <c r="L156" s="7"/>
      <c r="M156" s="8"/>
      <c r="N156" s="7"/>
      <c r="O156" s="8"/>
      <c r="P156" s="7"/>
      <c r="Q156" s="7"/>
      <c r="R156" s="8"/>
      <c r="S156" s="7"/>
      <c r="T156" s="9"/>
      <c r="U156" s="7"/>
      <c r="V156" s="8"/>
      <c r="W156" s="7"/>
      <c r="X156" s="7"/>
      <c r="Y156" s="8"/>
      <c r="Z156" s="7"/>
      <c r="AA156" s="8"/>
    </row>
    <row r="157" spans="2:27" ht="14" thickTop="1" thickBot="1">
      <c r="B157" s="10"/>
      <c r="D157" s="64"/>
      <c r="E157" s="51" t="s">
        <v>350</v>
      </c>
      <c r="F157" s="7"/>
      <c r="G157" s="8"/>
      <c r="H157" s="7"/>
      <c r="I157" s="6"/>
      <c r="J157" s="7"/>
      <c r="K157" s="8"/>
      <c r="L157" s="7"/>
      <c r="M157" s="8"/>
      <c r="N157" s="7"/>
      <c r="O157" s="8"/>
      <c r="P157" s="7"/>
      <c r="Q157" s="7"/>
      <c r="R157" s="8"/>
      <c r="S157" s="7"/>
      <c r="T157" s="9"/>
      <c r="U157" s="7"/>
      <c r="V157" s="8"/>
      <c r="W157" s="7"/>
      <c r="X157" s="7"/>
      <c r="Y157" s="8"/>
      <c r="Z157" s="7"/>
      <c r="AA157" s="8"/>
    </row>
    <row r="158" spans="2:27" ht="14" thickTop="1" thickBot="1">
      <c r="B158" s="10"/>
      <c r="D158" s="64"/>
      <c r="E158" s="51" t="s">
        <v>1145</v>
      </c>
      <c r="F158" s="7"/>
      <c r="G158" s="8"/>
      <c r="H158" s="7"/>
      <c r="I158" s="6"/>
      <c r="J158" s="7"/>
      <c r="K158" s="8"/>
      <c r="L158" s="7"/>
      <c r="M158" s="8"/>
      <c r="N158" s="7"/>
      <c r="O158" s="8"/>
      <c r="P158" s="7"/>
      <c r="Q158" s="7"/>
      <c r="R158" s="8"/>
      <c r="S158" s="7"/>
      <c r="T158" s="9"/>
      <c r="U158" s="7"/>
      <c r="V158" s="8"/>
      <c r="W158" s="7"/>
      <c r="X158" s="7"/>
      <c r="Y158" s="8"/>
      <c r="Z158" s="7"/>
      <c r="AA158" s="8"/>
    </row>
    <row r="159" spans="2:27" ht="14" thickTop="1" thickBot="1">
      <c r="B159" s="10"/>
      <c r="D159" s="64"/>
      <c r="E159" s="51" t="s">
        <v>681</v>
      </c>
      <c r="F159" s="7"/>
      <c r="G159" s="8"/>
      <c r="H159" s="7"/>
      <c r="I159" s="6"/>
      <c r="J159" s="7"/>
      <c r="K159" s="8"/>
      <c r="L159" s="7"/>
      <c r="M159" s="8"/>
      <c r="N159" s="7"/>
      <c r="O159" s="8"/>
      <c r="P159" s="7"/>
      <c r="Q159" s="7"/>
      <c r="R159" s="8"/>
      <c r="S159" s="7"/>
      <c r="T159" s="9"/>
      <c r="U159" s="7"/>
      <c r="V159" s="8"/>
      <c r="W159" s="7"/>
      <c r="X159" s="7"/>
      <c r="Y159" s="8"/>
      <c r="Z159" s="7"/>
      <c r="AA159" s="8"/>
    </row>
    <row r="160" spans="2:27" ht="14" thickTop="1" thickBot="1">
      <c r="B160" s="10"/>
      <c r="D160" s="64"/>
      <c r="E160" s="51" t="s">
        <v>932</v>
      </c>
      <c r="F160" s="7"/>
      <c r="G160" s="8"/>
      <c r="H160" s="7"/>
      <c r="I160" s="6"/>
      <c r="J160" s="7"/>
      <c r="K160" s="8"/>
      <c r="L160" s="7"/>
      <c r="M160" s="8"/>
      <c r="N160" s="7"/>
      <c r="O160" s="8"/>
      <c r="P160" s="7"/>
      <c r="Q160" s="7"/>
      <c r="R160" s="8"/>
      <c r="S160" s="7"/>
      <c r="T160" s="9"/>
      <c r="U160" s="7"/>
      <c r="V160" s="8"/>
      <c r="W160" s="7"/>
      <c r="X160" s="7"/>
      <c r="Y160" s="8"/>
      <c r="Z160" s="7"/>
      <c r="AA160" s="8"/>
    </row>
    <row r="161" spans="2:27" ht="14" thickTop="1" thickBot="1">
      <c r="B161" s="10"/>
      <c r="D161" s="64"/>
      <c r="E161" s="51" t="s">
        <v>937</v>
      </c>
      <c r="F161" s="7"/>
      <c r="G161" s="8"/>
      <c r="H161" s="7"/>
      <c r="I161" s="6"/>
      <c r="J161" s="7"/>
      <c r="K161" s="8"/>
      <c r="L161" s="7"/>
      <c r="M161" s="8"/>
      <c r="N161" s="7"/>
      <c r="O161" s="8"/>
      <c r="P161" s="7"/>
      <c r="Q161" s="7"/>
      <c r="R161" s="8"/>
      <c r="S161" s="7"/>
      <c r="T161" s="9"/>
      <c r="U161" s="7"/>
      <c r="V161" s="8"/>
      <c r="W161" s="7"/>
      <c r="X161" s="7"/>
      <c r="Y161" s="8"/>
      <c r="Z161" s="7"/>
      <c r="AA161" s="8"/>
    </row>
    <row r="162" spans="2:27" ht="14" thickTop="1" thickBot="1">
      <c r="D162" s="64"/>
      <c r="E162" s="51" t="s">
        <v>351</v>
      </c>
      <c r="F162" s="7"/>
      <c r="G162" s="8"/>
      <c r="H162" s="7"/>
      <c r="I162" s="6"/>
      <c r="J162" s="7"/>
      <c r="K162" s="8"/>
      <c r="L162" s="7"/>
      <c r="M162" s="8"/>
      <c r="N162" s="7"/>
      <c r="O162" s="8"/>
      <c r="P162" s="7"/>
      <c r="Q162" s="7"/>
      <c r="R162" s="8"/>
      <c r="S162" s="7"/>
      <c r="T162" s="9"/>
      <c r="U162" s="7"/>
      <c r="V162" s="8"/>
      <c r="W162" s="7"/>
      <c r="X162" s="7"/>
      <c r="Y162" s="8"/>
      <c r="Z162" s="7"/>
      <c r="AA162" s="8"/>
    </row>
    <row r="163" spans="2:27" ht="14" thickTop="1" thickBot="1">
      <c r="D163" s="64"/>
      <c r="E163" s="51" t="s">
        <v>352</v>
      </c>
      <c r="F163" s="7"/>
      <c r="G163" s="8"/>
      <c r="H163" s="7"/>
      <c r="I163" s="6"/>
      <c r="J163" s="7"/>
      <c r="K163" s="8"/>
      <c r="L163" s="7"/>
      <c r="M163" s="8"/>
      <c r="N163" s="7"/>
      <c r="O163" s="8"/>
      <c r="P163" s="7"/>
      <c r="Q163" s="7"/>
      <c r="R163" s="8"/>
      <c r="S163" s="7"/>
      <c r="T163" s="9"/>
      <c r="U163" s="7"/>
      <c r="V163" s="8"/>
      <c r="W163" s="7"/>
      <c r="X163" s="7"/>
      <c r="Y163" s="8"/>
      <c r="Z163" s="7"/>
      <c r="AA163" s="8"/>
    </row>
    <row r="164" spans="2:27" ht="14" thickTop="1" thickBot="1">
      <c r="D164" s="64"/>
      <c r="E164" s="51" t="s">
        <v>562</v>
      </c>
      <c r="F164" s="7"/>
      <c r="G164" s="8"/>
      <c r="H164" s="7"/>
      <c r="I164" s="6"/>
      <c r="J164" s="7"/>
      <c r="K164" s="8"/>
      <c r="L164" s="7"/>
      <c r="M164" s="8"/>
      <c r="N164" s="7"/>
      <c r="O164" s="8"/>
      <c r="P164" s="7"/>
      <c r="Q164" s="7"/>
      <c r="R164" s="8"/>
      <c r="S164" s="7"/>
      <c r="T164" s="9"/>
      <c r="U164" s="7"/>
      <c r="V164" s="8"/>
      <c r="W164" s="7"/>
      <c r="X164" s="7"/>
      <c r="Y164" s="8"/>
      <c r="Z164" s="7"/>
      <c r="AA164" s="8"/>
    </row>
    <row r="165" spans="2:27" ht="14" thickTop="1" thickBot="1">
      <c r="D165" s="64"/>
      <c r="E165" s="51" t="s">
        <v>920</v>
      </c>
      <c r="F165" s="7"/>
      <c r="G165" s="8"/>
      <c r="H165" s="7"/>
      <c r="I165" s="6"/>
      <c r="J165" s="7"/>
      <c r="K165" s="8"/>
      <c r="L165" s="7"/>
      <c r="M165" s="8"/>
      <c r="N165" s="7"/>
      <c r="O165" s="8"/>
      <c r="P165" s="7"/>
      <c r="Q165" s="7"/>
      <c r="R165" s="8"/>
      <c r="S165" s="7"/>
      <c r="T165" s="9"/>
      <c r="U165" s="7"/>
      <c r="V165" s="8"/>
      <c r="W165" s="7"/>
      <c r="X165" s="7"/>
      <c r="Y165" s="8"/>
      <c r="Z165" s="7"/>
      <c r="AA165" s="8"/>
    </row>
    <row r="166" spans="2:27" ht="14" thickTop="1" thickBot="1">
      <c r="D166" s="64"/>
      <c r="E166" s="51" t="s">
        <v>907</v>
      </c>
      <c r="F166" s="7"/>
      <c r="G166" s="8"/>
      <c r="H166" s="7"/>
      <c r="I166" s="6"/>
      <c r="J166" s="7"/>
      <c r="K166" s="8"/>
      <c r="L166" s="7"/>
      <c r="M166" s="8"/>
      <c r="N166" s="7"/>
      <c r="O166" s="8"/>
      <c r="P166" s="7"/>
      <c r="Q166" s="7"/>
      <c r="R166" s="8"/>
      <c r="S166" s="7"/>
      <c r="T166" s="9"/>
      <c r="U166" s="7"/>
      <c r="V166" s="8"/>
      <c r="W166" s="7"/>
      <c r="X166" s="7"/>
      <c r="Y166" s="8"/>
      <c r="Z166" s="7"/>
      <c r="AA166" s="8"/>
    </row>
    <row r="167" spans="2:27" ht="14" thickTop="1" thickBot="1">
      <c r="D167" s="64"/>
      <c r="E167" s="51" t="s">
        <v>811</v>
      </c>
      <c r="F167" s="7"/>
      <c r="G167" s="8"/>
      <c r="H167" s="7"/>
      <c r="I167" s="6"/>
      <c r="J167" s="7"/>
      <c r="K167" s="8"/>
      <c r="L167" s="7"/>
      <c r="M167" s="8"/>
      <c r="N167" s="7"/>
      <c r="O167" s="8"/>
      <c r="P167" s="7"/>
      <c r="Q167" s="7"/>
      <c r="R167" s="8"/>
      <c r="S167" s="7"/>
      <c r="T167" s="9"/>
      <c r="U167" s="7"/>
      <c r="V167" s="8"/>
      <c r="W167" s="7"/>
      <c r="X167" s="7"/>
      <c r="Y167" s="8"/>
      <c r="Z167" s="7"/>
      <c r="AA167" s="8"/>
    </row>
    <row r="168" spans="2:27" ht="14" thickTop="1" thickBot="1">
      <c r="D168" s="64"/>
      <c r="E168" s="51" t="s">
        <v>812</v>
      </c>
      <c r="F168" s="7"/>
      <c r="G168" s="8"/>
      <c r="H168" s="7"/>
      <c r="I168" s="6"/>
      <c r="J168" s="7"/>
      <c r="K168" s="8"/>
      <c r="L168" s="7"/>
      <c r="M168" s="8"/>
      <c r="N168" s="7"/>
      <c r="O168" s="8"/>
      <c r="P168" s="7"/>
      <c r="Q168" s="7"/>
      <c r="R168" s="8"/>
      <c r="S168" s="7"/>
      <c r="T168" s="9"/>
      <c r="U168" s="7"/>
      <c r="V168" s="8"/>
      <c r="W168" s="7"/>
      <c r="X168" s="7"/>
      <c r="Y168" s="8"/>
      <c r="Z168" s="7"/>
      <c r="AA168" s="8"/>
    </row>
    <row r="169" spans="2:27" ht="14" thickTop="1" thickBot="1">
      <c r="D169" s="64"/>
      <c r="E169" s="51" t="s">
        <v>814</v>
      </c>
      <c r="F169" s="7"/>
      <c r="G169" s="8"/>
      <c r="H169" s="7"/>
      <c r="I169" s="6"/>
      <c r="J169" s="7"/>
      <c r="K169" s="8"/>
      <c r="L169" s="7"/>
      <c r="M169" s="8"/>
      <c r="N169" s="7"/>
      <c r="O169" s="8"/>
      <c r="P169" s="7"/>
      <c r="Q169" s="7"/>
      <c r="R169" s="8"/>
      <c r="S169" s="7"/>
      <c r="T169" s="9"/>
      <c r="U169" s="7"/>
      <c r="V169" s="8"/>
      <c r="W169" s="7"/>
      <c r="X169" s="7"/>
      <c r="Y169" s="8"/>
      <c r="Z169" s="7"/>
      <c r="AA169" s="8"/>
    </row>
    <row r="170" spans="2:27" ht="14" thickTop="1" thickBot="1">
      <c r="D170" s="64"/>
      <c r="E170" s="51" t="s">
        <v>829</v>
      </c>
      <c r="F170" s="7"/>
      <c r="G170" s="8"/>
      <c r="H170" s="7"/>
      <c r="I170" s="6"/>
      <c r="J170" s="7"/>
      <c r="K170" s="8"/>
      <c r="L170" s="7"/>
      <c r="M170" s="8"/>
      <c r="N170" s="7"/>
      <c r="O170" s="8"/>
      <c r="P170" s="7"/>
      <c r="Q170" s="7"/>
      <c r="R170" s="8"/>
      <c r="S170" s="7"/>
      <c r="T170" s="9"/>
      <c r="U170" s="7"/>
      <c r="V170" s="8"/>
      <c r="W170" s="7"/>
      <c r="X170" s="7"/>
      <c r="Y170" s="8"/>
      <c r="Z170" s="7"/>
      <c r="AA170" s="8"/>
    </row>
    <row r="171" spans="2:27" ht="14" thickTop="1" thickBot="1">
      <c r="D171" s="64"/>
      <c r="E171" s="51" t="s">
        <v>827</v>
      </c>
      <c r="F171" s="7"/>
      <c r="G171" s="8"/>
      <c r="H171" s="7"/>
      <c r="I171" s="6"/>
      <c r="J171" s="7"/>
      <c r="K171" s="8"/>
      <c r="L171" s="7"/>
      <c r="M171" s="8"/>
      <c r="N171" s="7"/>
      <c r="O171" s="8"/>
      <c r="P171" s="7"/>
      <c r="Q171" s="7"/>
      <c r="R171" s="8"/>
      <c r="S171" s="7"/>
      <c r="T171" s="9"/>
      <c r="U171" s="7"/>
      <c r="V171" s="8"/>
      <c r="W171" s="7"/>
      <c r="X171" s="7"/>
      <c r="Y171" s="8"/>
      <c r="Z171" s="7"/>
      <c r="AA171" s="8"/>
    </row>
    <row r="172" spans="2:27" ht="14" thickTop="1" thickBot="1">
      <c r="D172" s="64"/>
      <c r="E172" s="51" t="s">
        <v>400</v>
      </c>
      <c r="F172" s="7"/>
      <c r="G172" s="8"/>
      <c r="H172" s="7"/>
      <c r="I172" s="6"/>
      <c r="J172" s="7"/>
      <c r="K172" s="8"/>
      <c r="L172" s="7"/>
      <c r="M172" s="8"/>
      <c r="N172" s="7"/>
      <c r="O172" s="8"/>
      <c r="P172" s="7"/>
      <c r="Q172" s="7"/>
      <c r="R172" s="8"/>
      <c r="S172" s="7"/>
      <c r="T172" s="9"/>
      <c r="U172" s="7"/>
      <c r="V172" s="8"/>
      <c r="W172" s="7"/>
      <c r="X172" s="7"/>
      <c r="Y172" s="8"/>
      <c r="Z172" s="7"/>
      <c r="AA172" s="8"/>
    </row>
    <row r="173" spans="2:27" ht="14" thickTop="1" thickBot="1">
      <c r="D173" s="64"/>
      <c r="E173" s="51" t="s">
        <v>843</v>
      </c>
      <c r="F173" s="7"/>
      <c r="G173" s="8"/>
      <c r="H173" s="7"/>
      <c r="I173" s="6"/>
      <c r="J173" s="7"/>
      <c r="K173" s="8"/>
      <c r="L173" s="7"/>
      <c r="M173" s="8"/>
      <c r="N173" s="7"/>
      <c r="O173" s="8"/>
      <c r="P173" s="7"/>
      <c r="Q173" s="7"/>
      <c r="R173" s="8"/>
      <c r="S173" s="7"/>
      <c r="T173" s="9"/>
      <c r="U173" s="7"/>
      <c r="V173" s="8"/>
      <c r="W173" s="7"/>
      <c r="X173" s="7"/>
      <c r="Y173" s="8"/>
      <c r="Z173" s="7"/>
      <c r="AA173" s="8"/>
    </row>
    <row r="174" spans="2:27" ht="14" thickTop="1" thickBot="1">
      <c r="D174" s="64"/>
      <c r="E174" s="51" t="s">
        <v>810</v>
      </c>
      <c r="F174" s="7"/>
      <c r="G174" s="8"/>
      <c r="H174" s="7"/>
      <c r="I174" s="6"/>
      <c r="J174" s="7"/>
      <c r="K174" s="8"/>
      <c r="L174" s="7"/>
      <c r="M174" s="8"/>
      <c r="N174" s="7"/>
      <c r="O174" s="8"/>
      <c r="P174" s="7"/>
      <c r="Q174" s="7"/>
      <c r="R174" s="8"/>
      <c r="S174" s="7"/>
      <c r="T174" s="9"/>
      <c r="U174" s="7"/>
      <c r="V174" s="8"/>
      <c r="W174" s="7"/>
      <c r="X174" s="7"/>
      <c r="Y174" s="8"/>
      <c r="Z174" s="7"/>
      <c r="AA174" s="8"/>
    </row>
    <row r="175" spans="2:27" ht="14" thickTop="1" thickBot="1">
      <c r="D175" s="64"/>
      <c r="E175" s="51" t="s">
        <v>813</v>
      </c>
      <c r="F175" s="7"/>
      <c r="G175" s="8"/>
      <c r="H175" s="7"/>
      <c r="I175" s="6"/>
      <c r="J175" s="7"/>
      <c r="K175" s="8"/>
      <c r="L175" s="7"/>
      <c r="M175" s="8"/>
      <c r="N175" s="7"/>
      <c r="O175" s="8"/>
      <c r="P175" s="7"/>
      <c r="Q175" s="7"/>
      <c r="R175" s="8"/>
      <c r="S175" s="7"/>
      <c r="T175" s="9"/>
      <c r="U175" s="7"/>
      <c r="V175" s="8"/>
      <c r="W175" s="7"/>
      <c r="X175" s="7"/>
      <c r="Y175" s="8"/>
      <c r="Z175" s="7"/>
      <c r="AA175" s="8"/>
    </row>
    <row r="176" spans="2:27" ht="14" thickTop="1" thickBot="1">
      <c r="D176" s="64"/>
      <c r="E176" s="51" t="s">
        <v>815</v>
      </c>
      <c r="F176" s="7"/>
      <c r="G176" s="8"/>
      <c r="H176" s="7"/>
      <c r="I176" s="6"/>
      <c r="J176" s="7"/>
      <c r="K176" s="8"/>
      <c r="L176" s="7"/>
      <c r="M176" s="8"/>
      <c r="N176" s="7"/>
      <c r="O176" s="8"/>
      <c r="P176" s="7"/>
      <c r="Q176" s="7"/>
      <c r="R176" s="8"/>
      <c r="S176" s="7"/>
      <c r="T176" s="9"/>
      <c r="U176" s="7"/>
      <c r="V176" s="8"/>
      <c r="W176" s="7"/>
      <c r="X176" s="7"/>
      <c r="Y176" s="8"/>
      <c r="Z176" s="7"/>
      <c r="AA176" s="8"/>
    </row>
    <row r="177" spans="4:27" ht="14" thickTop="1" thickBot="1">
      <c r="D177" s="64"/>
      <c r="E177" s="51" t="s">
        <v>399</v>
      </c>
      <c r="F177" s="7"/>
      <c r="G177" s="8"/>
      <c r="H177" s="7"/>
      <c r="I177" s="6"/>
      <c r="J177" s="7"/>
      <c r="K177" s="8"/>
      <c r="L177" s="7"/>
      <c r="M177" s="8"/>
      <c r="N177" s="7"/>
      <c r="O177" s="8"/>
      <c r="P177" s="7"/>
      <c r="Q177" s="7"/>
      <c r="R177" s="8"/>
      <c r="S177" s="7"/>
      <c r="T177" s="9"/>
      <c r="U177" s="7"/>
      <c r="V177" s="8"/>
      <c r="W177" s="7"/>
      <c r="X177" s="7"/>
      <c r="Y177" s="8"/>
      <c r="Z177" s="7"/>
      <c r="AA177" s="8"/>
    </row>
    <row r="178" spans="4:27" ht="14" thickTop="1" thickBot="1">
      <c r="D178" s="64"/>
      <c r="E178" s="51" t="s">
        <v>820</v>
      </c>
      <c r="F178" s="7"/>
      <c r="G178" s="8"/>
      <c r="H178" s="7"/>
      <c r="I178" s="6"/>
      <c r="J178" s="7"/>
      <c r="K178" s="8"/>
      <c r="L178" s="7"/>
      <c r="M178" s="8"/>
      <c r="N178" s="7"/>
      <c r="O178" s="8"/>
      <c r="P178" s="7"/>
      <c r="Q178" s="7"/>
      <c r="R178" s="8"/>
      <c r="S178" s="7"/>
      <c r="T178" s="9"/>
      <c r="U178" s="7"/>
      <c r="V178" s="8"/>
      <c r="W178" s="7"/>
      <c r="X178" s="7"/>
      <c r="Y178" s="8"/>
      <c r="Z178" s="7"/>
      <c r="AA178" s="8"/>
    </row>
    <row r="179" spans="4:27" ht="14" thickTop="1" thickBot="1">
      <c r="D179" s="64"/>
      <c r="E179" s="51" t="s">
        <v>833</v>
      </c>
      <c r="F179" s="7"/>
      <c r="G179" s="8"/>
      <c r="H179" s="7"/>
      <c r="I179" s="6"/>
      <c r="J179" s="7"/>
      <c r="K179" s="8"/>
      <c r="L179" s="7"/>
      <c r="M179" s="8"/>
      <c r="N179" s="7"/>
      <c r="O179" s="8"/>
      <c r="P179" s="7"/>
      <c r="Q179" s="7"/>
      <c r="R179" s="8"/>
      <c r="S179" s="7"/>
      <c r="T179" s="9"/>
      <c r="U179" s="7"/>
      <c r="V179" s="8"/>
      <c r="W179" s="7"/>
      <c r="X179" s="7"/>
      <c r="Y179" s="8"/>
      <c r="Z179" s="7"/>
      <c r="AA179" s="8"/>
    </row>
    <row r="180" spans="4:27" ht="14" thickTop="1" thickBot="1">
      <c r="D180" s="64"/>
      <c r="E180" s="51" t="s">
        <v>828</v>
      </c>
      <c r="F180" s="7"/>
      <c r="G180" s="8"/>
      <c r="H180" s="7"/>
      <c r="I180" s="6"/>
      <c r="J180" s="7"/>
      <c r="K180" s="8"/>
      <c r="L180" s="7"/>
      <c r="M180" s="8"/>
      <c r="N180" s="7"/>
      <c r="O180" s="8"/>
      <c r="P180" s="7"/>
      <c r="Q180" s="7"/>
      <c r="R180" s="8"/>
      <c r="S180" s="7"/>
      <c r="T180" s="9"/>
      <c r="U180" s="7"/>
      <c r="V180" s="8"/>
      <c r="W180" s="7"/>
      <c r="X180" s="7"/>
      <c r="Y180" s="8"/>
      <c r="Z180" s="7"/>
      <c r="AA180" s="8"/>
    </row>
    <row r="181" spans="4:27" ht="14" thickTop="1" thickBot="1">
      <c r="D181" s="64"/>
      <c r="E181" s="51" t="s">
        <v>832</v>
      </c>
      <c r="F181" s="7"/>
      <c r="G181" s="8"/>
      <c r="H181" s="7"/>
      <c r="I181" s="6"/>
      <c r="J181" s="7"/>
      <c r="K181" s="8"/>
      <c r="L181" s="7"/>
      <c r="M181" s="8"/>
      <c r="N181" s="7"/>
      <c r="O181" s="8"/>
      <c r="P181" s="7"/>
      <c r="Q181" s="7"/>
      <c r="R181" s="8"/>
      <c r="S181" s="7"/>
      <c r="T181" s="9"/>
      <c r="U181" s="7"/>
      <c r="V181" s="8"/>
      <c r="W181" s="7"/>
      <c r="X181" s="7"/>
      <c r="Y181" s="8"/>
      <c r="Z181" s="7"/>
      <c r="AA181" s="8"/>
    </row>
    <row r="182" spans="4:27" ht="14" thickTop="1" thickBot="1">
      <c r="D182" s="64"/>
      <c r="E182" s="51" t="s">
        <v>856</v>
      </c>
      <c r="F182" s="7"/>
      <c r="G182" s="8"/>
      <c r="H182" s="7"/>
      <c r="I182" s="6"/>
      <c r="J182" s="7"/>
      <c r="K182" s="8"/>
      <c r="L182" s="7"/>
      <c r="M182" s="8"/>
      <c r="N182" s="7"/>
      <c r="O182" s="8"/>
      <c r="P182" s="7"/>
      <c r="Q182" s="7"/>
      <c r="R182" s="8"/>
      <c r="S182" s="7"/>
      <c r="T182" s="9"/>
      <c r="U182" s="7"/>
      <c r="V182" s="8"/>
      <c r="W182" s="7"/>
      <c r="X182" s="7"/>
      <c r="Y182" s="8"/>
      <c r="Z182" s="7"/>
      <c r="AA182" s="8"/>
    </row>
    <row r="183" spans="4:27" ht="14" thickTop="1" thickBot="1">
      <c r="D183" s="64"/>
      <c r="E183" s="51" t="s">
        <v>409</v>
      </c>
      <c r="F183" s="7"/>
      <c r="G183" s="8"/>
      <c r="H183" s="7"/>
      <c r="I183" s="6"/>
      <c r="J183" s="7"/>
      <c r="K183" s="8"/>
      <c r="L183" s="7"/>
      <c r="M183" s="8"/>
      <c r="N183" s="7"/>
      <c r="O183" s="8"/>
      <c r="P183" s="7"/>
      <c r="Q183" s="7"/>
      <c r="R183" s="8"/>
      <c r="S183" s="7"/>
      <c r="T183" s="9"/>
      <c r="U183" s="7"/>
      <c r="V183" s="8"/>
      <c r="W183" s="7"/>
      <c r="X183" s="7"/>
      <c r="Y183" s="8"/>
      <c r="Z183" s="7"/>
      <c r="AA183" s="8"/>
    </row>
    <row r="184" spans="4:27" ht="14" thickTop="1" thickBot="1">
      <c r="D184" s="64"/>
      <c r="E184" s="51" t="s">
        <v>405</v>
      </c>
      <c r="F184" s="7"/>
      <c r="G184" s="8"/>
      <c r="H184" s="7"/>
      <c r="I184" s="6"/>
      <c r="J184" s="7"/>
      <c r="K184" s="8"/>
      <c r="L184" s="7"/>
      <c r="M184" s="8"/>
      <c r="N184" s="7"/>
      <c r="O184" s="8"/>
      <c r="P184" s="7"/>
      <c r="Q184" s="7"/>
      <c r="R184" s="8"/>
      <c r="S184" s="7"/>
      <c r="T184" s="9"/>
      <c r="U184" s="7"/>
      <c r="V184" s="8"/>
      <c r="W184" s="7"/>
      <c r="X184" s="7"/>
      <c r="Y184" s="8"/>
      <c r="Z184" s="7"/>
      <c r="AA184" s="8"/>
    </row>
    <row r="185" spans="4:27" ht="14" thickTop="1" thickBot="1">
      <c r="D185" s="64"/>
      <c r="E185" s="51" t="s">
        <v>406</v>
      </c>
      <c r="F185" s="7"/>
      <c r="G185" s="8"/>
      <c r="H185" s="7"/>
      <c r="I185" s="6"/>
      <c r="J185" s="7"/>
      <c r="K185" s="8"/>
      <c r="L185" s="7"/>
      <c r="M185" s="8"/>
      <c r="N185" s="7"/>
      <c r="O185" s="8"/>
      <c r="P185" s="7"/>
      <c r="Q185" s="7"/>
      <c r="R185" s="8"/>
      <c r="S185" s="7"/>
      <c r="T185" s="9"/>
      <c r="U185" s="7"/>
      <c r="V185" s="8"/>
      <c r="W185" s="7"/>
      <c r="X185" s="7"/>
      <c r="Y185" s="8"/>
      <c r="Z185" s="7"/>
      <c r="AA185" s="8"/>
    </row>
    <row r="186" spans="4:27" ht="14" thickTop="1" thickBot="1">
      <c r="D186" s="64"/>
      <c r="E186" s="51" t="s">
        <v>823</v>
      </c>
      <c r="F186" s="7"/>
      <c r="G186" s="8"/>
      <c r="H186" s="7"/>
      <c r="I186" s="6"/>
      <c r="J186" s="7"/>
      <c r="K186" s="8"/>
      <c r="L186" s="7"/>
      <c r="M186" s="8"/>
      <c r="N186" s="7"/>
      <c r="O186" s="8"/>
      <c r="P186" s="7"/>
      <c r="Q186" s="7"/>
      <c r="R186" s="8"/>
      <c r="S186" s="7"/>
      <c r="T186" s="9"/>
      <c r="U186" s="7"/>
      <c r="V186" s="8"/>
      <c r="W186" s="7"/>
      <c r="X186" s="7"/>
      <c r="Y186" s="8"/>
      <c r="Z186" s="7"/>
      <c r="AA186" s="8"/>
    </row>
    <row r="187" spans="4:27" ht="14" thickTop="1" thickBot="1">
      <c r="D187" s="64"/>
      <c r="E187" s="51" t="s">
        <v>407</v>
      </c>
      <c r="F187" s="7"/>
      <c r="G187" s="8"/>
      <c r="H187" s="7"/>
      <c r="I187" s="6"/>
      <c r="J187" s="7"/>
      <c r="K187" s="8"/>
      <c r="L187" s="7"/>
      <c r="M187" s="8"/>
      <c r="N187" s="7"/>
      <c r="O187" s="8"/>
      <c r="P187" s="7"/>
      <c r="Q187" s="7"/>
      <c r="R187" s="8"/>
      <c r="S187" s="7"/>
      <c r="T187" s="9"/>
      <c r="U187" s="7"/>
      <c r="V187" s="8"/>
      <c r="W187" s="7"/>
      <c r="X187" s="7"/>
      <c r="Y187" s="8"/>
      <c r="Z187" s="7"/>
      <c r="AA187" s="8"/>
    </row>
    <row r="188" spans="4:27" ht="14" thickTop="1" thickBot="1">
      <c r="D188" s="64"/>
      <c r="E188" s="51" t="s">
        <v>404</v>
      </c>
      <c r="F188" s="7"/>
      <c r="G188" s="8"/>
      <c r="H188" s="7"/>
      <c r="I188" s="6"/>
      <c r="J188" s="7"/>
      <c r="K188" s="8"/>
      <c r="L188" s="7"/>
      <c r="M188" s="8"/>
      <c r="N188" s="7"/>
      <c r="O188" s="8"/>
      <c r="P188" s="7"/>
      <c r="Q188" s="7"/>
      <c r="R188" s="8"/>
      <c r="S188" s="7"/>
      <c r="T188" s="9"/>
      <c r="U188" s="7"/>
      <c r="V188" s="8"/>
      <c r="W188" s="7"/>
      <c r="X188" s="7"/>
      <c r="Y188" s="8"/>
      <c r="Z188" s="7"/>
      <c r="AA188" s="8"/>
    </row>
    <row r="189" spans="4:27" ht="14" thickTop="1" thickBot="1">
      <c r="D189" s="64"/>
      <c r="E189" s="51" t="s">
        <v>403</v>
      </c>
      <c r="F189" s="7"/>
      <c r="G189" s="8"/>
      <c r="H189" s="7"/>
      <c r="I189" s="6"/>
      <c r="J189" s="7"/>
      <c r="K189" s="8"/>
      <c r="L189" s="7"/>
      <c r="M189" s="8"/>
      <c r="N189" s="7"/>
      <c r="O189" s="8"/>
      <c r="P189" s="7"/>
      <c r="Q189" s="7"/>
      <c r="R189" s="8"/>
      <c r="S189" s="7"/>
      <c r="T189" s="9"/>
      <c r="U189" s="7"/>
      <c r="V189" s="8"/>
      <c r="W189" s="7"/>
      <c r="X189" s="7"/>
      <c r="Y189" s="8"/>
      <c r="Z189" s="7"/>
      <c r="AA189" s="8"/>
    </row>
    <row r="190" spans="4:27" ht="14" thickTop="1" thickBot="1">
      <c r="D190" s="64"/>
      <c r="E190" s="51" t="s">
        <v>402</v>
      </c>
      <c r="F190" s="7"/>
      <c r="G190" s="8"/>
      <c r="H190" s="7"/>
      <c r="I190" s="6"/>
      <c r="J190" s="7"/>
      <c r="K190" s="8"/>
      <c r="L190" s="7"/>
      <c r="M190" s="8"/>
      <c r="N190" s="7"/>
      <c r="O190" s="8"/>
      <c r="P190" s="7"/>
      <c r="Q190" s="7"/>
      <c r="R190" s="8"/>
      <c r="S190" s="7"/>
      <c r="T190" s="9"/>
      <c r="U190" s="7"/>
      <c r="V190" s="8"/>
      <c r="W190" s="7"/>
      <c r="X190" s="7"/>
      <c r="Y190" s="8"/>
      <c r="Z190" s="7"/>
      <c r="AA190" s="8"/>
    </row>
    <row r="191" spans="4:27" ht="14" thickTop="1" thickBot="1">
      <c r="D191" s="64"/>
      <c r="E191" s="51" t="s">
        <v>896</v>
      </c>
      <c r="F191" s="7"/>
      <c r="G191" s="8"/>
      <c r="H191" s="7"/>
      <c r="I191" s="6"/>
      <c r="J191" s="7"/>
      <c r="K191" s="8"/>
      <c r="L191" s="7"/>
      <c r="M191" s="8"/>
      <c r="N191" s="7"/>
      <c r="O191" s="8"/>
      <c r="P191" s="7"/>
      <c r="Q191" s="7"/>
      <c r="R191" s="8"/>
      <c r="S191" s="7"/>
      <c r="T191" s="9"/>
      <c r="U191" s="7"/>
      <c r="V191" s="8"/>
      <c r="W191" s="7"/>
      <c r="X191" s="7"/>
      <c r="Y191" s="8"/>
      <c r="Z191" s="7"/>
      <c r="AA191" s="8"/>
    </row>
    <row r="192" spans="4:27" ht="14" thickTop="1" thickBot="1">
      <c r="D192" s="64"/>
      <c r="E192" s="51" t="s">
        <v>911</v>
      </c>
      <c r="F192" s="7"/>
      <c r="G192" s="8"/>
      <c r="H192" s="7"/>
      <c r="I192" s="6"/>
      <c r="J192" s="7"/>
      <c r="K192" s="8"/>
      <c r="L192" s="7"/>
      <c r="M192" s="8"/>
      <c r="N192" s="7"/>
      <c r="O192" s="8"/>
      <c r="P192" s="7"/>
      <c r="Q192" s="7"/>
      <c r="R192" s="8"/>
      <c r="S192" s="7"/>
      <c r="T192" s="9"/>
      <c r="U192" s="7"/>
      <c r="V192" s="8"/>
      <c r="W192" s="7"/>
      <c r="X192" s="7"/>
      <c r="Y192" s="8"/>
      <c r="Z192" s="7"/>
      <c r="AA192" s="8"/>
    </row>
    <row r="193" spans="4:27" ht="14" thickTop="1" thickBot="1">
      <c r="D193" s="64"/>
      <c r="E193" s="51" t="s">
        <v>880</v>
      </c>
      <c r="F193" s="7"/>
      <c r="G193" s="8"/>
      <c r="H193" s="7"/>
      <c r="I193" s="6"/>
      <c r="J193" s="7"/>
      <c r="K193" s="8"/>
      <c r="L193" s="7"/>
      <c r="M193" s="8"/>
      <c r="N193" s="7"/>
      <c r="O193" s="8"/>
      <c r="P193" s="7"/>
      <c r="Q193" s="7"/>
      <c r="R193" s="8"/>
      <c r="S193" s="7"/>
      <c r="T193" s="9"/>
      <c r="U193" s="7"/>
      <c r="V193" s="8"/>
      <c r="W193" s="7"/>
      <c r="X193" s="7"/>
      <c r="Y193" s="8"/>
      <c r="Z193" s="7"/>
      <c r="AA193" s="8"/>
    </row>
    <row r="194" spans="4:27" ht="14" thickTop="1" thickBot="1">
      <c r="D194" s="64"/>
      <c r="E194" s="51" t="s">
        <v>913</v>
      </c>
      <c r="F194" s="7"/>
      <c r="G194" s="8"/>
      <c r="H194" s="7"/>
      <c r="I194" s="6"/>
      <c r="J194" s="7"/>
      <c r="K194" s="8"/>
      <c r="L194" s="7"/>
      <c r="M194" s="8"/>
      <c r="N194" s="7"/>
      <c r="O194" s="8"/>
      <c r="P194" s="7"/>
      <c r="Q194" s="7"/>
      <c r="R194" s="8"/>
      <c r="S194" s="7"/>
      <c r="T194" s="9"/>
      <c r="U194" s="7"/>
      <c r="V194" s="8"/>
      <c r="W194" s="7"/>
      <c r="X194" s="7"/>
      <c r="Y194" s="8"/>
      <c r="Z194" s="7"/>
      <c r="AA194" s="8"/>
    </row>
    <row r="195" spans="4:27" ht="14" thickTop="1" thickBot="1">
      <c r="D195" s="64"/>
      <c r="E195" s="51" t="s">
        <v>514</v>
      </c>
      <c r="F195" s="7"/>
      <c r="G195" s="8"/>
      <c r="H195" s="7"/>
      <c r="I195" s="6"/>
      <c r="J195" s="7"/>
      <c r="K195" s="8"/>
      <c r="L195" s="7"/>
      <c r="M195" s="8"/>
      <c r="N195" s="7"/>
      <c r="O195" s="8"/>
      <c r="P195" s="7"/>
      <c r="Q195" s="7"/>
      <c r="R195" s="8"/>
      <c r="S195" s="7"/>
      <c r="T195" s="9"/>
      <c r="U195" s="7"/>
      <c r="V195" s="8"/>
      <c r="W195" s="7"/>
      <c r="X195" s="7"/>
      <c r="Y195" s="8"/>
      <c r="Z195" s="7"/>
      <c r="AA195" s="8"/>
    </row>
    <row r="196" spans="4:27" ht="14" thickTop="1" thickBot="1">
      <c r="D196" s="64"/>
      <c r="E196" s="51" t="s">
        <v>877</v>
      </c>
      <c r="F196" s="7"/>
      <c r="G196" s="8"/>
      <c r="H196" s="7"/>
      <c r="I196" s="6"/>
      <c r="J196" s="7"/>
      <c r="K196" s="8"/>
      <c r="L196" s="7"/>
      <c r="M196" s="8"/>
      <c r="N196" s="7"/>
      <c r="O196" s="8"/>
      <c r="P196" s="7"/>
      <c r="Q196" s="7"/>
      <c r="R196" s="8"/>
      <c r="S196" s="7"/>
      <c r="T196" s="9"/>
      <c r="U196" s="7"/>
      <c r="V196" s="8"/>
      <c r="W196" s="7"/>
      <c r="X196" s="7"/>
      <c r="Y196" s="8"/>
      <c r="Z196" s="7"/>
      <c r="AA196" s="8"/>
    </row>
    <row r="197" spans="4:27" ht="14" thickTop="1" thickBot="1">
      <c r="D197" s="64"/>
      <c r="E197" s="51" t="s">
        <v>480</v>
      </c>
      <c r="F197" s="7"/>
      <c r="G197" s="8"/>
      <c r="H197" s="7"/>
      <c r="I197" s="6"/>
      <c r="J197" s="7"/>
      <c r="K197" s="8"/>
      <c r="L197" s="7"/>
      <c r="M197" s="8"/>
      <c r="N197" s="7"/>
      <c r="O197" s="8"/>
      <c r="P197" s="7"/>
      <c r="Q197" s="7"/>
      <c r="R197" s="8"/>
      <c r="S197" s="7"/>
      <c r="T197" s="9"/>
      <c r="U197" s="7"/>
      <c r="V197" s="8"/>
      <c r="W197" s="7"/>
      <c r="X197" s="7"/>
      <c r="Y197" s="8"/>
      <c r="Z197" s="7"/>
      <c r="AA197" s="8"/>
    </row>
    <row r="198" spans="4:27" ht="14" thickTop="1" thickBot="1">
      <c r="D198" s="64"/>
      <c r="E198" s="51" t="s">
        <v>876</v>
      </c>
      <c r="F198" s="7"/>
      <c r="G198" s="8"/>
      <c r="H198" s="7"/>
      <c r="I198" s="6"/>
      <c r="J198" s="7"/>
      <c r="K198" s="8"/>
      <c r="L198" s="7"/>
      <c r="M198" s="8"/>
      <c r="N198" s="7"/>
      <c r="O198" s="8"/>
      <c r="P198" s="7"/>
      <c r="Q198" s="7"/>
      <c r="R198" s="8"/>
      <c r="S198" s="7"/>
      <c r="T198" s="9"/>
      <c r="U198" s="7"/>
      <c r="V198" s="8"/>
      <c r="W198" s="7"/>
      <c r="X198" s="7"/>
      <c r="Y198" s="8"/>
      <c r="Z198" s="7"/>
      <c r="AA198" s="8"/>
    </row>
    <row r="199" spans="4:27" ht="14" thickTop="1" thickBot="1">
      <c r="D199" s="64"/>
      <c r="E199" s="51" t="s">
        <v>914</v>
      </c>
      <c r="F199" s="7"/>
      <c r="G199" s="8"/>
      <c r="H199" s="7"/>
      <c r="I199" s="6"/>
      <c r="J199" s="7"/>
      <c r="K199" s="8"/>
      <c r="L199" s="7"/>
      <c r="M199" s="8"/>
      <c r="N199" s="7"/>
      <c r="O199" s="8"/>
      <c r="P199" s="7"/>
      <c r="Q199" s="7"/>
      <c r="R199" s="8"/>
      <c r="S199" s="7"/>
      <c r="T199" s="9"/>
      <c r="U199" s="7"/>
      <c r="V199" s="8"/>
      <c r="W199" s="7"/>
      <c r="X199" s="7"/>
      <c r="Y199" s="8"/>
      <c r="Z199" s="7"/>
      <c r="AA199" s="8"/>
    </row>
    <row r="200" spans="4:27" ht="14" thickTop="1" thickBot="1">
      <c r="D200" s="64"/>
      <c r="E200" s="51" t="s">
        <v>506</v>
      </c>
      <c r="F200" s="7"/>
      <c r="G200" s="8"/>
      <c r="H200" s="7"/>
      <c r="I200" s="6"/>
      <c r="J200" s="7"/>
      <c r="K200" s="8"/>
      <c r="L200" s="7"/>
      <c r="M200" s="8"/>
      <c r="N200" s="7"/>
      <c r="O200" s="8"/>
      <c r="P200" s="7"/>
      <c r="Q200" s="7"/>
      <c r="R200" s="8"/>
      <c r="S200" s="7"/>
      <c r="T200" s="9"/>
      <c r="U200" s="7"/>
      <c r="V200" s="8"/>
      <c r="W200" s="7"/>
      <c r="X200" s="7"/>
      <c r="Y200" s="8"/>
      <c r="Z200" s="7"/>
      <c r="AA200" s="8"/>
    </row>
    <row r="201" spans="4:27" ht="14" thickTop="1" thickBot="1">
      <c r="D201" s="64"/>
      <c r="E201" s="51" t="s">
        <v>875</v>
      </c>
      <c r="F201" s="7"/>
      <c r="G201" s="8"/>
      <c r="H201" s="7"/>
      <c r="I201" s="6"/>
      <c r="J201" s="7"/>
      <c r="K201" s="8"/>
      <c r="L201" s="7"/>
      <c r="M201" s="8"/>
      <c r="N201" s="7"/>
      <c r="O201" s="8"/>
      <c r="P201" s="7"/>
      <c r="Q201" s="7"/>
      <c r="R201" s="8"/>
      <c r="S201" s="7"/>
      <c r="T201" s="9"/>
      <c r="U201" s="7"/>
      <c r="V201" s="8"/>
      <c r="W201" s="7"/>
      <c r="X201" s="7"/>
      <c r="Y201" s="8"/>
      <c r="Z201" s="7"/>
      <c r="AA201" s="8"/>
    </row>
    <row r="202" spans="4:27" ht="14" thickTop="1" thickBot="1">
      <c r="D202" s="64"/>
      <c r="E202" s="51" t="s">
        <v>452</v>
      </c>
      <c r="F202" s="7"/>
      <c r="G202" s="8"/>
      <c r="H202" s="7"/>
      <c r="I202" s="6"/>
      <c r="J202" s="7"/>
      <c r="K202" s="8"/>
      <c r="L202" s="7"/>
      <c r="M202" s="8"/>
      <c r="N202" s="7"/>
      <c r="O202" s="8"/>
      <c r="P202" s="7"/>
      <c r="Q202" s="7"/>
      <c r="R202" s="8"/>
      <c r="S202" s="7"/>
      <c r="T202" s="9"/>
      <c r="U202" s="7"/>
      <c r="V202" s="8"/>
      <c r="W202" s="7"/>
      <c r="X202" s="7"/>
      <c r="Y202" s="8"/>
      <c r="Z202" s="7"/>
      <c r="AA202" s="8"/>
    </row>
    <row r="203" spans="4:27" ht="14" thickTop="1" thickBot="1">
      <c r="D203" s="64"/>
      <c r="E203" s="51" t="s">
        <v>455</v>
      </c>
      <c r="F203" s="7"/>
      <c r="G203" s="8"/>
      <c r="H203" s="7"/>
      <c r="I203" s="6"/>
      <c r="J203" s="7"/>
      <c r="K203" s="8"/>
      <c r="L203" s="7"/>
      <c r="M203" s="8"/>
      <c r="N203" s="7"/>
      <c r="O203" s="8"/>
      <c r="P203" s="7"/>
      <c r="Q203" s="7"/>
      <c r="R203" s="8"/>
      <c r="S203" s="7"/>
      <c r="T203" s="9"/>
      <c r="U203" s="7"/>
      <c r="V203" s="8"/>
      <c r="W203" s="7"/>
      <c r="X203" s="7"/>
      <c r="Y203" s="8"/>
      <c r="Z203" s="7"/>
      <c r="AA203" s="8"/>
    </row>
    <row r="204" spans="4:27" ht="14" thickTop="1" thickBot="1">
      <c r="D204" s="64"/>
      <c r="E204" s="51" t="s">
        <v>486</v>
      </c>
      <c r="F204" s="7"/>
      <c r="G204" s="8"/>
      <c r="H204" s="7"/>
      <c r="I204" s="6"/>
      <c r="J204" s="7"/>
      <c r="K204" s="8"/>
      <c r="L204" s="7"/>
      <c r="M204" s="8"/>
      <c r="N204" s="7"/>
      <c r="O204" s="8"/>
      <c r="P204" s="7"/>
      <c r="Q204" s="7"/>
      <c r="R204" s="8"/>
      <c r="S204" s="7"/>
      <c r="T204" s="9"/>
      <c r="U204" s="7"/>
      <c r="V204" s="8"/>
      <c r="W204" s="7"/>
      <c r="X204" s="7"/>
      <c r="Y204" s="8"/>
      <c r="Z204" s="7"/>
      <c r="AA204" s="8"/>
    </row>
    <row r="205" spans="4:27" ht="14" thickTop="1" thickBot="1">
      <c r="D205" s="64"/>
      <c r="E205" s="51" t="s">
        <v>458</v>
      </c>
      <c r="F205" s="7"/>
      <c r="G205" s="8"/>
      <c r="H205" s="7"/>
      <c r="I205" s="6"/>
      <c r="J205" s="7"/>
      <c r="K205" s="8"/>
      <c r="L205" s="7"/>
      <c r="M205" s="8"/>
      <c r="N205" s="7"/>
      <c r="O205" s="8"/>
      <c r="P205" s="7"/>
      <c r="Q205" s="7"/>
      <c r="R205" s="8"/>
      <c r="S205" s="7"/>
      <c r="T205" s="9"/>
      <c r="U205" s="7"/>
      <c r="V205" s="8"/>
      <c r="W205" s="7"/>
      <c r="X205" s="7"/>
      <c r="Y205" s="8"/>
      <c r="Z205" s="7"/>
      <c r="AA205" s="8"/>
    </row>
    <row r="206" spans="4:27" ht="14" thickTop="1" thickBot="1">
      <c r="D206" s="64"/>
      <c r="E206" s="51" t="s">
        <v>485</v>
      </c>
      <c r="F206" s="7"/>
      <c r="G206" s="8"/>
      <c r="H206" s="7"/>
      <c r="I206" s="6"/>
      <c r="J206" s="7"/>
      <c r="K206" s="8"/>
      <c r="L206" s="7"/>
      <c r="M206" s="8"/>
      <c r="N206" s="7"/>
      <c r="O206" s="8"/>
      <c r="P206" s="7"/>
      <c r="Q206" s="7"/>
      <c r="R206" s="8"/>
      <c r="S206" s="7"/>
      <c r="T206" s="9"/>
      <c r="U206" s="7"/>
      <c r="V206" s="8"/>
      <c r="W206" s="7"/>
      <c r="X206" s="7"/>
      <c r="Y206" s="8"/>
      <c r="Z206" s="7"/>
      <c r="AA206" s="8"/>
    </row>
    <row r="207" spans="4:27" ht="14" thickTop="1" thickBot="1">
      <c r="D207" s="64"/>
      <c r="E207" s="51" t="s">
        <v>499</v>
      </c>
      <c r="F207" s="7"/>
      <c r="G207" s="8"/>
      <c r="H207" s="7"/>
      <c r="I207" s="6"/>
      <c r="J207" s="7"/>
      <c r="K207" s="8"/>
      <c r="L207" s="7"/>
      <c r="M207" s="8"/>
      <c r="N207" s="7"/>
      <c r="O207" s="8"/>
      <c r="P207" s="7"/>
      <c r="Q207" s="7"/>
      <c r="R207" s="8"/>
      <c r="S207" s="7"/>
      <c r="T207" s="9"/>
      <c r="U207" s="7"/>
      <c r="V207" s="8"/>
      <c r="W207" s="7"/>
      <c r="X207" s="7"/>
      <c r="Y207" s="8"/>
      <c r="Z207" s="7"/>
      <c r="AA207" s="8"/>
    </row>
    <row r="208" spans="4:27" ht="14" thickTop="1" thickBot="1">
      <c r="D208" s="64"/>
      <c r="E208" s="51" t="s">
        <v>467</v>
      </c>
      <c r="F208" s="7"/>
      <c r="G208" s="8"/>
      <c r="H208" s="7"/>
      <c r="I208" s="6"/>
      <c r="J208" s="7"/>
      <c r="K208" s="8"/>
      <c r="L208" s="7"/>
      <c r="M208" s="8"/>
      <c r="N208" s="7"/>
      <c r="O208" s="8"/>
      <c r="P208" s="7"/>
      <c r="Q208" s="7"/>
      <c r="R208" s="8"/>
      <c r="S208" s="7"/>
      <c r="T208" s="9"/>
      <c r="U208" s="7"/>
      <c r="V208" s="8"/>
      <c r="W208" s="7"/>
      <c r="X208" s="7"/>
      <c r="Y208" s="8"/>
      <c r="Z208" s="7"/>
      <c r="AA208" s="8"/>
    </row>
    <row r="209" spans="4:27" ht="14" thickTop="1" thickBot="1">
      <c r="D209" s="64"/>
      <c r="E209" s="51" t="s">
        <v>355</v>
      </c>
      <c r="F209" s="7"/>
      <c r="G209" s="8"/>
      <c r="H209" s="7"/>
      <c r="I209" s="6"/>
      <c r="J209" s="7"/>
      <c r="K209" s="8"/>
      <c r="L209" s="7"/>
      <c r="M209" s="8"/>
      <c r="N209" s="7"/>
      <c r="O209" s="8"/>
      <c r="P209" s="7"/>
      <c r="Q209" s="7"/>
      <c r="R209" s="8"/>
      <c r="S209" s="7"/>
      <c r="T209" s="9"/>
      <c r="U209" s="7"/>
      <c r="V209" s="8"/>
      <c r="W209" s="7"/>
      <c r="X209" s="7"/>
      <c r="Y209" s="8"/>
      <c r="Z209" s="7"/>
      <c r="AA209" s="8"/>
    </row>
    <row r="210" spans="4:27" ht="14" thickTop="1" thickBot="1">
      <c r="D210" s="64"/>
      <c r="E210" s="51" t="s">
        <v>494</v>
      </c>
      <c r="F210" s="7"/>
      <c r="G210" s="8"/>
      <c r="H210" s="7"/>
      <c r="I210" s="6"/>
      <c r="J210" s="7"/>
      <c r="K210" s="8"/>
      <c r="L210" s="7"/>
      <c r="M210" s="8"/>
      <c r="N210" s="7"/>
      <c r="O210" s="8"/>
      <c r="P210" s="7"/>
      <c r="Q210" s="7"/>
      <c r="R210" s="8"/>
      <c r="S210" s="7"/>
      <c r="T210" s="9"/>
      <c r="U210" s="7"/>
      <c r="V210" s="8"/>
      <c r="W210" s="7"/>
      <c r="X210" s="7"/>
      <c r="Y210" s="8"/>
      <c r="Z210" s="7"/>
      <c r="AA210" s="8"/>
    </row>
    <row r="211" spans="4:27" ht="14" thickTop="1" thickBot="1">
      <c r="D211" s="64"/>
      <c r="E211" s="51" t="s">
        <v>500</v>
      </c>
      <c r="F211" s="7"/>
      <c r="G211" s="8"/>
      <c r="H211" s="7"/>
      <c r="I211" s="6"/>
      <c r="J211" s="7"/>
      <c r="K211" s="8"/>
      <c r="L211" s="7"/>
      <c r="M211" s="8"/>
      <c r="N211" s="7"/>
      <c r="O211" s="8"/>
      <c r="P211" s="7"/>
      <c r="Q211" s="7"/>
      <c r="R211" s="8"/>
      <c r="S211" s="7"/>
      <c r="T211" s="9"/>
      <c r="U211" s="7"/>
      <c r="V211" s="8"/>
      <c r="W211" s="7"/>
      <c r="X211" s="7"/>
      <c r="Y211" s="8"/>
      <c r="Z211" s="7"/>
      <c r="AA211" s="8"/>
    </row>
    <row r="212" spans="4:27" ht="14" thickTop="1" thickBot="1">
      <c r="D212" s="64"/>
      <c r="E212" s="51" t="s">
        <v>465</v>
      </c>
      <c r="F212" s="7"/>
      <c r="G212" s="8"/>
      <c r="H212" s="7"/>
      <c r="I212" s="6"/>
      <c r="J212" s="7"/>
      <c r="K212" s="8"/>
      <c r="L212" s="7"/>
      <c r="M212" s="8"/>
      <c r="N212" s="7"/>
      <c r="O212" s="8"/>
      <c r="P212" s="7"/>
      <c r="Q212" s="7"/>
      <c r="R212" s="8"/>
      <c r="S212" s="7"/>
      <c r="T212" s="9"/>
      <c r="U212" s="7"/>
      <c r="V212" s="8"/>
      <c r="W212" s="7"/>
      <c r="X212" s="7"/>
      <c r="Y212" s="8"/>
      <c r="Z212" s="7"/>
      <c r="AA212" s="8"/>
    </row>
    <row r="213" spans="4:27" ht="14" thickTop="1" thickBot="1">
      <c r="D213" s="64"/>
      <c r="E213" s="51" t="s">
        <v>902</v>
      </c>
      <c r="F213" s="7"/>
      <c r="G213" s="8"/>
      <c r="H213" s="7"/>
      <c r="I213" s="6"/>
      <c r="J213" s="7"/>
      <c r="K213" s="8"/>
      <c r="L213" s="7"/>
      <c r="M213" s="8"/>
      <c r="N213" s="7"/>
      <c r="O213" s="8"/>
      <c r="P213" s="7"/>
      <c r="Q213" s="7"/>
      <c r="R213" s="8"/>
      <c r="S213" s="7"/>
      <c r="T213" s="9"/>
      <c r="U213" s="7"/>
      <c r="V213" s="8"/>
      <c r="W213" s="7"/>
      <c r="X213" s="7"/>
      <c r="Y213" s="8"/>
      <c r="Z213" s="7"/>
      <c r="AA213" s="8"/>
    </row>
    <row r="214" spans="4:27" ht="14" thickTop="1" thickBot="1">
      <c r="D214" s="64"/>
      <c r="E214" s="51" t="s">
        <v>1087</v>
      </c>
      <c r="F214" s="7"/>
      <c r="G214" s="8"/>
      <c r="H214" s="7"/>
      <c r="I214" s="6"/>
      <c r="J214" s="7"/>
      <c r="K214" s="8"/>
      <c r="L214" s="7"/>
      <c r="M214" s="8"/>
      <c r="N214" s="7"/>
      <c r="O214" s="8"/>
      <c r="P214" s="7"/>
      <c r="Q214" s="7"/>
      <c r="R214" s="8"/>
      <c r="S214" s="7"/>
      <c r="T214" s="9"/>
      <c r="U214" s="7"/>
      <c r="V214" s="8"/>
      <c r="W214" s="7"/>
      <c r="X214" s="7"/>
      <c r="Y214" s="8"/>
      <c r="Z214" s="7"/>
      <c r="AA214" s="8"/>
    </row>
    <row r="215" spans="4:27" ht="14" thickTop="1" thickBot="1">
      <c r="D215" s="64"/>
      <c r="E215" s="51" t="s">
        <v>493</v>
      </c>
      <c r="F215" s="7"/>
      <c r="G215" s="8"/>
      <c r="H215" s="7"/>
      <c r="I215" s="6"/>
      <c r="J215" s="7"/>
      <c r="K215" s="8"/>
      <c r="L215" s="7"/>
      <c r="M215" s="8"/>
      <c r="N215" s="7"/>
      <c r="O215" s="8"/>
      <c r="P215" s="7"/>
      <c r="Q215" s="7"/>
      <c r="R215" s="8"/>
      <c r="S215" s="7"/>
      <c r="T215" s="9"/>
      <c r="U215" s="7"/>
      <c r="V215" s="8"/>
      <c r="W215" s="7"/>
      <c r="X215" s="7"/>
      <c r="Y215" s="8"/>
      <c r="Z215" s="7"/>
      <c r="AA215" s="8"/>
    </row>
    <row r="216" spans="4:27" ht="14" thickTop="1" thickBot="1">
      <c r="D216" s="64"/>
      <c r="E216" s="51" t="s">
        <v>466</v>
      </c>
      <c r="F216" s="7"/>
      <c r="G216" s="8"/>
      <c r="H216" s="7"/>
      <c r="I216" s="6"/>
      <c r="J216" s="7"/>
      <c r="K216" s="8"/>
      <c r="L216" s="7"/>
      <c r="M216" s="8"/>
      <c r="N216" s="7"/>
      <c r="O216" s="8"/>
      <c r="P216" s="7"/>
      <c r="Q216" s="7"/>
      <c r="R216" s="8"/>
      <c r="S216" s="7"/>
      <c r="T216" s="9"/>
      <c r="U216" s="7"/>
      <c r="V216" s="8"/>
      <c r="W216" s="7"/>
      <c r="X216" s="7"/>
      <c r="Y216" s="8"/>
      <c r="Z216" s="7"/>
      <c r="AA216" s="8"/>
    </row>
    <row r="217" spans="4:27" ht="14" thickTop="1" thickBot="1">
      <c r="D217" s="64"/>
      <c r="E217" s="51" t="s">
        <v>502</v>
      </c>
      <c r="F217" s="7"/>
      <c r="G217" s="8"/>
      <c r="H217" s="7"/>
      <c r="I217" s="6"/>
      <c r="J217" s="7"/>
      <c r="K217" s="8"/>
      <c r="L217" s="7"/>
      <c r="M217" s="8"/>
      <c r="N217" s="7"/>
      <c r="O217" s="8"/>
      <c r="P217" s="7"/>
      <c r="Q217" s="7"/>
      <c r="R217" s="8"/>
      <c r="S217" s="7"/>
      <c r="T217" s="9"/>
      <c r="U217" s="7"/>
      <c r="V217" s="8"/>
      <c r="W217" s="7"/>
      <c r="X217" s="7"/>
      <c r="Y217" s="8"/>
      <c r="Z217" s="7"/>
      <c r="AA217" s="8"/>
    </row>
    <row r="218" spans="4:27" ht="14" thickTop="1" thickBot="1">
      <c r="D218" s="64"/>
      <c r="E218" s="51" t="s">
        <v>501</v>
      </c>
      <c r="F218" s="7"/>
      <c r="G218" s="8"/>
      <c r="H218" s="7"/>
      <c r="I218" s="6"/>
      <c r="J218" s="7"/>
      <c r="K218" s="8"/>
      <c r="L218" s="7"/>
      <c r="M218" s="8"/>
      <c r="N218" s="7"/>
      <c r="O218" s="8"/>
      <c r="P218" s="7"/>
      <c r="Q218" s="7"/>
      <c r="R218" s="8"/>
      <c r="S218" s="7"/>
      <c r="T218" s="9"/>
      <c r="U218" s="7"/>
      <c r="V218" s="8"/>
      <c r="W218" s="7"/>
      <c r="X218" s="7"/>
      <c r="Y218" s="8"/>
      <c r="Z218" s="7"/>
      <c r="AA218" s="8"/>
    </row>
    <row r="219" spans="4:27" ht="14" thickTop="1" thickBot="1">
      <c r="D219" s="64"/>
      <c r="E219" s="51" t="s">
        <v>908</v>
      </c>
      <c r="F219" s="7"/>
      <c r="G219" s="8"/>
      <c r="H219" s="7"/>
      <c r="I219" s="6"/>
      <c r="J219" s="7"/>
      <c r="K219" s="8"/>
      <c r="L219" s="7"/>
      <c r="M219" s="8"/>
      <c r="N219" s="7"/>
      <c r="O219" s="8"/>
      <c r="P219" s="7"/>
      <c r="Q219" s="7"/>
      <c r="R219" s="8"/>
      <c r="S219" s="7"/>
      <c r="T219" s="9"/>
      <c r="U219" s="7"/>
      <c r="V219" s="8"/>
      <c r="W219" s="7"/>
      <c r="X219" s="7"/>
      <c r="Y219" s="8"/>
      <c r="Z219" s="7"/>
      <c r="AA219" s="8"/>
    </row>
    <row r="220" spans="4:27" ht="14" thickTop="1" thickBot="1">
      <c r="D220" s="64"/>
      <c r="E220" s="51" t="s">
        <v>468</v>
      </c>
      <c r="F220" s="7"/>
      <c r="G220" s="8"/>
      <c r="H220" s="7"/>
      <c r="I220" s="6"/>
      <c r="J220" s="7"/>
      <c r="K220" s="8"/>
      <c r="L220" s="7"/>
      <c r="M220" s="8"/>
      <c r="N220" s="7"/>
      <c r="O220" s="8"/>
      <c r="P220" s="7"/>
      <c r="Q220" s="7"/>
      <c r="R220" s="8"/>
      <c r="S220" s="7"/>
      <c r="T220" s="9"/>
      <c r="U220" s="7"/>
      <c r="V220" s="8"/>
      <c r="W220" s="7"/>
      <c r="X220" s="7"/>
      <c r="Y220" s="8"/>
      <c r="Z220" s="7"/>
      <c r="AA220" s="8"/>
    </row>
    <row r="221" spans="4:27" ht="14" thickTop="1" thickBot="1">
      <c r="D221" s="64"/>
      <c r="E221" s="51" t="s">
        <v>901</v>
      </c>
      <c r="F221" s="7"/>
      <c r="G221" s="8"/>
      <c r="H221" s="7"/>
      <c r="I221" s="6"/>
      <c r="J221" s="7"/>
      <c r="K221" s="8"/>
      <c r="L221" s="7"/>
      <c r="M221" s="8"/>
      <c r="N221" s="7"/>
      <c r="O221" s="8"/>
      <c r="P221" s="7"/>
      <c r="Q221" s="7"/>
      <c r="R221" s="8"/>
      <c r="S221" s="7"/>
      <c r="T221" s="9"/>
      <c r="U221" s="7"/>
      <c r="V221" s="8"/>
      <c r="W221" s="7"/>
      <c r="X221" s="7"/>
      <c r="Y221" s="8"/>
      <c r="Z221" s="7"/>
      <c r="AA221" s="8"/>
    </row>
    <row r="222" spans="4:27" ht="14" thickTop="1" thickBot="1">
      <c r="D222" s="64"/>
      <c r="E222" s="51" t="s">
        <v>503</v>
      </c>
      <c r="F222" s="7"/>
      <c r="G222" s="8"/>
      <c r="H222" s="7"/>
      <c r="I222" s="6"/>
      <c r="J222" s="7"/>
      <c r="K222" s="8"/>
      <c r="L222" s="7"/>
      <c r="M222" s="8"/>
      <c r="N222" s="7"/>
      <c r="O222" s="8"/>
      <c r="P222" s="7"/>
      <c r="Q222" s="7"/>
      <c r="R222" s="8"/>
      <c r="S222" s="7"/>
      <c r="T222" s="9"/>
      <c r="U222" s="7"/>
      <c r="V222" s="8"/>
      <c r="W222" s="7"/>
      <c r="X222" s="7"/>
      <c r="Y222" s="8"/>
      <c r="Z222" s="7"/>
      <c r="AA222" s="8"/>
    </row>
    <row r="223" spans="4:27" ht="14" thickTop="1" thickBot="1">
      <c r="D223" s="64"/>
      <c r="E223" s="51" t="s">
        <v>487</v>
      </c>
      <c r="F223" s="7"/>
      <c r="G223" s="8"/>
      <c r="H223" s="7"/>
      <c r="I223" s="6"/>
      <c r="J223" s="7"/>
      <c r="K223" s="8"/>
      <c r="L223" s="7"/>
      <c r="M223" s="8"/>
      <c r="N223" s="7"/>
      <c r="O223" s="8"/>
      <c r="P223" s="7"/>
      <c r="Q223" s="7"/>
      <c r="R223" s="8"/>
      <c r="S223" s="7"/>
      <c r="T223" s="9"/>
      <c r="U223" s="7"/>
      <c r="V223" s="8"/>
      <c r="W223" s="7"/>
      <c r="X223" s="7"/>
      <c r="Y223" s="8"/>
      <c r="Z223" s="7"/>
      <c r="AA223" s="8"/>
    </row>
    <row r="224" spans="4:27" ht="14" thickTop="1" thickBot="1">
      <c r="D224" s="64"/>
      <c r="E224" s="51" t="s">
        <v>496</v>
      </c>
      <c r="F224" s="7"/>
      <c r="G224" s="8"/>
      <c r="H224" s="7"/>
      <c r="I224" s="6"/>
      <c r="J224" s="7"/>
      <c r="K224" s="8"/>
      <c r="L224" s="7"/>
      <c r="M224" s="8"/>
      <c r="N224" s="7"/>
      <c r="O224" s="8"/>
      <c r="P224" s="7"/>
      <c r="Q224" s="7"/>
      <c r="R224" s="8"/>
      <c r="S224" s="7"/>
      <c r="T224" s="9"/>
      <c r="U224" s="7"/>
      <c r="V224" s="8"/>
      <c r="W224" s="7"/>
      <c r="X224" s="7"/>
      <c r="Y224" s="8"/>
      <c r="Z224" s="7"/>
      <c r="AA224" s="8"/>
    </row>
    <row r="225" spans="4:27" ht="14" thickTop="1" thickBot="1">
      <c r="D225" s="64"/>
      <c r="E225" s="51" t="s">
        <v>879</v>
      </c>
      <c r="F225" s="7"/>
      <c r="G225" s="8"/>
      <c r="H225" s="7"/>
      <c r="I225" s="6"/>
      <c r="J225" s="7"/>
      <c r="K225" s="8"/>
      <c r="L225" s="7"/>
      <c r="M225" s="8"/>
      <c r="N225" s="7"/>
      <c r="O225" s="8"/>
      <c r="P225" s="7"/>
      <c r="Q225" s="7"/>
      <c r="R225" s="8"/>
      <c r="S225" s="7"/>
      <c r="T225" s="9"/>
      <c r="U225" s="7"/>
      <c r="V225" s="8"/>
      <c r="W225" s="7"/>
      <c r="X225" s="7"/>
      <c r="Y225" s="8"/>
      <c r="Z225" s="7"/>
      <c r="AA225" s="8"/>
    </row>
    <row r="226" spans="4:27" ht="14" thickTop="1" thickBot="1">
      <c r="D226" s="64"/>
      <c r="E226" s="51" t="s">
        <v>474</v>
      </c>
      <c r="F226" s="7"/>
      <c r="G226" s="8"/>
      <c r="H226" s="7"/>
      <c r="I226" s="6"/>
      <c r="J226" s="7"/>
      <c r="K226" s="8"/>
      <c r="L226" s="7"/>
      <c r="M226" s="8"/>
      <c r="N226" s="7"/>
      <c r="O226" s="8"/>
      <c r="P226" s="7"/>
      <c r="Q226" s="7"/>
      <c r="R226" s="8"/>
      <c r="S226" s="7"/>
      <c r="T226" s="9"/>
      <c r="U226" s="7"/>
      <c r="V226" s="8"/>
      <c r="W226" s="7"/>
      <c r="X226" s="7"/>
      <c r="Y226" s="8"/>
      <c r="Z226" s="7"/>
      <c r="AA226" s="8"/>
    </row>
    <row r="227" spans="4:27" ht="14" thickTop="1" thickBot="1">
      <c r="D227" s="64"/>
      <c r="E227" s="51" t="s">
        <v>906</v>
      </c>
      <c r="F227" s="7"/>
      <c r="G227" s="8"/>
      <c r="H227" s="7"/>
      <c r="I227" s="6"/>
      <c r="J227" s="7"/>
      <c r="K227" s="8"/>
      <c r="L227" s="7"/>
      <c r="M227" s="8"/>
      <c r="N227" s="7"/>
      <c r="O227" s="8"/>
      <c r="P227" s="7"/>
      <c r="Q227" s="7"/>
      <c r="R227" s="8"/>
      <c r="S227" s="7"/>
      <c r="T227" s="9"/>
      <c r="U227" s="7"/>
      <c r="V227" s="8"/>
      <c r="W227" s="7"/>
      <c r="X227" s="7"/>
      <c r="Y227" s="8"/>
      <c r="Z227" s="7"/>
      <c r="AA227" s="8"/>
    </row>
    <row r="228" spans="4:27" ht="14" thickTop="1" thickBot="1">
      <c r="D228" s="64"/>
      <c r="E228" s="51" t="s">
        <v>488</v>
      </c>
      <c r="F228" s="7"/>
      <c r="G228" s="8"/>
      <c r="H228" s="7"/>
      <c r="I228" s="6"/>
      <c r="J228" s="7"/>
      <c r="K228" s="8"/>
      <c r="L228" s="7"/>
      <c r="M228" s="8"/>
      <c r="N228" s="7"/>
      <c r="O228" s="8"/>
      <c r="P228" s="7"/>
      <c r="Q228" s="7"/>
      <c r="R228" s="8"/>
      <c r="S228" s="7"/>
      <c r="T228" s="9"/>
      <c r="U228" s="7"/>
      <c r="V228" s="8"/>
      <c r="W228" s="7"/>
      <c r="X228" s="7"/>
      <c r="Y228" s="8"/>
      <c r="Z228" s="7"/>
      <c r="AA228" s="8"/>
    </row>
    <row r="229" spans="4:27" ht="14" thickTop="1" thickBot="1">
      <c r="D229" s="64"/>
      <c r="E229" s="51" t="s">
        <v>492</v>
      </c>
      <c r="F229" s="7"/>
      <c r="G229" s="8"/>
      <c r="H229" s="7"/>
      <c r="I229" s="6"/>
      <c r="J229" s="7"/>
      <c r="K229" s="8"/>
      <c r="L229" s="7"/>
      <c r="M229" s="8"/>
      <c r="N229" s="7"/>
      <c r="O229" s="8"/>
      <c r="P229" s="7"/>
      <c r="Q229" s="7"/>
      <c r="R229" s="8"/>
      <c r="S229" s="7"/>
      <c r="T229" s="9"/>
      <c r="U229" s="7"/>
      <c r="V229" s="8"/>
      <c r="W229" s="7"/>
      <c r="X229" s="7"/>
      <c r="Y229" s="8"/>
      <c r="Z229" s="7"/>
      <c r="AA229" s="8"/>
    </row>
    <row r="230" spans="4:27" ht="14" thickTop="1" thickBot="1">
      <c r="D230" s="64"/>
      <c r="E230" s="51" t="s">
        <v>520</v>
      </c>
      <c r="F230" s="7"/>
      <c r="G230" s="8"/>
      <c r="H230" s="7"/>
      <c r="I230" s="6"/>
      <c r="J230" s="7"/>
      <c r="K230" s="8"/>
      <c r="L230" s="7"/>
      <c r="M230" s="8"/>
      <c r="N230" s="7"/>
      <c r="O230" s="8"/>
      <c r="P230" s="7"/>
      <c r="Q230" s="7"/>
      <c r="R230" s="8"/>
      <c r="S230" s="7"/>
      <c r="T230" s="9"/>
      <c r="U230" s="7"/>
      <c r="V230" s="8"/>
      <c r="W230" s="7"/>
      <c r="X230" s="7"/>
      <c r="Y230" s="8"/>
      <c r="Z230" s="7"/>
      <c r="AA230" s="8"/>
    </row>
    <row r="231" spans="4:27" ht="14" thickTop="1" thickBot="1">
      <c r="D231" s="64"/>
      <c r="E231" s="51" t="s">
        <v>505</v>
      </c>
      <c r="F231" s="7"/>
      <c r="G231" s="8"/>
      <c r="H231" s="7"/>
      <c r="I231" s="6"/>
      <c r="J231" s="7"/>
      <c r="K231" s="8"/>
      <c r="L231" s="7"/>
      <c r="M231" s="8"/>
      <c r="N231" s="7"/>
      <c r="O231" s="8"/>
      <c r="P231" s="7"/>
      <c r="Q231" s="7"/>
      <c r="R231" s="8"/>
      <c r="S231" s="7"/>
      <c r="T231" s="9"/>
      <c r="U231" s="7"/>
      <c r="V231" s="8"/>
      <c r="W231" s="7"/>
      <c r="X231" s="7"/>
      <c r="Y231" s="8"/>
      <c r="Z231" s="7"/>
      <c r="AA231" s="8"/>
    </row>
    <row r="232" spans="4:27" ht="14" thickTop="1" thickBot="1">
      <c r="D232" s="64"/>
      <c r="E232" s="51" t="s">
        <v>909</v>
      </c>
      <c r="F232" s="7"/>
      <c r="G232" s="8"/>
      <c r="H232" s="7"/>
      <c r="I232" s="6"/>
      <c r="J232" s="7"/>
      <c r="K232" s="8"/>
      <c r="L232" s="7"/>
      <c r="M232" s="8"/>
      <c r="N232" s="7"/>
      <c r="O232" s="8"/>
      <c r="P232" s="7"/>
      <c r="Q232" s="7"/>
      <c r="R232" s="8"/>
      <c r="S232" s="7"/>
      <c r="T232" s="9"/>
      <c r="U232" s="7"/>
      <c r="V232" s="8"/>
      <c r="W232" s="7"/>
      <c r="X232" s="7"/>
      <c r="Y232" s="8"/>
      <c r="Z232" s="7"/>
      <c r="AA232" s="8"/>
    </row>
    <row r="233" spans="4:27" ht="14" thickTop="1" thickBot="1">
      <c r="D233" s="64"/>
      <c r="E233" s="51" t="s">
        <v>882</v>
      </c>
      <c r="F233" s="7"/>
      <c r="G233" s="8"/>
      <c r="H233" s="7"/>
      <c r="I233" s="6"/>
      <c r="J233" s="7"/>
      <c r="K233" s="8"/>
      <c r="L233" s="7"/>
      <c r="M233" s="8"/>
      <c r="N233" s="7"/>
      <c r="O233" s="8"/>
      <c r="P233" s="7"/>
      <c r="Q233" s="7"/>
      <c r="R233" s="8"/>
      <c r="S233" s="7"/>
      <c r="T233" s="9"/>
      <c r="U233" s="7"/>
      <c r="V233" s="8"/>
      <c r="W233" s="7"/>
      <c r="X233" s="7"/>
      <c r="Y233" s="8"/>
      <c r="Z233" s="7"/>
      <c r="AA233" s="8"/>
    </row>
    <row r="234" spans="4:27" ht="14" thickTop="1" thickBot="1">
      <c r="D234" s="64"/>
      <c r="E234" s="51" t="s">
        <v>490</v>
      </c>
      <c r="F234" s="7"/>
      <c r="G234" s="8"/>
      <c r="H234" s="7"/>
      <c r="I234" s="6"/>
      <c r="J234" s="7"/>
      <c r="K234" s="8"/>
      <c r="L234" s="7"/>
      <c r="M234" s="8"/>
      <c r="N234" s="7"/>
      <c r="O234" s="8"/>
      <c r="P234" s="7"/>
      <c r="Q234" s="7"/>
      <c r="R234" s="8"/>
      <c r="S234" s="7"/>
      <c r="T234" s="9"/>
      <c r="U234" s="7"/>
      <c r="V234" s="8"/>
      <c r="W234" s="7"/>
      <c r="X234" s="7"/>
      <c r="Y234" s="8"/>
      <c r="Z234" s="7"/>
      <c r="AA234" s="8"/>
    </row>
    <row r="235" spans="4:27" ht="14" thickTop="1" thickBot="1">
      <c r="D235" s="64"/>
      <c r="E235" s="51" t="s">
        <v>495</v>
      </c>
      <c r="F235" s="7"/>
      <c r="G235" s="8"/>
      <c r="H235" s="7"/>
      <c r="I235" s="6"/>
      <c r="J235" s="7"/>
      <c r="K235" s="8"/>
      <c r="L235" s="7"/>
      <c r="M235" s="8"/>
      <c r="N235" s="7"/>
      <c r="O235" s="8"/>
      <c r="P235" s="7"/>
      <c r="Q235" s="7"/>
      <c r="R235" s="8"/>
      <c r="S235" s="7"/>
      <c r="T235" s="9"/>
      <c r="U235" s="7"/>
      <c r="V235" s="8"/>
      <c r="W235" s="7"/>
      <c r="X235" s="7"/>
      <c r="Y235" s="8"/>
      <c r="Z235" s="7"/>
      <c r="AA235" s="8"/>
    </row>
    <row r="236" spans="4:27" ht="14" thickTop="1" thickBot="1">
      <c r="D236" s="64"/>
      <c r="E236" s="51" t="s">
        <v>447</v>
      </c>
      <c r="F236" s="7"/>
      <c r="G236" s="8"/>
      <c r="H236" s="7"/>
      <c r="I236" s="6"/>
      <c r="J236" s="7"/>
      <c r="K236" s="8"/>
      <c r="L236" s="7"/>
      <c r="M236" s="8"/>
      <c r="N236" s="7"/>
      <c r="O236" s="8"/>
      <c r="P236" s="7"/>
      <c r="Q236" s="7"/>
      <c r="R236" s="8"/>
      <c r="S236" s="7"/>
      <c r="T236" s="9"/>
      <c r="U236" s="7"/>
      <c r="V236" s="8"/>
      <c r="W236" s="7"/>
      <c r="X236" s="7"/>
      <c r="Y236" s="8"/>
      <c r="Z236" s="7"/>
      <c r="AA236" s="8"/>
    </row>
    <row r="237" spans="4:27" ht="14" thickTop="1" thickBot="1">
      <c r="D237" s="64"/>
      <c r="E237" s="51" t="s">
        <v>448</v>
      </c>
      <c r="F237" s="7"/>
      <c r="G237" s="8"/>
      <c r="H237" s="7"/>
      <c r="I237" s="6"/>
      <c r="J237" s="7"/>
      <c r="K237" s="8"/>
      <c r="L237" s="7"/>
      <c r="M237" s="8"/>
      <c r="N237" s="7"/>
      <c r="O237" s="8"/>
      <c r="P237" s="7"/>
      <c r="Q237" s="7"/>
      <c r="R237" s="8"/>
      <c r="S237" s="7"/>
      <c r="T237" s="9"/>
      <c r="U237" s="7"/>
      <c r="V237" s="8"/>
      <c r="W237" s="7"/>
      <c r="X237" s="7"/>
      <c r="Y237" s="8"/>
      <c r="Z237" s="7"/>
      <c r="AA237" s="8"/>
    </row>
    <row r="238" spans="4:27" ht="14" thickTop="1" thickBot="1">
      <c r="D238" s="64"/>
      <c r="E238" s="51" t="s">
        <v>412</v>
      </c>
      <c r="F238" s="7"/>
      <c r="G238" s="8"/>
      <c r="H238" s="7"/>
      <c r="I238" s="6"/>
      <c r="J238" s="7"/>
      <c r="K238" s="8"/>
      <c r="L238" s="7"/>
      <c r="M238" s="8"/>
      <c r="N238" s="7"/>
      <c r="O238" s="8"/>
      <c r="P238" s="7"/>
      <c r="Q238" s="7"/>
      <c r="R238" s="8"/>
      <c r="S238" s="7"/>
      <c r="T238" s="9"/>
      <c r="U238" s="7"/>
      <c r="V238" s="8"/>
      <c r="W238" s="7"/>
      <c r="X238" s="7"/>
      <c r="Y238" s="8"/>
      <c r="Z238" s="7"/>
      <c r="AA238" s="8"/>
    </row>
    <row r="239" spans="4:27" ht="14" thickTop="1" thickBot="1">
      <c r="D239" s="64"/>
      <c r="E239" s="51" t="s">
        <v>835</v>
      </c>
      <c r="F239" s="7"/>
      <c r="G239" s="8"/>
      <c r="H239" s="7"/>
      <c r="I239" s="6"/>
      <c r="J239" s="7"/>
      <c r="K239" s="8"/>
      <c r="L239" s="7"/>
      <c r="M239" s="8"/>
      <c r="N239" s="7"/>
      <c r="O239" s="8"/>
      <c r="P239" s="7"/>
      <c r="Q239" s="7"/>
      <c r="R239" s="8"/>
      <c r="S239" s="7"/>
      <c r="T239" s="9"/>
      <c r="U239" s="7"/>
      <c r="V239" s="8"/>
      <c r="W239" s="7"/>
      <c r="X239" s="7"/>
      <c r="Y239" s="8"/>
      <c r="Z239" s="7"/>
      <c r="AA239" s="8"/>
    </row>
    <row r="240" spans="4:27" ht="14" thickTop="1" thickBot="1">
      <c r="D240" s="64"/>
      <c r="E240" s="51" t="s">
        <v>860</v>
      </c>
      <c r="F240" s="7"/>
      <c r="G240" s="8"/>
      <c r="H240" s="7"/>
      <c r="I240" s="6"/>
      <c r="J240" s="7"/>
      <c r="K240" s="8"/>
      <c r="L240" s="7"/>
      <c r="M240" s="8"/>
      <c r="N240" s="7"/>
      <c r="O240" s="8"/>
      <c r="P240" s="7"/>
      <c r="Q240" s="7"/>
      <c r="R240" s="8"/>
      <c r="S240" s="7"/>
      <c r="T240" s="9"/>
      <c r="U240" s="7"/>
      <c r="V240" s="8"/>
      <c r="W240" s="7"/>
      <c r="X240" s="7"/>
      <c r="Y240" s="8"/>
      <c r="Z240" s="7"/>
      <c r="AA240" s="8"/>
    </row>
    <row r="241" spans="4:27" ht="14" thickTop="1" thickBot="1">
      <c r="D241" s="64"/>
      <c r="E241" s="51" t="s">
        <v>1088</v>
      </c>
      <c r="F241" s="7"/>
      <c r="G241" s="8"/>
      <c r="H241" s="7"/>
      <c r="I241" s="6"/>
      <c r="J241" s="7"/>
      <c r="K241" s="8"/>
      <c r="L241" s="7"/>
      <c r="M241" s="8"/>
      <c r="N241" s="7"/>
      <c r="O241" s="8"/>
      <c r="P241" s="7"/>
      <c r="Q241" s="7"/>
      <c r="R241" s="8"/>
      <c r="S241" s="7"/>
      <c r="T241" s="9"/>
      <c r="U241" s="7"/>
      <c r="V241" s="8"/>
      <c r="W241" s="7"/>
      <c r="X241" s="7"/>
      <c r="Y241" s="8"/>
      <c r="Z241" s="7"/>
      <c r="AA241" s="8"/>
    </row>
    <row r="242" spans="4:27" ht="14" thickTop="1" thickBot="1">
      <c r="D242" s="64"/>
      <c r="E242" s="51" t="s">
        <v>423</v>
      </c>
      <c r="F242" s="7"/>
      <c r="G242" s="8"/>
      <c r="H242" s="7"/>
      <c r="I242" s="6"/>
      <c r="J242" s="7"/>
      <c r="K242" s="8"/>
      <c r="L242" s="7"/>
      <c r="M242" s="8"/>
      <c r="N242" s="7"/>
      <c r="O242" s="8"/>
      <c r="P242" s="7"/>
      <c r="Q242" s="7"/>
      <c r="R242" s="8"/>
      <c r="S242" s="7"/>
      <c r="T242" s="9"/>
      <c r="U242" s="7"/>
      <c r="V242" s="8"/>
      <c r="W242" s="7"/>
      <c r="X242" s="7"/>
      <c r="Y242" s="8"/>
      <c r="Z242" s="7"/>
      <c r="AA242" s="8"/>
    </row>
    <row r="243" spans="4:27" ht="14" thickTop="1" thickBot="1">
      <c r="D243" s="64"/>
      <c r="E243" s="51" t="s">
        <v>297</v>
      </c>
      <c r="F243" s="7"/>
      <c r="G243" s="8"/>
      <c r="H243" s="7"/>
      <c r="I243" s="6"/>
      <c r="J243" s="7"/>
      <c r="K243" s="8"/>
      <c r="L243" s="7"/>
      <c r="M243" s="8"/>
      <c r="N243" s="7"/>
      <c r="O243" s="8"/>
      <c r="P243" s="7"/>
      <c r="Q243" s="7"/>
      <c r="R243" s="8"/>
      <c r="S243" s="7"/>
      <c r="T243" s="9"/>
      <c r="U243" s="7"/>
      <c r="V243" s="8"/>
      <c r="W243" s="7"/>
      <c r="X243" s="7"/>
      <c r="Y243" s="8"/>
      <c r="Z243" s="7"/>
      <c r="AA243" s="8"/>
    </row>
    <row r="244" spans="4:27" ht="14" thickTop="1" thickBot="1">
      <c r="D244" s="64"/>
      <c r="E244" s="51" t="s">
        <v>442</v>
      </c>
      <c r="F244" s="7"/>
      <c r="G244" s="8"/>
      <c r="H244" s="7"/>
      <c r="I244" s="6"/>
      <c r="J244" s="7"/>
      <c r="K244" s="8"/>
      <c r="L244" s="7"/>
      <c r="M244" s="8"/>
      <c r="N244" s="7"/>
      <c r="O244" s="8"/>
      <c r="P244" s="7"/>
      <c r="Q244" s="7"/>
      <c r="R244" s="8"/>
      <c r="S244" s="7"/>
      <c r="T244" s="9"/>
      <c r="U244" s="7"/>
      <c r="V244" s="8"/>
      <c r="W244" s="7"/>
      <c r="X244" s="7"/>
      <c r="Y244" s="8"/>
      <c r="Z244" s="7"/>
      <c r="AA244" s="8"/>
    </row>
    <row r="245" spans="4:27" ht="14" thickTop="1" thickBot="1">
      <c r="D245" s="64"/>
      <c r="E245" s="51" t="s">
        <v>859</v>
      </c>
      <c r="F245" s="7"/>
      <c r="G245" s="8"/>
      <c r="H245" s="7"/>
      <c r="I245" s="6"/>
      <c r="J245" s="7"/>
      <c r="K245" s="8"/>
      <c r="L245" s="7"/>
      <c r="M245" s="8"/>
      <c r="N245" s="7"/>
      <c r="O245" s="8"/>
      <c r="P245" s="7"/>
      <c r="Q245" s="7"/>
      <c r="R245" s="8"/>
      <c r="S245" s="7"/>
      <c r="T245" s="9"/>
      <c r="U245" s="7"/>
      <c r="V245" s="8"/>
      <c r="W245" s="7"/>
      <c r="X245" s="7"/>
      <c r="Y245" s="8"/>
      <c r="Z245" s="7"/>
      <c r="AA245" s="8"/>
    </row>
    <row r="246" spans="4:27" ht="14" thickTop="1" thickBot="1">
      <c r="D246" s="64"/>
      <c r="E246" s="51" t="s">
        <v>861</v>
      </c>
      <c r="F246" s="7"/>
      <c r="G246" s="8"/>
      <c r="H246" s="7"/>
      <c r="I246" s="6"/>
      <c r="J246" s="7"/>
      <c r="K246" s="8"/>
      <c r="L246" s="7"/>
      <c r="M246" s="8"/>
      <c r="N246" s="7"/>
      <c r="O246" s="8"/>
      <c r="P246" s="7"/>
      <c r="Q246" s="7"/>
      <c r="R246" s="8"/>
      <c r="S246" s="7"/>
      <c r="T246" s="9"/>
      <c r="U246" s="7"/>
      <c r="V246" s="8"/>
      <c r="W246" s="7"/>
      <c r="X246" s="7"/>
      <c r="Y246" s="8"/>
      <c r="Z246" s="7"/>
      <c r="AA246" s="8"/>
    </row>
    <row r="247" spans="4:27" ht="14" thickTop="1" thickBot="1">
      <c r="D247" s="64"/>
      <c r="E247" s="51" t="s">
        <v>449</v>
      </c>
      <c r="F247" s="7"/>
      <c r="G247" s="8"/>
      <c r="H247" s="7"/>
      <c r="I247" s="6"/>
      <c r="J247" s="7"/>
      <c r="K247" s="8"/>
      <c r="L247" s="7"/>
      <c r="M247" s="8"/>
      <c r="N247" s="7"/>
      <c r="O247" s="8"/>
      <c r="P247" s="7"/>
      <c r="Q247" s="7"/>
      <c r="R247" s="8"/>
      <c r="S247" s="7"/>
      <c r="T247" s="9"/>
      <c r="U247" s="7"/>
      <c r="V247" s="8"/>
      <c r="W247" s="7"/>
      <c r="X247" s="7"/>
      <c r="Y247" s="8"/>
      <c r="Z247" s="7"/>
      <c r="AA247" s="8"/>
    </row>
    <row r="248" spans="4:27" ht="14" thickTop="1" thickBot="1">
      <c r="D248" s="64"/>
      <c r="E248" s="51" t="s">
        <v>864</v>
      </c>
      <c r="F248" s="7"/>
      <c r="G248" s="8"/>
      <c r="H248" s="7"/>
      <c r="I248" s="6"/>
      <c r="J248" s="7"/>
      <c r="K248" s="8"/>
      <c r="L248" s="7"/>
      <c r="M248" s="8"/>
      <c r="N248" s="7"/>
      <c r="O248" s="8"/>
      <c r="P248" s="7"/>
      <c r="Q248" s="7"/>
      <c r="R248" s="8"/>
      <c r="S248" s="7"/>
      <c r="T248" s="9"/>
      <c r="U248" s="7"/>
      <c r="V248" s="8"/>
      <c r="W248" s="7"/>
      <c r="X248" s="7"/>
      <c r="Y248" s="8"/>
      <c r="Z248" s="7"/>
      <c r="AA248" s="8"/>
    </row>
    <row r="249" spans="4:27" ht="14" thickTop="1" thickBot="1">
      <c r="D249" s="64"/>
      <c r="E249" s="51" t="s">
        <v>446</v>
      </c>
      <c r="F249" s="7"/>
      <c r="G249" s="8"/>
      <c r="H249" s="7"/>
      <c r="I249" s="6"/>
      <c r="J249" s="7"/>
      <c r="K249" s="8"/>
      <c r="L249" s="7"/>
      <c r="M249" s="8"/>
      <c r="N249" s="7"/>
      <c r="O249" s="8"/>
      <c r="P249" s="7"/>
      <c r="Q249" s="7"/>
      <c r="R249" s="8"/>
      <c r="S249" s="7"/>
      <c r="T249" s="9"/>
      <c r="U249" s="7"/>
      <c r="V249" s="8"/>
      <c r="W249" s="7"/>
      <c r="X249" s="7"/>
      <c r="Y249" s="8"/>
      <c r="Z249" s="7"/>
      <c r="AA249" s="8"/>
    </row>
    <row r="250" spans="4:27" ht="14" thickTop="1" thickBot="1">
      <c r="D250" s="64"/>
      <c r="E250" s="51" t="s">
        <v>444</v>
      </c>
      <c r="F250" s="7"/>
      <c r="G250" s="8"/>
      <c r="H250" s="7"/>
      <c r="I250" s="6"/>
      <c r="J250" s="7"/>
      <c r="K250" s="8"/>
      <c r="L250" s="7"/>
      <c r="M250" s="8"/>
      <c r="N250" s="7"/>
      <c r="O250" s="8"/>
      <c r="P250" s="7"/>
      <c r="Q250" s="7"/>
      <c r="R250" s="8"/>
      <c r="S250" s="7"/>
      <c r="T250" s="9"/>
      <c r="U250" s="7"/>
      <c r="V250" s="8"/>
      <c r="W250" s="7"/>
      <c r="X250" s="7"/>
      <c r="Y250" s="8"/>
      <c r="Z250" s="7"/>
      <c r="AA250" s="8"/>
    </row>
    <row r="251" spans="4:27" ht="14" thickTop="1" thickBot="1">
      <c r="D251" s="64"/>
      <c r="E251" s="51" t="s">
        <v>441</v>
      </c>
      <c r="F251" s="7"/>
      <c r="G251" s="8"/>
      <c r="H251" s="7"/>
      <c r="I251" s="6"/>
      <c r="J251" s="7"/>
      <c r="K251" s="8"/>
      <c r="L251" s="7"/>
      <c r="M251" s="8"/>
      <c r="N251" s="7"/>
      <c r="O251" s="8"/>
      <c r="P251" s="7"/>
      <c r="Q251" s="7"/>
      <c r="R251" s="8"/>
      <c r="S251" s="7"/>
      <c r="T251" s="9"/>
      <c r="U251" s="7"/>
      <c r="V251" s="8"/>
      <c r="W251" s="7"/>
      <c r="X251" s="7"/>
      <c r="Y251" s="8"/>
      <c r="Z251" s="7"/>
      <c r="AA251" s="8"/>
    </row>
    <row r="252" spans="4:27" ht="14" thickTop="1" thickBot="1">
      <c r="D252" s="64"/>
      <c r="E252" s="51" t="s">
        <v>440</v>
      </c>
      <c r="F252" s="7"/>
      <c r="G252" s="8"/>
      <c r="H252" s="7"/>
      <c r="I252" s="6"/>
      <c r="J252" s="7"/>
      <c r="K252" s="8"/>
      <c r="L252" s="7"/>
      <c r="M252" s="8"/>
      <c r="N252" s="7"/>
      <c r="O252" s="8"/>
      <c r="P252" s="7"/>
      <c r="Q252" s="7"/>
      <c r="R252" s="8"/>
      <c r="S252" s="7"/>
      <c r="T252" s="9"/>
      <c r="U252" s="7"/>
      <c r="V252" s="8"/>
      <c r="W252" s="7"/>
      <c r="X252" s="7"/>
      <c r="Y252" s="8"/>
      <c r="Z252" s="7"/>
      <c r="AA252" s="8"/>
    </row>
    <row r="253" spans="4:27" ht="14" thickTop="1" thickBot="1">
      <c r="D253" s="64"/>
      <c r="E253" s="51" t="s">
        <v>435</v>
      </c>
      <c r="F253" s="7"/>
      <c r="G253" s="8"/>
      <c r="H253" s="7"/>
      <c r="I253" s="6"/>
      <c r="J253" s="7"/>
      <c r="K253" s="8"/>
      <c r="L253" s="7"/>
      <c r="M253" s="8"/>
      <c r="N253" s="7"/>
      <c r="O253" s="8"/>
      <c r="P253" s="7"/>
      <c r="Q253" s="7"/>
      <c r="R253" s="8"/>
      <c r="S253" s="7"/>
      <c r="T253" s="9"/>
      <c r="U253" s="7"/>
      <c r="V253" s="8"/>
      <c r="W253" s="7"/>
      <c r="X253" s="7"/>
      <c r="Y253" s="8"/>
      <c r="Z253" s="7"/>
      <c r="AA253" s="8"/>
    </row>
    <row r="254" spans="4:27" ht="14" thickTop="1" thickBot="1">
      <c r="D254" s="64"/>
      <c r="E254" s="51" t="s">
        <v>865</v>
      </c>
      <c r="F254" s="7"/>
      <c r="G254" s="8"/>
      <c r="H254" s="7"/>
      <c r="I254" s="6"/>
      <c r="J254" s="7"/>
      <c r="K254" s="8"/>
      <c r="L254" s="7"/>
      <c r="M254" s="8"/>
      <c r="N254" s="7"/>
      <c r="O254" s="8"/>
      <c r="P254" s="7"/>
      <c r="Q254" s="7"/>
      <c r="R254" s="8"/>
      <c r="S254" s="7"/>
      <c r="T254" s="9"/>
      <c r="U254" s="7"/>
      <c r="V254" s="8"/>
      <c r="W254" s="7"/>
      <c r="X254" s="7"/>
      <c r="Y254" s="8"/>
      <c r="Z254" s="7"/>
      <c r="AA254" s="8"/>
    </row>
    <row r="255" spans="4:27" ht="14" thickTop="1" thickBot="1">
      <c r="D255" s="64"/>
      <c r="E255" s="51" t="s">
        <v>863</v>
      </c>
      <c r="F255" s="7"/>
      <c r="G255" s="8"/>
      <c r="H255" s="7"/>
      <c r="I255" s="6"/>
      <c r="J255" s="7"/>
      <c r="K255" s="8"/>
      <c r="L255" s="7"/>
      <c r="M255" s="8"/>
      <c r="N255" s="7"/>
      <c r="O255" s="8"/>
      <c r="P255" s="7"/>
      <c r="Q255" s="7"/>
      <c r="R255" s="8"/>
      <c r="S255" s="7"/>
      <c r="T255" s="9"/>
      <c r="U255" s="7"/>
      <c r="V255" s="8"/>
      <c r="W255" s="7"/>
      <c r="X255" s="7"/>
      <c r="Y255" s="8"/>
      <c r="Z255" s="7"/>
      <c r="AA255" s="8"/>
    </row>
    <row r="256" spans="4:27" ht="14" thickTop="1" thickBot="1">
      <c r="D256" s="64"/>
      <c r="E256" s="51" t="s">
        <v>840</v>
      </c>
      <c r="F256" s="7"/>
      <c r="G256" s="8"/>
      <c r="H256" s="7"/>
      <c r="I256" s="6"/>
      <c r="J256" s="7"/>
      <c r="K256" s="8"/>
      <c r="L256" s="7"/>
      <c r="M256" s="8"/>
      <c r="N256" s="7"/>
      <c r="O256" s="8"/>
      <c r="P256" s="7"/>
      <c r="Q256" s="7"/>
      <c r="R256" s="8"/>
      <c r="S256" s="7"/>
      <c r="T256" s="9"/>
      <c r="U256" s="7"/>
      <c r="V256" s="8"/>
      <c r="W256" s="7"/>
      <c r="X256" s="7"/>
      <c r="Y256" s="8"/>
      <c r="Z256" s="7"/>
      <c r="AA256" s="8"/>
    </row>
    <row r="257" spans="4:27" ht="14" thickTop="1" thickBot="1">
      <c r="D257" s="64"/>
      <c r="E257" s="51" t="s">
        <v>834</v>
      </c>
      <c r="F257" s="7"/>
      <c r="G257" s="8"/>
      <c r="H257" s="7"/>
      <c r="I257" s="6"/>
      <c r="J257" s="7"/>
      <c r="K257" s="8"/>
      <c r="L257" s="7"/>
      <c r="M257" s="8"/>
      <c r="N257" s="7"/>
      <c r="O257" s="8"/>
      <c r="P257" s="7"/>
      <c r="Q257" s="7"/>
      <c r="R257" s="8"/>
      <c r="S257" s="7"/>
      <c r="T257" s="9"/>
      <c r="U257" s="7"/>
      <c r="V257" s="8"/>
      <c r="W257" s="7"/>
      <c r="X257" s="7"/>
      <c r="Y257" s="8"/>
      <c r="Z257" s="7"/>
      <c r="AA257" s="8"/>
    </row>
    <row r="258" spans="4:27" ht="14" thickTop="1" thickBot="1">
      <c r="D258" s="64"/>
      <c r="E258" s="51" t="s">
        <v>836</v>
      </c>
      <c r="F258" s="7"/>
      <c r="G258" s="8"/>
      <c r="H258" s="7"/>
      <c r="I258" s="6"/>
      <c r="J258" s="7"/>
      <c r="K258" s="8"/>
      <c r="L258" s="7"/>
      <c r="M258" s="8"/>
      <c r="N258" s="7"/>
      <c r="O258" s="8"/>
      <c r="P258" s="7"/>
      <c r="Q258" s="7"/>
      <c r="R258" s="8"/>
      <c r="S258" s="7"/>
      <c r="T258" s="9"/>
      <c r="U258" s="7"/>
      <c r="V258" s="8"/>
      <c r="W258" s="7"/>
      <c r="X258" s="7"/>
      <c r="Y258" s="8"/>
      <c r="Z258" s="7"/>
      <c r="AA258" s="8"/>
    </row>
    <row r="259" spans="4:27" ht="14" thickTop="1" thickBot="1">
      <c r="D259" s="64"/>
      <c r="E259" s="51" t="s">
        <v>837</v>
      </c>
      <c r="F259" s="7"/>
      <c r="G259" s="8"/>
      <c r="H259" s="7"/>
      <c r="I259" s="6"/>
      <c r="J259" s="7"/>
      <c r="K259" s="8"/>
      <c r="L259" s="7"/>
      <c r="M259" s="8"/>
      <c r="N259" s="7"/>
      <c r="O259" s="8"/>
      <c r="P259" s="7"/>
      <c r="Q259" s="7"/>
      <c r="R259" s="8"/>
      <c r="S259" s="7"/>
      <c r="T259" s="9"/>
      <c r="U259" s="7"/>
      <c r="V259" s="8"/>
      <c r="W259" s="7"/>
      <c r="X259" s="7"/>
      <c r="Y259" s="8"/>
      <c r="Z259" s="7"/>
      <c r="AA259" s="8"/>
    </row>
    <row r="260" spans="4:27" ht="14" thickTop="1" thickBot="1">
      <c r="D260" s="64"/>
      <c r="E260" s="51" t="s">
        <v>868</v>
      </c>
      <c r="F260" s="7"/>
      <c r="G260" s="8"/>
      <c r="H260" s="7"/>
      <c r="I260" s="6"/>
      <c r="J260" s="7"/>
      <c r="K260" s="8"/>
      <c r="L260" s="7"/>
      <c r="M260" s="8"/>
      <c r="N260" s="7"/>
      <c r="O260" s="8"/>
      <c r="P260" s="7"/>
      <c r="Q260" s="7"/>
      <c r="R260" s="8"/>
      <c r="S260" s="7"/>
      <c r="T260" s="9"/>
      <c r="U260" s="7"/>
      <c r="V260" s="8"/>
      <c r="W260" s="7"/>
      <c r="X260" s="7"/>
      <c r="Y260" s="8"/>
      <c r="Z260" s="7"/>
      <c r="AA260" s="8"/>
    </row>
    <row r="261" spans="4:27" ht="14" thickTop="1" thickBot="1">
      <c r="D261" s="64"/>
      <c r="E261" s="51" t="s">
        <v>838</v>
      </c>
      <c r="F261" s="7"/>
      <c r="G261" s="8"/>
      <c r="H261" s="7"/>
      <c r="I261" s="6"/>
      <c r="J261" s="7"/>
      <c r="K261" s="8"/>
      <c r="L261" s="7"/>
      <c r="M261" s="8"/>
      <c r="N261" s="7"/>
      <c r="O261" s="8"/>
      <c r="P261" s="7"/>
      <c r="Q261" s="7"/>
      <c r="R261" s="8"/>
      <c r="S261" s="7"/>
      <c r="T261" s="9"/>
      <c r="U261" s="7"/>
      <c r="V261" s="8"/>
      <c r="W261" s="7"/>
      <c r="X261" s="7"/>
      <c r="Y261" s="8"/>
      <c r="Z261" s="7"/>
      <c r="AA261" s="8"/>
    </row>
    <row r="262" spans="4:27" ht="14" thickTop="1" thickBot="1">
      <c r="D262" s="64"/>
      <c r="E262" s="51" t="s">
        <v>839</v>
      </c>
      <c r="F262" s="7"/>
      <c r="G262" s="8"/>
      <c r="H262" s="7"/>
      <c r="I262" s="6"/>
      <c r="J262" s="7"/>
      <c r="K262" s="8"/>
      <c r="L262" s="7"/>
      <c r="M262" s="8"/>
      <c r="N262" s="7"/>
      <c r="O262" s="8"/>
      <c r="P262" s="7"/>
      <c r="Q262" s="7"/>
      <c r="R262" s="8"/>
      <c r="S262" s="7"/>
      <c r="T262" s="9"/>
      <c r="U262" s="7"/>
      <c r="V262" s="8"/>
      <c r="W262" s="7"/>
      <c r="X262" s="7"/>
      <c r="Y262" s="8"/>
      <c r="Z262" s="7"/>
      <c r="AA262" s="8"/>
    </row>
    <row r="263" spans="4:27" ht="14" thickTop="1" thickBot="1">
      <c r="D263" s="64"/>
      <c r="E263" s="51" t="s">
        <v>417</v>
      </c>
      <c r="F263" s="7"/>
      <c r="G263" s="8"/>
      <c r="H263" s="7"/>
      <c r="I263" s="6"/>
      <c r="J263" s="7"/>
      <c r="K263" s="8"/>
      <c r="L263" s="7"/>
      <c r="M263" s="8"/>
      <c r="N263" s="7"/>
      <c r="O263" s="8"/>
      <c r="P263" s="7"/>
      <c r="Q263" s="7"/>
      <c r="R263" s="8"/>
      <c r="S263" s="7"/>
      <c r="T263" s="9"/>
      <c r="U263" s="7"/>
      <c r="V263" s="8"/>
      <c r="W263" s="7"/>
      <c r="X263" s="7"/>
      <c r="Y263" s="8"/>
      <c r="Z263" s="7"/>
      <c r="AA263" s="8"/>
    </row>
    <row r="264" spans="4:27" ht="14" thickTop="1" thickBot="1">
      <c r="D264" s="64"/>
      <c r="E264" s="51" t="s">
        <v>438</v>
      </c>
      <c r="F264" s="7"/>
      <c r="G264" s="8"/>
      <c r="H264" s="7"/>
      <c r="I264" s="6"/>
      <c r="J264" s="7"/>
      <c r="K264" s="8"/>
      <c r="L264" s="7"/>
      <c r="M264" s="8"/>
      <c r="N264" s="7"/>
      <c r="O264" s="8"/>
      <c r="P264" s="7"/>
      <c r="Q264" s="7"/>
      <c r="R264" s="8"/>
      <c r="S264" s="7"/>
      <c r="T264" s="9"/>
      <c r="U264" s="7"/>
      <c r="V264" s="8"/>
      <c r="W264" s="7"/>
      <c r="X264" s="7"/>
      <c r="Y264" s="8"/>
      <c r="Z264" s="7"/>
      <c r="AA264" s="8"/>
    </row>
    <row r="265" spans="4:27" ht="14" thickTop="1" thickBot="1">
      <c r="D265" s="64"/>
      <c r="E265" s="51" t="s">
        <v>432</v>
      </c>
      <c r="F265" s="7"/>
      <c r="G265" s="8"/>
      <c r="H265" s="7"/>
      <c r="I265" s="6"/>
      <c r="J265" s="7"/>
      <c r="K265" s="8"/>
      <c r="L265" s="7"/>
      <c r="M265" s="8"/>
      <c r="N265" s="7"/>
      <c r="O265" s="8"/>
      <c r="P265" s="7"/>
      <c r="Q265" s="7"/>
      <c r="R265" s="8"/>
      <c r="S265" s="7"/>
      <c r="T265" s="9"/>
      <c r="U265" s="7"/>
      <c r="V265" s="8"/>
      <c r="W265" s="7"/>
      <c r="X265" s="7"/>
      <c r="Y265" s="8"/>
      <c r="Z265" s="7"/>
      <c r="AA265" s="8"/>
    </row>
    <row r="266" spans="4:27" ht="14" thickTop="1" thickBot="1">
      <c r="D266" s="64"/>
      <c r="E266" s="51" t="s">
        <v>415</v>
      </c>
      <c r="F266" s="7"/>
      <c r="G266" s="8"/>
      <c r="H266" s="7"/>
      <c r="I266" s="6"/>
      <c r="J266" s="7"/>
      <c r="K266" s="8"/>
      <c r="L266" s="7"/>
      <c r="M266" s="8"/>
      <c r="N266" s="7"/>
      <c r="O266" s="8"/>
      <c r="P266" s="7"/>
      <c r="Q266" s="7"/>
      <c r="R266" s="8"/>
      <c r="S266" s="7"/>
      <c r="T266" s="9"/>
      <c r="U266" s="7"/>
      <c r="V266" s="8"/>
      <c r="W266" s="7"/>
      <c r="X266" s="7"/>
      <c r="Y266" s="8"/>
      <c r="Z266" s="7"/>
      <c r="AA266" s="8"/>
    </row>
    <row r="267" spans="4:27" ht="14" thickTop="1" thickBot="1">
      <c r="D267" s="64"/>
      <c r="E267" s="51" t="s">
        <v>419</v>
      </c>
      <c r="F267" s="7"/>
      <c r="G267" s="8"/>
      <c r="H267" s="7"/>
      <c r="I267" s="6"/>
      <c r="J267" s="7"/>
      <c r="K267" s="8"/>
      <c r="L267" s="7"/>
      <c r="M267" s="8"/>
      <c r="N267" s="7"/>
      <c r="O267" s="8"/>
      <c r="P267" s="7"/>
      <c r="Q267" s="7"/>
      <c r="R267" s="8"/>
      <c r="S267" s="7"/>
      <c r="T267" s="9"/>
      <c r="U267" s="7"/>
      <c r="V267" s="8"/>
      <c r="W267" s="7"/>
      <c r="X267" s="7"/>
      <c r="Y267" s="8"/>
      <c r="Z267" s="7"/>
      <c r="AA267" s="8"/>
    </row>
    <row r="268" spans="4:27" ht="14" thickTop="1" thickBot="1">
      <c r="D268" s="64"/>
      <c r="E268" s="51" t="s">
        <v>851</v>
      </c>
      <c r="F268" s="7"/>
      <c r="G268" s="8"/>
      <c r="H268" s="7"/>
      <c r="I268" s="6"/>
      <c r="J268" s="7"/>
      <c r="K268" s="8"/>
      <c r="L268" s="7"/>
      <c r="M268" s="8"/>
      <c r="N268" s="7"/>
      <c r="O268" s="8"/>
      <c r="P268" s="7"/>
      <c r="Q268" s="7"/>
      <c r="R268" s="8"/>
      <c r="S268" s="7"/>
      <c r="T268" s="9"/>
      <c r="U268" s="7"/>
      <c r="V268" s="8"/>
      <c r="W268" s="7"/>
      <c r="X268" s="7"/>
      <c r="Y268" s="8"/>
      <c r="Z268" s="7"/>
      <c r="AA268" s="8"/>
    </row>
    <row r="269" spans="4:27" ht="14" thickTop="1" thickBot="1">
      <c r="D269" s="64"/>
      <c r="E269" s="51" t="s">
        <v>858</v>
      </c>
      <c r="F269" s="7"/>
      <c r="G269" s="8"/>
      <c r="H269" s="7"/>
      <c r="I269" s="6"/>
      <c r="J269" s="7"/>
      <c r="K269" s="8"/>
      <c r="L269" s="7"/>
      <c r="M269" s="8"/>
      <c r="N269" s="7"/>
      <c r="O269" s="8"/>
      <c r="P269" s="7"/>
      <c r="Q269" s="7"/>
      <c r="R269" s="8"/>
      <c r="S269" s="7"/>
      <c r="T269" s="9"/>
      <c r="U269" s="7"/>
      <c r="V269" s="8"/>
      <c r="W269" s="7"/>
      <c r="X269" s="7"/>
      <c r="Y269" s="8"/>
      <c r="Z269" s="7"/>
      <c r="AA269" s="8"/>
    </row>
    <row r="270" spans="4:27" ht="14" thickTop="1" thickBot="1">
      <c r="D270" s="64"/>
      <c r="E270" s="51" t="s">
        <v>1264</v>
      </c>
      <c r="F270" s="7"/>
      <c r="G270" s="8"/>
      <c r="H270" s="7"/>
      <c r="I270" s="6"/>
      <c r="J270" s="7"/>
      <c r="K270" s="8"/>
      <c r="L270" s="7"/>
      <c r="M270" s="8"/>
      <c r="N270" s="7"/>
      <c r="O270" s="8"/>
      <c r="P270" s="7"/>
      <c r="Q270" s="7"/>
      <c r="R270" s="8"/>
      <c r="S270" s="7"/>
      <c r="T270" s="9"/>
      <c r="U270" s="7"/>
      <c r="V270" s="8"/>
      <c r="W270" s="7"/>
      <c r="X270" s="7"/>
      <c r="Y270" s="8"/>
      <c r="Z270" s="7"/>
      <c r="AA270" s="8"/>
    </row>
    <row r="271" spans="4:27" ht="14" thickTop="1" thickBot="1">
      <c r="D271" s="64"/>
      <c r="E271" s="51" t="s">
        <v>437</v>
      </c>
      <c r="F271" s="7"/>
      <c r="G271" s="8"/>
      <c r="H271" s="7"/>
      <c r="I271" s="6"/>
      <c r="J271" s="7"/>
      <c r="K271" s="8"/>
      <c r="L271" s="7"/>
      <c r="M271" s="8"/>
      <c r="N271" s="7"/>
      <c r="O271" s="8"/>
      <c r="P271" s="7"/>
      <c r="Q271" s="7"/>
      <c r="R271" s="8"/>
      <c r="S271" s="7"/>
      <c r="T271" s="9"/>
      <c r="U271" s="7"/>
      <c r="V271" s="8"/>
      <c r="W271" s="7"/>
      <c r="X271" s="7"/>
      <c r="Y271" s="8"/>
      <c r="Z271" s="7"/>
      <c r="AA271" s="8"/>
    </row>
    <row r="272" spans="4:27" ht="14" thickTop="1" thickBot="1">
      <c r="D272" s="64"/>
      <c r="E272" s="51" t="s">
        <v>1081</v>
      </c>
      <c r="F272" s="7"/>
      <c r="G272" s="8"/>
      <c r="H272" s="7"/>
      <c r="I272" s="6"/>
      <c r="J272" s="7"/>
      <c r="K272" s="8"/>
      <c r="L272" s="7"/>
      <c r="M272" s="8"/>
      <c r="N272" s="7"/>
      <c r="O272" s="8"/>
      <c r="P272" s="7"/>
      <c r="Q272" s="7"/>
      <c r="R272" s="8"/>
      <c r="S272" s="7"/>
      <c r="T272" s="9"/>
      <c r="U272" s="7"/>
      <c r="V272" s="8"/>
      <c r="W272" s="7"/>
      <c r="X272" s="7"/>
      <c r="Y272" s="8"/>
      <c r="Z272" s="7"/>
      <c r="AA272" s="8"/>
    </row>
    <row r="273" spans="4:27" ht="14" thickTop="1" thickBot="1">
      <c r="D273" s="64"/>
      <c r="E273" s="51" t="s">
        <v>1265</v>
      </c>
      <c r="F273" s="7"/>
      <c r="G273" s="8"/>
      <c r="H273" s="7"/>
      <c r="I273" s="6"/>
      <c r="J273" s="7"/>
      <c r="K273" s="8"/>
      <c r="L273" s="7"/>
      <c r="M273" s="8"/>
      <c r="N273" s="7"/>
      <c r="O273" s="8"/>
      <c r="P273" s="7"/>
      <c r="Q273" s="7"/>
      <c r="R273" s="8"/>
      <c r="S273" s="7"/>
      <c r="T273" s="9"/>
      <c r="U273" s="7"/>
      <c r="V273" s="8"/>
      <c r="W273" s="7"/>
      <c r="X273" s="7"/>
      <c r="Y273" s="8"/>
      <c r="Z273" s="7"/>
      <c r="AA273" s="8"/>
    </row>
    <row r="274" spans="4:27" ht="14" thickTop="1" thickBot="1">
      <c r="D274" s="64"/>
      <c r="E274" s="51" t="s">
        <v>185</v>
      </c>
      <c r="F274" s="7"/>
      <c r="G274" s="8"/>
      <c r="H274" s="7"/>
      <c r="I274" s="6"/>
      <c r="J274" s="7"/>
      <c r="K274" s="8"/>
      <c r="L274" s="7"/>
      <c r="M274" s="8"/>
      <c r="N274" s="7"/>
      <c r="O274" s="8"/>
      <c r="P274" s="7"/>
      <c r="Q274" s="7"/>
      <c r="R274" s="8"/>
      <c r="S274" s="7"/>
      <c r="T274" s="9"/>
      <c r="U274" s="7"/>
      <c r="V274" s="8"/>
      <c r="W274" s="7"/>
      <c r="X274" s="7"/>
      <c r="Y274" s="8"/>
      <c r="Z274" s="7"/>
      <c r="AA274" s="8"/>
    </row>
    <row r="275" spans="4:27" ht="14" thickTop="1" thickBot="1">
      <c r="D275" s="64"/>
      <c r="E275" s="51" t="s">
        <v>1089</v>
      </c>
      <c r="F275" s="7"/>
      <c r="G275" s="8"/>
      <c r="H275" s="7"/>
      <c r="I275" s="6"/>
      <c r="J275" s="7"/>
      <c r="K275" s="8"/>
      <c r="L275" s="7"/>
      <c r="M275" s="8"/>
      <c r="N275" s="7"/>
      <c r="O275" s="8"/>
      <c r="P275" s="7"/>
      <c r="Q275" s="7"/>
      <c r="R275" s="8"/>
      <c r="S275" s="7"/>
      <c r="T275" s="9"/>
      <c r="U275" s="7"/>
      <c r="V275" s="8"/>
      <c r="W275" s="7"/>
      <c r="X275" s="7"/>
      <c r="Y275" s="8"/>
      <c r="Z275" s="7"/>
      <c r="AA275" s="8"/>
    </row>
    <row r="276" spans="4:27" ht="14" thickTop="1" thickBot="1">
      <c r="D276" s="64"/>
      <c r="E276" s="51" t="s">
        <v>189</v>
      </c>
      <c r="F276" s="7"/>
      <c r="G276" s="8"/>
      <c r="H276" s="7"/>
      <c r="I276" s="6"/>
      <c r="J276" s="7"/>
      <c r="K276" s="8"/>
      <c r="L276" s="7"/>
      <c r="M276" s="8"/>
      <c r="N276" s="7"/>
      <c r="O276" s="8"/>
      <c r="P276" s="7"/>
      <c r="Q276" s="7"/>
      <c r="R276" s="8"/>
      <c r="S276" s="7"/>
      <c r="T276" s="9"/>
      <c r="U276" s="7"/>
      <c r="V276" s="8"/>
      <c r="W276" s="7"/>
      <c r="X276" s="7"/>
      <c r="Y276" s="8"/>
      <c r="Z276" s="7"/>
      <c r="AA276" s="8"/>
    </row>
    <row r="277" spans="4:27" ht="14" thickTop="1" thickBot="1">
      <c r="D277" s="64"/>
      <c r="E277" s="51" t="s">
        <v>190</v>
      </c>
      <c r="F277" s="7"/>
      <c r="G277" s="8"/>
      <c r="H277" s="7"/>
      <c r="I277" s="6"/>
      <c r="J277" s="7"/>
      <c r="K277" s="8"/>
      <c r="L277" s="7"/>
      <c r="M277" s="8"/>
      <c r="N277" s="7"/>
      <c r="O277" s="8"/>
      <c r="P277" s="7"/>
      <c r="Q277" s="7"/>
      <c r="R277" s="8"/>
      <c r="S277" s="7"/>
      <c r="T277" s="9"/>
      <c r="U277" s="7"/>
      <c r="V277" s="8"/>
      <c r="W277" s="7"/>
      <c r="X277" s="7"/>
      <c r="Y277" s="8"/>
      <c r="Z277" s="7"/>
      <c r="AA277" s="8"/>
    </row>
    <row r="278" spans="4:27" ht="14" thickTop="1" thickBot="1">
      <c r="D278" s="64"/>
      <c r="E278" s="51" t="s">
        <v>192</v>
      </c>
      <c r="F278" s="7"/>
      <c r="G278" s="8"/>
      <c r="H278" s="7"/>
      <c r="I278" s="6"/>
      <c r="J278" s="7"/>
      <c r="K278" s="8"/>
      <c r="L278" s="7"/>
      <c r="M278" s="8"/>
      <c r="N278" s="7"/>
      <c r="O278" s="8"/>
      <c r="P278" s="7"/>
      <c r="Q278" s="7"/>
      <c r="R278" s="8"/>
      <c r="S278" s="7"/>
      <c r="T278" s="9"/>
      <c r="U278" s="7"/>
      <c r="V278" s="8"/>
      <c r="W278" s="7"/>
      <c r="X278" s="7"/>
      <c r="Y278" s="8"/>
      <c r="Z278" s="7"/>
      <c r="AA278" s="8"/>
    </row>
    <row r="279" spans="4:27" ht="14" thickTop="1" thickBot="1">
      <c r="D279" s="64"/>
      <c r="E279" s="51" t="s">
        <v>1266</v>
      </c>
      <c r="F279" s="7"/>
      <c r="G279" s="8"/>
      <c r="H279" s="7"/>
      <c r="I279" s="6"/>
      <c r="J279" s="7"/>
      <c r="K279" s="8"/>
      <c r="L279" s="7"/>
      <c r="M279" s="8"/>
      <c r="N279" s="7"/>
      <c r="O279" s="8"/>
      <c r="P279" s="7"/>
      <c r="Q279" s="7"/>
      <c r="R279" s="8"/>
      <c r="S279" s="7"/>
      <c r="T279" s="9"/>
      <c r="U279" s="7"/>
      <c r="V279" s="8"/>
      <c r="W279" s="7"/>
      <c r="X279" s="7"/>
      <c r="Y279" s="8"/>
      <c r="Z279" s="7"/>
      <c r="AA279" s="8"/>
    </row>
    <row r="280" spans="4:27" ht="14" thickTop="1" thickBot="1">
      <c r="D280" s="64"/>
      <c r="E280" s="51" t="s">
        <v>1267</v>
      </c>
      <c r="F280" s="7"/>
      <c r="G280" s="8"/>
      <c r="H280" s="7"/>
      <c r="I280" s="6"/>
      <c r="J280" s="7"/>
      <c r="K280" s="8"/>
      <c r="L280" s="7"/>
      <c r="M280" s="8"/>
      <c r="N280" s="7"/>
      <c r="O280" s="8"/>
      <c r="P280" s="7"/>
      <c r="Q280" s="7"/>
      <c r="R280" s="8"/>
      <c r="S280" s="7"/>
      <c r="T280" s="9"/>
      <c r="U280" s="7"/>
      <c r="V280" s="8"/>
      <c r="W280" s="7"/>
      <c r="X280" s="7"/>
      <c r="Y280" s="8"/>
      <c r="Z280" s="7"/>
      <c r="AA280" s="8"/>
    </row>
    <row r="281" spans="4:27" ht="14" thickTop="1" thickBot="1">
      <c r="D281" s="64"/>
      <c r="E281" s="51" t="s">
        <v>1006</v>
      </c>
      <c r="F281" s="7"/>
      <c r="G281" s="8"/>
      <c r="H281" s="7"/>
      <c r="I281" s="6"/>
      <c r="J281" s="7"/>
      <c r="K281" s="8"/>
      <c r="L281" s="7"/>
      <c r="M281" s="8"/>
      <c r="N281" s="7"/>
      <c r="O281" s="8"/>
      <c r="P281" s="7"/>
      <c r="Q281" s="7"/>
      <c r="R281" s="8"/>
      <c r="S281" s="7"/>
      <c r="T281" s="9"/>
      <c r="U281" s="7"/>
      <c r="V281" s="8"/>
      <c r="W281" s="7"/>
      <c r="X281" s="7"/>
      <c r="Y281" s="8"/>
      <c r="Z281" s="7"/>
      <c r="AA281" s="8"/>
    </row>
    <row r="282" spans="4:27" ht="14" thickTop="1" thickBot="1">
      <c r="D282" s="64"/>
      <c r="E282" s="51" t="s">
        <v>193</v>
      </c>
      <c r="F282" s="7"/>
      <c r="G282" s="8"/>
      <c r="H282" s="7"/>
      <c r="I282" s="6"/>
      <c r="J282" s="7"/>
      <c r="K282" s="8"/>
      <c r="L282" s="7"/>
      <c r="M282" s="8"/>
      <c r="N282" s="7"/>
      <c r="O282" s="8"/>
      <c r="P282" s="7"/>
      <c r="Q282" s="7"/>
      <c r="R282" s="8"/>
      <c r="S282" s="7"/>
      <c r="T282" s="9"/>
      <c r="U282" s="7"/>
      <c r="V282" s="8"/>
      <c r="W282" s="7"/>
      <c r="X282" s="7"/>
      <c r="Y282" s="8"/>
      <c r="Z282" s="7"/>
      <c r="AA282" s="8"/>
    </row>
    <row r="283" spans="4:27" ht="14" thickTop="1" thickBot="1">
      <c r="D283" s="64"/>
      <c r="E283" s="51" t="s">
        <v>1093</v>
      </c>
      <c r="F283" s="7"/>
      <c r="G283" s="8"/>
      <c r="H283" s="7"/>
      <c r="I283" s="6"/>
      <c r="J283" s="7"/>
      <c r="K283" s="8"/>
      <c r="L283" s="7"/>
      <c r="M283" s="8"/>
      <c r="N283" s="7"/>
      <c r="O283" s="8"/>
      <c r="P283" s="7"/>
      <c r="Q283" s="7"/>
      <c r="R283" s="8"/>
      <c r="S283" s="7"/>
      <c r="T283" s="9"/>
      <c r="U283" s="7"/>
      <c r="V283" s="8"/>
      <c r="W283" s="7"/>
      <c r="X283" s="7"/>
      <c r="Y283" s="8"/>
      <c r="Z283" s="7"/>
      <c r="AA283" s="8"/>
    </row>
    <row r="284" spans="4:27" ht="14" thickTop="1" thickBot="1">
      <c r="D284" s="64"/>
      <c r="E284" s="51" t="s">
        <v>234</v>
      </c>
      <c r="F284" s="7"/>
      <c r="G284" s="8"/>
      <c r="H284" s="7"/>
      <c r="I284" s="6"/>
      <c r="J284" s="7"/>
      <c r="K284" s="8"/>
      <c r="L284" s="7"/>
      <c r="M284" s="8"/>
      <c r="N284" s="7"/>
      <c r="O284" s="8"/>
      <c r="P284" s="7"/>
      <c r="Q284" s="7"/>
      <c r="R284" s="8"/>
      <c r="S284" s="7"/>
      <c r="T284" s="9"/>
      <c r="U284" s="7"/>
      <c r="V284" s="8"/>
      <c r="W284" s="7"/>
      <c r="X284" s="7"/>
      <c r="Y284" s="8"/>
      <c r="Z284" s="7"/>
      <c r="AA284" s="8"/>
    </row>
    <row r="285" spans="4:27" ht="14" thickTop="1" thickBot="1">
      <c r="D285" s="64"/>
      <c r="E285" s="51" t="s">
        <v>136</v>
      </c>
      <c r="F285" s="7"/>
      <c r="G285" s="8"/>
      <c r="H285" s="7"/>
      <c r="I285" s="6"/>
      <c r="J285" s="7"/>
      <c r="K285" s="8"/>
      <c r="L285" s="7"/>
      <c r="M285" s="8"/>
      <c r="N285" s="7"/>
      <c r="O285" s="8"/>
      <c r="P285" s="7"/>
      <c r="Q285" s="7"/>
      <c r="R285" s="8"/>
      <c r="S285" s="7"/>
      <c r="T285" s="9"/>
      <c r="U285" s="7"/>
      <c r="V285" s="8"/>
      <c r="W285" s="7"/>
      <c r="X285" s="7"/>
      <c r="Y285" s="8"/>
      <c r="Z285" s="7"/>
      <c r="AA285" s="8"/>
    </row>
    <row r="286" spans="4:27" ht="14" thickTop="1" thickBot="1">
      <c r="D286" s="64"/>
      <c r="E286" s="51" t="s">
        <v>236</v>
      </c>
      <c r="F286" s="7"/>
      <c r="G286" s="8"/>
      <c r="H286" s="7"/>
      <c r="I286" s="6"/>
      <c r="J286" s="7"/>
      <c r="K286" s="8"/>
      <c r="L286" s="7"/>
      <c r="M286" s="8"/>
      <c r="N286" s="7"/>
      <c r="O286" s="8"/>
      <c r="P286" s="7"/>
      <c r="Q286" s="7"/>
      <c r="R286" s="8"/>
      <c r="S286" s="7"/>
      <c r="T286" s="9"/>
      <c r="U286" s="7"/>
      <c r="V286" s="8"/>
      <c r="W286" s="7"/>
      <c r="X286" s="7"/>
      <c r="Y286" s="8"/>
      <c r="Z286" s="7"/>
      <c r="AA286" s="8"/>
    </row>
    <row r="287" spans="4:27" ht="14" thickTop="1" thickBot="1">
      <c r="D287" s="64"/>
      <c r="E287" s="51" t="s">
        <v>214</v>
      </c>
      <c r="F287" s="7"/>
      <c r="G287" s="8"/>
      <c r="H287" s="7"/>
      <c r="I287" s="6"/>
      <c r="J287" s="7"/>
      <c r="K287" s="8"/>
      <c r="L287" s="7"/>
      <c r="M287" s="8"/>
      <c r="N287" s="7"/>
      <c r="O287" s="8"/>
      <c r="P287" s="7"/>
      <c r="Q287" s="7"/>
      <c r="R287" s="8"/>
      <c r="S287" s="7"/>
      <c r="T287" s="9"/>
      <c r="U287" s="7"/>
      <c r="V287" s="8"/>
      <c r="W287" s="7"/>
      <c r="X287" s="7"/>
      <c r="Y287" s="8"/>
      <c r="Z287" s="7"/>
      <c r="AA287" s="8"/>
    </row>
    <row r="288" spans="4:27" ht="14" thickTop="1" thickBot="1">
      <c r="D288" s="64"/>
      <c r="E288" s="51" t="s">
        <v>1052</v>
      </c>
      <c r="F288" s="7"/>
      <c r="G288" s="8"/>
      <c r="H288" s="7"/>
      <c r="I288" s="6"/>
      <c r="J288" s="7"/>
      <c r="K288" s="8"/>
      <c r="L288" s="7"/>
      <c r="M288" s="8"/>
      <c r="N288" s="7"/>
      <c r="O288" s="8"/>
      <c r="P288" s="7"/>
      <c r="Q288" s="7"/>
      <c r="R288" s="8"/>
      <c r="S288" s="7"/>
      <c r="T288" s="9"/>
      <c r="U288" s="7"/>
      <c r="V288" s="8"/>
      <c r="W288" s="7"/>
      <c r="X288" s="7"/>
      <c r="Y288" s="8"/>
      <c r="Z288" s="7"/>
      <c r="AA288" s="8"/>
    </row>
    <row r="289" spans="4:27" ht="14" thickTop="1" thickBot="1">
      <c r="D289" s="64"/>
      <c r="E289" s="51" t="s">
        <v>1053</v>
      </c>
      <c r="F289" s="7"/>
      <c r="G289" s="8"/>
      <c r="H289" s="7"/>
      <c r="I289" s="6"/>
      <c r="J289" s="7"/>
      <c r="K289" s="8"/>
      <c r="L289" s="7"/>
      <c r="M289" s="8"/>
      <c r="N289" s="7"/>
      <c r="O289" s="8"/>
      <c r="P289" s="7"/>
      <c r="Q289" s="7"/>
      <c r="R289" s="8"/>
      <c r="S289" s="7"/>
      <c r="T289" s="9"/>
      <c r="U289" s="7"/>
      <c r="V289" s="8"/>
      <c r="W289" s="7"/>
      <c r="X289" s="7"/>
      <c r="Y289" s="8"/>
      <c r="Z289" s="7"/>
      <c r="AA289" s="8"/>
    </row>
    <row r="290" spans="4:27" ht="14" thickTop="1" thickBot="1">
      <c r="D290" s="64"/>
      <c r="E290" s="51" t="s">
        <v>219</v>
      </c>
      <c r="F290" s="7"/>
      <c r="G290" s="8"/>
      <c r="H290" s="7"/>
      <c r="I290" s="6"/>
      <c r="J290" s="7"/>
      <c r="K290" s="8"/>
      <c r="L290" s="7"/>
      <c r="M290" s="8"/>
      <c r="N290" s="7"/>
      <c r="O290" s="8"/>
      <c r="P290" s="7"/>
      <c r="Q290" s="7"/>
      <c r="R290" s="8"/>
      <c r="S290" s="7"/>
      <c r="T290" s="9"/>
      <c r="U290" s="7"/>
      <c r="V290" s="8"/>
      <c r="W290" s="7"/>
      <c r="X290" s="7"/>
      <c r="Y290" s="8"/>
      <c r="Z290" s="7"/>
      <c r="AA290" s="8"/>
    </row>
    <row r="291" spans="4:27" ht="14" thickTop="1" thickBot="1">
      <c r="D291" s="64"/>
      <c r="E291" s="51" t="s">
        <v>237</v>
      </c>
      <c r="F291" s="7"/>
      <c r="G291" s="8"/>
      <c r="H291" s="7"/>
      <c r="I291" s="6"/>
      <c r="J291" s="7"/>
      <c r="K291" s="8"/>
      <c r="L291" s="7"/>
      <c r="M291" s="8"/>
      <c r="N291" s="7"/>
      <c r="O291" s="8"/>
      <c r="P291" s="7"/>
      <c r="Q291" s="7"/>
      <c r="R291" s="8"/>
      <c r="S291" s="7"/>
      <c r="T291" s="9"/>
      <c r="U291" s="7"/>
      <c r="V291" s="8"/>
      <c r="W291" s="7"/>
      <c r="X291" s="7"/>
      <c r="Y291" s="8"/>
      <c r="Z291" s="7"/>
      <c r="AA291" s="8"/>
    </row>
    <row r="292" spans="4:27" ht="14" thickTop="1" thickBot="1">
      <c r="D292" s="64"/>
      <c r="E292" s="51" t="s">
        <v>238</v>
      </c>
      <c r="F292" s="7"/>
      <c r="G292" s="8"/>
      <c r="H292" s="7"/>
      <c r="I292" s="6"/>
      <c r="J292" s="7"/>
      <c r="K292" s="8"/>
      <c r="L292" s="7"/>
      <c r="M292" s="8"/>
      <c r="N292" s="7"/>
      <c r="O292" s="8"/>
      <c r="P292" s="7"/>
      <c r="Q292" s="7"/>
      <c r="R292" s="8"/>
      <c r="S292" s="7"/>
      <c r="T292" s="9"/>
      <c r="U292" s="7"/>
      <c r="V292" s="8"/>
      <c r="W292" s="7"/>
      <c r="X292" s="7"/>
      <c r="Y292" s="8"/>
      <c r="Z292" s="7"/>
      <c r="AA292" s="8"/>
    </row>
    <row r="293" spans="4:27" ht="14" thickTop="1" thickBot="1">
      <c r="D293" s="64"/>
      <c r="E293" s="51" t="s">
        <v>239</v>
      </c>
      <c r="F293" s="7"/>
      <c r="G293" s="8"/>
      <c r="H293" s="7"/>
      <c r="I293" s="6"/>
      <c r="J293" s="7"/>
      <c r="K293" s="8"/>
      <c r="L293" s="7"/>
      <c r="M293" s="8"/>
      <c r="N293" s="7"/>
      <c r="O293" s="8"/>
      <c r="P293" s="7"/>
      <c r="Q293" s="7"/>
      <c r="R293" s="8"/>
      <c r="S293" s="7"/>
      <c r="T293" s="9"/>
      <c r="U293" s="7"/>
      <c r="V293" s="8"/>
      <c r="W293" s="7"/>
      <c r="X293" s="7"/>
      <c r="Y293" s="8"/>
      <c r="Z293" s="7"/>
      <c r="AA293" s="8"/>
    </row>
    <row r="294" spans="4:27" ht="14" thickTop="1" thickBot="1">
      <c r="D294" s="64"/>
      <c r="E294" s="51" t="s">
        <v>1059</v>
      </c>
      <c r="F294" s="7"/>
      <c r="G294" s="8"/>
      <c r="H294" s="7"/>
      <c r="I294" s="6"/>
      <c r="J294" s="7"/>
      <c r="K294" s="8"/>
      <c r="L294" s="7"/>
      <c r="M294" s="8"/>
      <c r="N294" s="7"/>
      <c r="O294" s="8"/>
      <c r="P294" s="7"/>
      <c r="Q294" s="7"/>
      <c r="R294" s="8"/>
      <c r="S294" s="7"/>
      <c r="T294" s="9"/>
      <c r="U294" s="7"/>
      <c r="V294" s="8"/>
      <c r="W294" s="7"/>
      <c r="X294" s="7"/>
      <c r="Y294" s="8"/>
      <c r="Z294" s="7"/>
      <c r="AA294" s="8"/>
    </row>
    <row r="295" spans="4:27" ht="14" thickTop="1" thickBot="1">
      <c r="D295" s="64"/>
      <c r="E295" s="51" t="s">
        <v>240</v>
      </c>
      <c r="F295" s="7"/>
      <c r="G295" s="8"/>
      <c r="H295" s="7"/>
      <c r="I295" s="6"/>
      <c r="J295" s="7"/>
      <c r="K295" s="8"/>
      <c r="L295" s="7"/>
      <c r="M295" s="8"/>
      <c r="N295" s="7"/>
      <c r="O295" s="8"/>
      <c r="P295" s="7"/>
      <c r="Q295" s="7"/>
      <c r="R295" s="8"/>
      <c r="S295" s="7"/>
      <c r="T295" s="9"/>
      <c r="U295" s="7"/>
      <c r="V295" s="8"/>
      <c r="W295" s="7"/>
      <c r="X295" s="7"/>
      <c r="Y295" s="8"/>
      <c r="Z295" s="7"/>
      <c r="AA295" s="8"/>
    </row>
    <row r="296" spans="4:27" ht="14" thickTop="1" thickBot="1">
      <c r="D296" s="64"/>
      <c r="E296" s="51" t="s">
        <v>241</v>
      </c>
      <c r="F296" s="7"/>
      <c r="G296" s="8"/>
      <c r="H296" s="7"/>
      <c r="I296" s="6"/>
      <c r="J296" s="7"/>
      <c r="K296" s="8"/>
      <c r="L296" s="7"/>
      <c r="M296" s="8"/>
      <c r="N296" s="7"/>
      <c r="O296" s="8"/>
      <c r="P296" s="7"/>
      <c r="Q296" s="7"/>
      <c r="R296" s="8"/>
      <c r="S296" s="7"/>
      <c r="T296" s="9"/>
      <c r="U296" s="7"/>
      <c r="V296" s="8"/>
      <c r="W296" s="7"/>
      <c r="X296" s="7"/>
      <c r="Y296" s="8"/>
      <c r="Z296" s="7"/>
      <c r="AA296" s="8"/>
    </row>
    <row r="297" spans="4:27" ht="14" thickTop="1" thickBot="1">
      <c r="D297" s="64"/>
      <c r="E297" s="51" t="s">
        <v>138</v>
      </c>
      <c r="F297" s="7"/>
      <c r="G297" s="8"/>
      <c r="H297" s="7"/>
      <c r="I297" s="6"/>
      <c r="J297" s="7"/>
      <c r="K297" s="8"/>
      <c r="L297" s="7"/>
      <c r="M297" s="8"/>
      <c r="N297" s="7"/>
      <c r="O297" s="8"/>
      <c r="P297" s="7"/>
      <c r="Q297" s="7"/>
      <c r="R297" s="8"/>
      <c r="S297" s="7"/>
      <c r="T297" s="9"/>
      <c r="U297" s="7"/>
      <c r="V297" s="8"/>
      <c r="W297" s="7"/>
      <c r="X297" s="7"/>
      <c r="Y297" s="8"/>
      <c r="Z297" s="7"/>
      <c r="AA297" s="8"/>
    </row>
    <row r="298" spans="4:27" ht="14" thickTop="1" thickBot="1">
      <c r="D298" s="64"/>
      <c r="E298" s="51" t="s">
        <v>242</v>
      </c>
      <c r="F298" s="7"/>
      <c r="G298" s="8"/>
      <c r="H298" s="7"/>
      <c r="I298" s="6"/>
      <c r="J298" s="7"/>
      <c r="K298" s="8"/>
      <c r="L298" s="7"/>
      <c r="M298" s="8"/>
      <c r="N298" s="7"/>
      <c r="O298" s="8"/>
      <c r="P298" s="7"/>
      <c r="Q298" s="7"/>
      <c r="R298" s="8"/>
      <c r="S298" s="7"/>
      <c r="T298" s="9"/>
      <c r="U298" s="7"/>
      <c r="V298" s="8"/>
      <c r="W298" s="7"/>
      <c r="X298" s="7"/>
      <c r="Y298" s="8"/>
      <c r="Z298" s="7"/>
      <c r="AA298" s="8"/>
    </row>
    <row r="299" spans="4:27" ht="14" thickTop="1" thickBot="1">
      <c r="D299" s="64"/>
      <c r="E299" s="51" t="s">
        <v>243</v>
      </c>
      <c r="F299" s="7"/>
      <c r="G299" s="8"/>
      <c r="H299" s="7"/>
      <c r="I299" s="6"/>
      <c r="J299" s="7"/>
      <c r="K299" s="8"/>
      <c r="L299" s="7"/>
      <c r="M299" s="8"/>
      <c r="N299" s="7"/>
      <c r="O299" s="8"/>
      <c r="P299" s="7"/>
      <c r="Q299" s="7"/>
      <c r="R299" s="8"/>
      <c r="S299" s="7"/>
      <c r="T299" s="9"/>
      <c r="U299" s="7"/>
      <c r="V299" s="8"/>
      <c r="W299" s="7"/>
      <c r="X299" s="7"/>
      <c r="Y299" s="8"/>
      <c r="Z299" s="7"/>
      <c r="AA299" s="8"/>
    </row>
    <row r="300" spans="4:27" ht="14" thickTop="1" thickBot="1">
      <c r="D300" s="64"/>
      <c r="E300" s="51" t="s">
        <v>1060</v>
      </c>
      <c r="F300" s="7"/>
      <c r="G300" s="8"/>
      <c r="H300" s="7"/>
      <c r="I300" s="6"/>
      <c r="J300" s="7"/>
      <c r="K300" s="8"/>
      <c r="L300" s="7"/>
      <c r="M300" s="8"/>
      <c r="N300" s="7"/>
      <c r="O300" s="8"/>
      <c r="P300" s="7"/>
      <c r="Q300" s="7"/>
      <c r="R300" s="8"/>
      <c r="S300" s="7"/>
      <c r="T300" s="9"/>
      <c r="U300" s="7"/>
      <c r="V300" s="8"/>
      <c r="W300" s="7"/>
      <c r="X300" s="7"/>
      <c r="Y300" s="8"/>
      <c r="Z300" s="7"/>
      <c r="AA300" s="8"/>
    </row>
    <row r="301" spans="4:27" ht="14" thickTop="1" thickBot="1">
      <c r="D301" s="64"/>
      <c r="E301" s="51" t="s">
        <v>244</v>
      </c>
      <c r="F301" s="7"/>
      <c r="G301" s="8"/>
      <c r="H301" s="7"/>
      <c r="I301" s="6"/>
      <c r="J301" s="7"/>
      <c r="K301" s="8"/>
      <c r="L301" s="7"/>
      <c r="M301" s="8"/>
      <c r="N301" s="7"/>
      <c r="O301" s="8"/>
      <c r="P301" s="7"/>
      <c r="Q301" s="7"/>
      <c r="R301" s="8"/>
      <c r="S301" s="7"/>
      <c r="T301" s="9"/>
      <c r="U301" s="7"/>
      <c r="V301" s="8"/>
      <c r="W301" s="7"/>
      <c r="X301" s="7"/>
      <c r="Y301" s="8"/>
      <c r="Z301" s="7"/>
      <c r="AA301" s="8"/>
    </row>
    <row r="302" spans="4:27" ht="14" thickTop="1" thickBot="1">
      <c r="D302" s="64"/>
      <c r="E302" s="51" t="s">
        <v>245</v>
      </c>
      <c r="F302" s="7"/>
      <c r="G302" s="8"/>
      <c r="H302" s="7"/>
      <c r="I302" s="6"/>
      <c r="J302" s="7"/>
      <c r="K302" s="8"/>
      <c r="L302" s="7"/>
      <c r="M302" s="8"/>
      <c r="N302" s="7"/>
      <c r="O302" s="8"/>
      <c r="P302" s="7"/>
      <c r="Q302" s="7"/>
      <c r="R302" s="8"/>
      <c r="S302" s="7"/>
      <c r="T302" s="9"/>
      <c r="U302" s="7"/>
      <c r="V302" s="8"/>
      <c r="W302" s="7"/>
      <c r="X302" s="7"/>
      <c r="Y302" s="8"/>
      <c r="Z302" s="7"/>
      <c r="AA302" s="8"/>
    </row>
    <row r="303" spans="4:27" ht="14" thickTop="1" thickBot="1">
      <c r="D303" s="64"/>
      <c r="E303" s="51" t="s">
        <v>246</v>
      </c>
      <c r="F303" s="7"/>
      <c r="G303" s="8"/>
      <c r="H303" s="7"/>
      <c r="I303" s="6"/>
      <c r="J303" s="7"/>
      <c r="K303" s="8"/>
      <c r="L303" s="7"/>
      <c r="M303" s="8"/>
      <c r="N303" s="7"/>
      <c r="O303" s="8"/>
      <c r="P303" s="7"/>
      <c r="Q303" s="7"/>
      <c r="R303" s="8"/>
      <c r="S303" s="7"/>
      <c r="T303" s="9"/>
      <c r="U303" s="7"/>
      <c r="V303" s="8"/>
      <c r="W303" s="7"/>
      <c r="X303" s="7"/>
      <c r="Y303" s="8"/>
      <c r="Z303" s="7"/>
      <c r="AA303" s="8"/>
    </row>
    <row r="304" spans="4:27" ht="14" thickTop="1" thickBot="1">
      <c r="D304" s="64"/>
      <c r="E304" s="51" t="s">
        <v>247</v>
      </c>
      <c r="F304" s="7"/>
      <c r="G304" s="8"/>
      <c r="H304" s="7"/>
      <c r="I304" s="6"/>
      <c r="J304" s="7"/>
      <c r="K304" s="8"/>
      <c r="L304" s="7"/>
      <c r="M304" s="8"/>
      <c r="N304" s="7"/>
      <c r="O304" s="8"/>
      <c r="P304" s="7"/>
      <c r="Q304" s="7"/>
      <c r="R304" s="8"/>
      <c r="S304" s="7"/>
      <c r="T304" s="9"/>
      <c r="U304" s="7"/>
      <c r="V304" s="8"/>
      <c r="W304" s="7"/>
      <c r="X304" s="7"/>
      <c r="Y304" s="8"/>
      <c r="Z304" s="7"/>
      <c r="AA304" s="8"/>
    </row>
    <row r="305" spans="4:27" ht="14" thickTop="1" thickBot="1">
      <c r="D305" s="64"/>
      <c r="E305" s="51" t="s">
        <v>220</v>
      </c>
      <c r="F305" s="7"/>
      <c r="G305" s="8"/>
      <c r="H305" s="7"/>
      <c r="I305" s="6"/>
      <c r="J305" s="7"/>
      <c r="K305" s="8"/>
      <c r="L305" s="7"/>
      <c r="M305" s="8"/>
      <c r="N305" s="7"/>
      <c r="O305" s="8"/>
      <c r="P305" s="7"/>
      <c r="Q305" s="7"/>
      <c r="R305" s="8"/>
      <c r="S305" s="7"/>
      <c r="T305" s="9"/>
      <c r="U305" s="7"/>
      <c r="V305" s="8"/>
      <c r="W305" s="7"/>
      <c r="X305" s="7"/>
      <c r="Y305" s="8"/>
      <c r="Z305" s="7"/>
      <c r="AA305" s="8"/>
    </row>
    <row r="306" spans="4:27" ht="14" thickTop="1" thickBot="1">
      <c r="D306" s="64"/>
      <c r="E306" s="51" t="s">
        <v>248</v>
      </c>
      <c r="F306" s="7"/>
      <c r="G306" s="8"/>
      <c r="H306" s="7"/>
      <c r="I306" s="6"/>
      <c r="J306" s="7"/>
      <c r="K306" s="8"/>
      <c r="L306" s="7"/>
      <c r="M306" s="8"/>
      <c r="N306" s="7"/>
      <c r="O306" s="8"/>
      <c r="P306" s="7"/>
      <c r="Q306" s="7"/>
      <c r="R306" s="8"/>
      <c r="S306" s="7"/>
      <c r="T306" s="9"/>
      <c r="U306" s="7"/>
      <c r="V306" s="8"/>
      <c r="W306" s="7"/>
      <c r="X306" s="7"/>
      <c r="Y306" s="8"/>
      <c r="Z306" s="7"/>
      <c r="AA306" s="8"/>
    </row>
    <row r="307" spans="4:27" ht="14" thickTop="1" thickBot="1">
      <c r="D307" s="64"/>
      <c r="E307" s="51" t="s">
        <v>249</v>
      </c>
      <c r="F307" s="7"/>
      <c r="G307" s="8"/>
      <c r="H307" s="7"/>
      <c r="I307" s="6"/>
      <c r="J307" s="7"/>
      <c r="K307" s="8"/>
      <c r="L307" s="7"/>
      <c r="M307" s="8"/>
      <c r="N307" s="7"/>
      <c r="O307" s="8"/>
      <c r="P307" s="7"/>
      <c r="Q307" s="7"/>
      <c r="R307" s="8"/>
      <c r="S307" s="7"/>
      <c r="T307" s="9"/>
      <c r="U307" s="7"/>
      <c r="V307" s="8"/>
      <c r="W307" s="7"/>
      <c r="X307" s="7"/>
      <c r="Y307" s="8"/>
      <c r="Z307" s="7"/>
      <c r="AA307" s="8"/>
    </row>
    <row r="308" spans="4:27" ht="14" thickTop="1" thickBot="1">
      <c r="D308" s="64"/>
      <c r="E308" s="51" t="s">
        <v>250</v>
      </c>
      <c r="F308" s="7"/>
      <c r="G308" s="8"/>
      <c r="H308" s="7"/>
      <c r="I308" s="6"/>
      <c r="J308" s="7"/>
      <c r="K308" s="8"/>
      <c r="L308" s="7"/>
      <c r="M308" s="8"/>
      <c r="N308" s="7"/>
      <c r="O308" s="8"/>
      <c r="P308" s="7"/>
      <c r="Q308" s="7"/>
      <c r="R308" s="8"/>
      <c r="S308" s="7"/>
      <c r="T308" s="9"/>
      <c r="U308" s="7"/>
      <c r="V308" s="8"/>
      <c r="W308" s="7"/>
      <c r="X308" s="7"/>
      <c r="Y308" s="8"/>
      <c r="Z308" s="7"/>
      <c r="AA308" s="8"/>
    </row>
    <row r="309" spans="4:27" ht="14" thickTop="1" thickBot="1">
      <c r="D309" s="64"/>
      <c r="E309" s="51" t="s">
        <v>251</v>
      </c>
      <c r="F309" s="7"/>
      <c r="G309" s="8"/>
      <c r="H309" s="7"/>
      <c r="I309" s="6"/>
      <c r="J309" s="7"/>
      <c r="K309" s="8"/>
      <c r="L309" s="7"/>
      <c r="M309" s="8"/>
      <c r="N309" s="7"/>
      <c r="O309" s="8"/>
      <c r="P309" s="7"/>
      <c r="Q309" s="7"/>
      <c r="R309" s="8"/>
      <c r="S309" s="7"/>
      <c r="T309" s="9"/>
      <c r="U309" s="7"/>
      <c r="V309" s="8"/>
      <c r="W309" s="7"/>
      <c r="X309" s="7"/>
      <c r="Y309" s="8"/>
      <c r="Z309" s="7"/>
      <c r="AA309" s="8"/>
    </row>
    <row r="310" spans="4:27" ht="14" thickTop="1" thickBot="1">
      <c r="D310" s="64"/>
      <c r="E310" s="51" t="s">
        <v>717</v>
      </c>
      <c r="F310" s="7"/>
      <c r="G310" s="8"/>
      <c r="H310" s="7"/>
      <c r="I310" s="6"/>
      <c r="J310" s="7"/>
      <c r="K310" s="8"/>
      <c r="L310" s="7"/>
      <c r="M310" s="8"/>
      <c r="N310" s="7"/>
      <c r="O310" s="8"/>
      <c r="P310" s="7"/>
      <c r="Q310" s="7"/>
      <c r="R310" s="8"/>
      <c r="S310" s="7"/>
      <c r="T310" s="9"/>
      <c r="U310" s="7"/>
      <c r="V310" s="8"/>
      <c r="W310" s="7"/>
      <c r="X310" s="7"/>
      <c r="Y310" s="8"/>
      <c r="Z310" s="7"/>
      <c r="AA310" s="8"/>
    </row>
    <row r="311" spans="4:27" ht="14" thickTop="1" thickBot="1">
      <c r="D311" s="64"/>
      <c r="E311" s="51" t="s">
        <v>740</v>
      </c>
      <c r="F311" s="7"/>
      <c r="G311" s="8"/>
      <c r="H311" s="7"/>
      <c r="I311" s="6"/>
      <c r="J311" s="7"/>
      <c r="K311" s="8"/>
      <c r="L311" s="7"/>
      <c r="M311" s="8"/>
      <c r="N311" s="7"/>
      <c r="O311" s="8"/>
      <c r="P311" s="7"/>
      <c r="Q311" s="7"/>
      <c r="R311" s="8"/>
      <c r="S311" s="7"/>
      <c r="T311" s="9"/>
      <c r="U311" s="7"/>
      <c r="V311" s="8"/>
      <c r="W311" s="7"/>
      <c r="X311" s="7"/>
      <c r="Y311" s="8"/>
      <c r="Z311" s="7"/>
      <c r="AA311" s="8"/>
    </row>
    <row r="312" spans="4:27" ht="14" thickTop="1" thickBot="1">
      <c r="D312" s="64"/>
      <c r="E312" s="51" t="s">
        <v>1067</v>
      </c>
      <c r="F312" s="7"/>
      <c r="G312" s="8"/>
      <c r="H312" s="7"/>
      <c r="I312" s="6"/>
      <c r="J312" s="7"/>
      <c r="K312" s="8"/>
      <c r="L312" s="7"/>
      <c r="M312" s="8"/>
      <c r="N312" s="7"/>
      <c r="O312" s="8"/>
      <c r="P312" s="7"/>
      <c r="Q312" s="7"/>
      <c r="R312" s="8"/>
      <c r="S312" s="7"/>
      <c r="T312" s="9"/>
      <c r="U312" s="7"/>
      <c r="V312" s="8"/>
      <c r="W312" s="7"/>
      <c r="X312" s="7"/>
      <c r="Y312" s="8"/>
      <c r="Z312" s="7"/>
      <c r="AA312" s="8"/>
    </row>
    <row r="313" spans="4:27" ht="14" thickTop="1" thickBot="1">
      <c r="D313" s="64"/>
      <c r="E313" s="51" t="s">
        <v>722</v>
      </c>
      <c r="F313" s="7"/>
      <c r="G313" s="8"/>
      <c r="H313" s="7"/>
      <c r="I313" s="6"/>
      <c r="J313" s="7"/>
      <c r="K313" s="8"/>
      <c r="L313" s="7"/>
      <c r="M313" s="8"/>
      <c r="N313" s="7"/>
      <c r="O313" s="8"/>
      <c r="P313" s="7"/>
      <c r="Q313" s="7"/>
      <c r="R313" s="8"/>
      <c r="S313" s="7"/>
      <c r="T313" s="9"/>
      <c r="U313" s="7"/>
      <c r="V313" s="8"/>
      <c r="W313" s="7"/>
      <c r="X313" s="7"/>
      <c r="Y313" s="8"/>
      <c r="Z313" s="7"/>
      <c r="AA313" s="8"/>
    </row>
    <row r="314" spans="4:27" ht="14" thickTop="1" thickBot="1">
      <c r="D314" s="64"/>
      <c r="E314" s="51" t="s">
        <v>1099</v>
      </c>
      <c r="F314" s="7"/>
      <c r="G314" s="8"/>
      <c r="H314" s="7"/>
      <c r="I314" s="6"/>
      <c r="J314" s="7"/>
      <c r="K314" s="8"/>
      <c r="L314" s="7"/>
      <c r="M314" s="8"/>
      <c r="N314" s="7"/>
      <c r="O314" s="8"/>
      <c r="P314" s="7"/>
      <c r="Q314" s="7"/>
      <c r="R314" s="8"/>
      <c r="S314" s="7"/>
      <c r="T314" s="9"/>
      <c r="U314" s="7"/>
      <c r="V314" s="8"/>
      <c r="W314" s="7"/>
      <c r="X314" s="7"/>
      <c r="Y314" s="8"/>
      <c r="Z314" s="7"/>
      <c r="AA314" s="8"/>
    </row>
    <row r="315" spans="4:27" ht="14" thickTop="1" thickBot="1">
      <c r="D315" s="64"/>
      <c r="E315" s="51" t="s">
        <v>723</v>
      </c>
      <c r="F315" s="7"/>
      <c r="G315" s="8"/>
      <c r="H315" s="7"/>
      <c r="I315" s="6"/>
      <c r="J315" s="7"/>
      <c r="K315" s="8"/>
      <c r="L315" s="7"/>
      <c r="M315" s="8"/>
      <c r="N315" s="7"/>
      <c r="O315" s="8"/>
      <c r="P315" s="7"/>
      <c r="Q315" s="7"/>
      <c r="R315" s="8"/>
      <c r="S315" s="7"/>
      <c r="T315" s="9"/>
      <c r="U315" s="7"/>
      <c r="V315" s="8"/>
      <c r="W315" s="7"/>
      <c r="X315" s="7"/>
      <c r="Y315" s="8"/>
      <c r="Z315" s="7"/>
      <c r="AA315" s="8"/>
    </row>
    <row r="316" spans="4:27" ht="14" thickTop="1" thickBot="1">
      <c r="D316" s="64"/>
      <c r="E316" s="51" t="s">
        <v>702</v>
      </c>
      <c r="F316" s="7"/>
      <c r="G316" s="8"/>
      <c r="H316" s="7"/>
      <c r="I316" s="6"/>
      <c r="J316" s="7"/>
      <c r="K316" s="8"/>
      <c r="L316" s="7"/>
      <c r="M316" s="8"/>
      <c r="N316" s="7"/>
      <c r="O316" s="8"/>
      <c r="P316" s="7"/>
      <c r="Q316" s="7"/>
      <c r="R316" s="8"/>
      <c r="S316" s="7"/>
      <c r="T316" s="9"/>
      <c r="U316" s="7"/>
      <c r="V316" s="8"/>
      <c r="W316" s="7"/>
      <c r="X316" s="7"/>
      <c r="Y316" s="8"/>
      <c r="Z316" s="7"/>
      <c r="AA316" s="8"/>
    </row>
    <row r="317" spans="4:27" ht="14" thickTop="1" thickBot="1">
      <c r="D317" s="64"/>
      <c r="E317" s="51" t="s">
        <v>731</v>
      </c>
      <c r="F317" s="7"/>
      <c r="G317" s="8"/>
      <c r="H317" s="7"/>
      <c r="I317" s="6"/>
      <c r="J317" s="7"/>
      <c r="K317" s="8"/>
      <c r="L317" s="7"/>
      <c r="M317" s="8"/>
      <c r="N317" s="7"/>
      <c r="O317" s="8"/>
      <c r="P317" s="7"/>
      <c r="Q317" s="7"/>
      <c r="R317" s="8"/>
      <c r="S317" s="7"/>
      <c r="T317" s="9"/>
      <c r="U317" s="7"/>
      <c r="V317" s="8"/>
      <c r="W317" s="7"/>
      <c r="X317" s="7"/>
      <c r="Y317" s="8"/>
      <c r="Z317" s="7"/>
      <c r="AA317" s="8"/>
    </row>
    <row r="318" spans="4:27" ht="14" thickTop="1" thickBot="1">
      <c r="D318" s="64"/>
      <c r="E318" s="51" t="s">
        <v>964</v>
      </c>
      <c r="F318" s="7"/>
      <c r="G318" s="8"/>
      <c r="H318" s="7"/>
      <c r="I318" s="6"/>
      <c r="J318" s="7"/>
      <c r="K318" s="8"/>
      <c r="L318" s="7"/>
      <c r="M318" s="8"/>
      <c r="N318" s="7"/>
      <c r="O318" s="8"/>
      <c r="P318" s="7"/>
      <c r="Q318" s="7"/>
      <c r="R318" s="8"/>
      <c r="S318" s="7"/>
      <c r="T318" s="9"/>
      <c r="U318" s="7"/>
      <c r="V318" s="8"/>
      <c r="W318" s="7"/>
      <c r="X318" s="7"/>
      <c r="Y318" s="8"/>
      <c r="Z318" s="7"/>
      <c r="AA318" s="8"/>
    </row>
    <row r="319" spans="4:27" ht="14" thickTop="1" thickBot="1">
      <c r="D319" s="64"/>
      <c r="E319" s="51" t="s">
        <v>967</v>
      </c>
      <c r="F319" s="7"/>
      <c r="G319" s="8"/>
      <c r="H319" s="7"/>
      <c r="I319" s="6"/>
      <c r="J319" s="7"/>
      <c r="K319" s="8"/>
      <c r="L319" s="7"/>
      <c r="M319" s="8"/>
      <c r="N319" s="7"/>
      <c r="O319" s="8"/>
      <c r="P319" s="7"/>
      <c r="Q319" s="7"/>
      <c r="R319" s="8"/>
      <c r="S319" s="7"/>
      <c r="T319" s="9"/>
      <c r="U319" s="7"/>
      <c r="V319" s="8"/>
      <c r="W319" s="7"/>
      <c r="X319" s="7"/>
      <c r="Y319" s="8"/>
      <c r="Z319" s="7"/>
      <c r="AA319" s="8"/>
    </row>
    <row r="320" spans="4:27" ht="14" thickTop="1" thickBot="1">
      <c r="D320" s="64"/>
      <c r="E320" s="51" t="s">
        <v>713</v>
      </c>
      <c r="F320" s="7"/>
      <c r="G320" s="8"/>
      <c r="H320" s="7"/>
      <c r="I320" s="6"/>
      <c r="J320" s="7"/>
      <c r="K320" s="8"/>
      <c r="L320" s="7"/>
      <c r="M320" s="8"/>
      <c r="N320" s="7"/>
      <c r="O320" s="8"/>
      <c r="P320" s="7"/>
      <c r="Q320" s="7"/>
      <c r="R320" s="8"/>
      <c r="S320" s="7"/>
      <c r="T320" s="9"/>
      <c r="U320" s="7"/>
      <c r="V320" s="8"/>
      <c r="W320" s="7"/>
      <c r="X320" s="7"/>
      <c r="Y320" s="8"/>
      <c r="Z320" s="7"/>
      <c r="AA320" s="8"/>
    </row>
    <row r="321" spans="4:27" ht="14" thickTop="1" thickBot="1">
      <c r="D321" s="64"/>
      <c r="E321" s="51" t="s">
        <v>1116</v>
      </c>
      <c r="F321" s="7"/>
      <c r="G321" s="8"/>
      <c r="H321" s="7"/>
      <c r="I321" s="6"/>
      <c r="J321" s="7"/>
      <c r="K321" s="8"/>
      <c r="L321" s="7"/>
      <c r="M321" s="8"/>
      <c r="N321" s="7"/>
      <c r="O321" s="8"/>
      <c r="P321" s="7"/>
      <c r="Q321" s="7"/>
      <c r="R321" s="8"/>
      <c r="S321" s="7"/>
      <c r="T321" s="9"/>
      <c r="U321" s="7"/>
      <c r="V321" s="8"/>
      <c r="W321" s="7"/>
      <c r="X321" s="7"/>
      <c r="Y321" s="8"/>
      <c r="Z321" s="7"/>
      <c r="AA321" s="8"/>
    </row>
    <row r="322" spans="4:27" ht="14" thickTop="1" thickBot="1">
      <c r="D322" s="64"/>
      <c r="E322" s="51" t="s">
        <v>1268</v>
      </c>
      <c r="F322" s="7"/>
      <c r="G322" s="8"/>
      <c r="H322" s="7"/>
      <c r="I322" s="6"/>
      <c r="J322" s="7"/>
      <c r="K322" s="8"/>
      <c r="L322" s="7"/>
      <c r="M322" s="8"/>
      <c r="N322" s="7"/>
      <c r="O322" s="8"/>
      <c r="P322" s="7"/>
      <c r="Q322" s="7"/>
      <c r="R322" s="8"/>
      <c r="S322" s="7"/>
      <c r="T322" s="9"/>
      <c r="U322" s="7"/>
      <c r="V322" s="8"/>
      <c r="W322" s="7"/>
      <c r="X322" s="7"/>
      <c r="Y322" s="8"/>
      <c r="Z322" s="7"/>
      <c r="AA322" s="8"/>
    </row>
    <row r="323" spans="4:27" ht="14" thickTop="1" thickBot="1">
      <c r="D323" s="64"/>
      <c r="E323" s="51" t="s">
        <v>720</v>
      </c>
      <c r="F323" s="7"/>
      <c r="G323" s="8"/>
      <c r="H323" s="7"/>
      <c r="I323" s="6"/>
      <c r="J323" s="7"/>
      <c r="K323" s="8"/>
      <c r="L323" s="7"/>
      <c r="M323" s="8"/>
      <c r="N323" s="7"/>
      <c r="O323" s="8"/>
      <c r="P323" s="7"/>
      <c r="Q323" s="7"/>
      <c r="R323" s="8"/>
      <c r="S323" s="7"/>
      <c r="T323" s="9"/>
      <c r="U323" s="7"/>
      <c r="V323" s="8"/>
      <c r="W323" s="7"/>
      <c r="X323" s="7"/>
      <c r="Y323" s="8"/>
      <c r="Z323" s="7"/>
      <c r="AA323" s="8"/>
    </row>
    <row r="324" spans="4:27" ht="14" thickTop="1" thickBot="1">
      <c r="D324" s="64"/>
      <c r="E324" s="51" t="s">
        <v>1269</v>
      </c>
      <c r="F324" s="7"/>
      <c r="G324" s="8"/>
      <c r="H324" s="7"/>
      <c r="I324" s="6"/>
      <c r="J324" s="7"/>
      <c r="K324" s="8"/>
      <c r="L324" s="7"/>
      <c r="M324" s="8"/>
      <c r="N324" s="7"/>
      <c r="O324" s="8"/>
      <c r="P324" s="7"/>
      <c r="Q324" s="7"/>
      <c r="R324" s="8"/>
      <c r="S324" s="7"/>
      <c r="T324" s="9"/>
      <c r="U324" s="7"/>
      <c r="V324" s="8"/>
      <c r="W324" s="7"/>
      <c r="X324" s="7"/>
      <c r="Y324" s="8"/>
      <c r="Z324" s="7"/>
      <c r="AA324" s="8"/>
    </row>
    <row r="325" spans="4:27" ht="14" thickTop="1" thickBot="1">
      <c r="D325" s="64"/>
      <c r="E325" s="51" t="s">
        <v>984</v>
      </c>
      <c r="F325" s="7"/>
      <c r="G325" s="8"/>
      <c r="H325" s="7"/>
      <c r="I325" s="6"/>
      <c r="J325" s="7"/>
      <c r="K325" s="8"/>
      <c r="L325" s="7"/>
      <c r="M325" s="8"/>
      <c r="N325" s="7"/>
      <c r="O325" s="8"/>
      <c r="P325" s="7"/>
      <c r="Q325" s="7"/>
      <c r="R325" s="8"/>
      <c r="S325" s="7"/>
      <c r="T325" s="9"/>
      <c r="U325" s="7"/>
      <c r="V325" s="8"/>
      <c r="W325" s="7"/>
      <c r="X325" s="7"/>
      <c r="Y325" s="8"/>
      <c r="Z325" s="7"/>
      <c r="AA325" s="8"/>
    </row>
    <row r="326" spans="4:27" ht="14" thickTop="1" thickBot="1">
      <c r="D326" s="64"/>
      <c r="E326" s="51" t="s">
        <v>1091</v>
      </c>
      <c r="F326" s="7"/>
      <c r="G326" s="8"/>
      <c r="H326" s="7"/>
      <c r="I326" s="6"/>
      <c r="J326" s="7"/>
      <c r="K326" s="8"/>
      <c r="L326" s="7"/>
      <c r="M326" s="8"/>
      <c r="N326" s="7"/>
      <c r="O326" s="8"/>
      <c r="P326" s="7"/>
      <c r="Q326" s="7"/>
      <c r="R326" s="8"/>
      <c r="S326" s="7"/>
      <c r="T326" s="9"/>
      <c r="U326" s="7"/>
      <c r="V326" s="8"/>
      <c r="W326" s="7"/>
      <c r="X326" s="7"/>
      <c r="Y326" s="8"/>
      <c r="Z326" s="7"/>
      <c r="AA326" s="8"/>
    </row>
    <row r="327" spans="4:27" ht="14" thickTop="1" thickBot="1">
      <c r="D327" s="64"/>
      <c r="E327" s="51" t="s">
        <v>973</v>
      </c>
      <c r="F327" s="7"/>
      <c r="G327" s="8"/>
      <c r="H327" s="7"/>
      <c r="I327" s="6"/>
      <c r="J327" s="7"/>
      <c r="K327" s="8"/>
      <c r="L327" s="7"/>
      <c r="M327" s="8"/>
      <c r="N327" s="7"/>
      <c r="O327" s="8"/>
      <c r="P327" s="7"/>
      <c r="Q327" s="7"/>
      <c r="R327" s="8"/>
      <c r="S327" s="7"/>
      <c r="T327" s="9"/>
      <c r="U327" s="7"/>
      <c r="V327" s="8"/>
      <c r="W327" s="7"/>
      <c r="X327" s="7"/>
      <c r="Y327" s="8"/>
      <c r="Z327" s="7"/>
      <c r="AA327" s="8"/>
    </row>
    <row r="328" spans="4:27" ht="14" thickTop="1" thickBot="1">
      <c r="D328" s="64"/>
      <c r="E328" s="51" t="s">
        <v>1270</v>
      </c>
      <c r="F328" s="7"/>
      <c r="G328" s="8"/>
      <c r="H328" s="7"/>
      <c r="I328" s="6"/>
      <c r="J328" s="7"/>
      <c r="K328" s="8"/>
      <c r="L328" s="7"/>
      <c r="M328" s="8"/>
      <c r="N328" s="7"/>
      <c r="O328" s="8"/>
      <c r="P328" s="7"/>
      <c r="Q328" s="7"/>
      <c r="R328" s="8"/>
      <c r="S328" s="7"/>
      <c r="T328" s="9"/>
      <c r="U328" s="7"/>
      <c r="V328" s="8"/>
      <c r="W328" s="7"/>
      <c r="X328" s="7"/>
      <c r="Y328" s="8"/>
      <c r="Z328" s="7"/>
      <c r="AA328" s="8"/>
    </row>
    <row r="329" spans="4:27" ht="14" thickTop="1" thickBot="1">
      <c r="D329" s="64"/>
      <c r="E329" s="51" t="s">
        <v>1271</v>
      </c>
      <c r="F329" s="7"/>
      <c r="G329" s="8"/>
      <c r="H329" s="7"/>
      <c r="I329" s="6"/>
      <c r="J329" s="7"/>
      <c r="K329" s="8"/>
      <c r="L329" s="7"/>
      <c r="M329" s="8"/>
      <c r="N329" s="7"/>
      <c r="O329" s="8"/>
      <c r="P329" s="7"/>
      <c r="Q329" s="7"/>
      <c r="R329" s="8"/>
      <c r="S329" s="7"/>
      <c r="T329" s="9"/>
      <c r="U329" s="7"/>
      <c r="V329" s="8"/>
      <c r="W329" s="7"/>
      <c r="X329" s="7"/>
      <c r="Y329" s="8"/>
      <c r="Z329" s="7"/>
      <c r="AA329" s="8"/>
    </row>
    <row r="330" spans="4:27" ht="14" thickTop="1" thickBot="1">
      <c r="D330" s="64"/>
      <c r="E330" s="51" t="s">
        <v>39</v>
      </c>
      <c r="F330" s="7"/>
      <c r="G330" s="8"/>
      <c r="H330" s="7"/>
      <c r="I330" s="6"/>
      <c r="J330" s="7"/>
      <c r="K330" s="8"/>
      <c r="L330" s="7"/>
      <c r="M330" s="8"/>
      <c r="N330" s="7"/>
      <c r="O330" s="8"/>
      <c r="P330" s="7"/>
      <c r="Q330" s="7"/>
      <c r="R330" s="8"/>
      <c r="S330" s="7"/>
      <c r="T330" s="9"/>
      <c r="U330" s="7"/>
      <c r="V330" s="8"/>
      <c r="W330" s="7"/>
      <c r="X330" s="7"/>
      <c r="Y330" s="8"/>
      <c r="Z330" s="7"/>
      <c r="AA330" s="8"/>
    </row>
    <row r="331" spans="4:27" ht="14" thickTop="1" thickBot="1">
      <c r="D331" s="64"/>
      <c r="E331" s="51" t="s">
        <v>1272</v>
      </c>
      <c r="F331" s="7"/>
      <c r="G331" s="8"/>
      <c r="H331" s="7"/>
      <c r="I331" s="6"/>
      <c r="J331" s="7"/>
      <c r="K331" s="8"/>
      <c r="L331" s="7"/>
      <c r="M331" s="8"/>
      <c r="N331" s="7"/>
      <c r="O331" s="8"/>
      <c r="P331" s="7"/>
      <c r="Q331" s="7"/>
      <c r="R331" s="8"/>
      <c r="S331" s="7"/>
      <c r="T331" s="9"/>
      <c r="U331" s="7"/>
      <c r="V331" s="8"/>
      <c r="W331" s="7"/>
      <c r="X331" s="7"/>
      <c r="Y331" s="8"/>
      <c r="Z331" s="7"/>
      <c r="AA331" s="8"/>
    </row>
    <row r="332" spans="4:27" ht="14" thickTop="1" thickBot="1">
      <c r="D332" s="64"/>
      <c r="E332" s="51" t="s">
        <v>1273</v>
      </c>
      <c r="F332" s="7"/>
      <c r="G332" s="8"/>
      <c r="H332" s="7"/>
      <c r="I332" s="6"/>
      <c r="J332" s="7"/>
      <c r="K332" s="8"/>
      <c r="L332" s="7"/>
      <c r="M332" s="8"/>
      <c r="N332" s="7"/>
      <c r="O332" s="8"/>
      <c r="P332" s="7"/>
      <c r="Q332" s="7"/>
      <c r="R332" s="8"/>
      <c r="S332" s="7"/>
      <c r="T332" s="9"/>
      <c r="U332" s="7"/>
      <c r="V332" s="8"/>
      <c r="W332" s="7"/>
      <c r="X332" s="7"/>
      <c r="Y332" s="8"/>
      <c r="Z332" s="7"/>
      <c r="AA332" s="8"/>
    </row>
    <row r="333" spans="4:27" ht="14" thickTop="1" thickBot="1">
      <c r="D333" s="64"/>
      <c r="E333" s="51" t="s">
        <v>1110</v>
      </c>
      <c r="F333" s="7"/>
      <c r="G333" s="8"/>
      <c r="H333" s="7"/>
      <c r="I333" s="6"/>
      <c r="J333" s="7"/>
      <c r="K333" s="8"/>
      <c r="L333" s="7"/>
      <c r="M333" s="8"/>
      <c r="N333" s="7"/>
      <c r="O333" s="8"/>
      <c r="P333" s="7"/>
      <c r="Q333" s="7"/>
      <c r="R333" s="8"/>
      <c r="S333" s="7"/>
      <c r="T333" s="9"/>
      <c r="U333" s="7"/>
      <c r="V333" s="8"/>
      <c r="W333" s="7"/>
      <c r="X333" s="7"/>
      <c r="Y333" s="8"/>
      <c r="Z333" s="7"/>
      <c r="AA333" s="8"/>
    </row>
    <row r="334" spans="4:27" ht="14" thickTop="1" thickBot="1">
      <c r="D334" s="64"/>
      <c r="E334" s="51" t="s">
        <v>972</v>
      </c>
      <c r="F334" s="7"/>
      <c r="G334" s="8"/>
      <c r="H334" s="7"/>
      <c r="I334" s="6"/>
      <c r="J334" s="7"/>
      <c r="K334" s="8"/>
      <c r="L334" s="7"/>
      <c r="M334" s="8"/>
      <c r="N334" s="7"/>
      <c r="O334" s="8"/>
      <c r="P334" s="7"/>
      <c r="Q334" s="7"/>
      <c r="R334" s="8"/>
      <c r="S334" s="7"/>
      <c r="T334" s="9"/>
      <c r="U334" s="7"/>
      <c r="V334" s="8"/>
      <c r="W334" s="7"/>
      <c r="X334" s="7"/>
      <c r="Y334" s="8"/>
      <c r="Z334" s="7"/>
      <c r="AA334" s="8"/>
    </row>
    <row r="335" spans="4:27" ht="14" thickTop="1" thickBot="1">
      <c r="D335" s="64"/>
      <c r="E335" s="51" t="s">
        <v>1274</v>
      </c>
      <c r="F335" s="7"/>
      <c r="G335" s="8"/>
      <c r="H335" s="7"/>
      <c r="I335" s="6"/>
      <c r="J335" s="7"/>
      <c r="K335" s="8"/>
      <c r="L335" s="7"/>
      <c r="M335" s="8"/>
      <c r="N335" s="7"/>
      <c r="O335" s="8"/>
      <c r="P335" s="7"/>
      <c r="Q335" s="7"/>
      <c r="R335" s="8"/>
      <c r="S335" s="7"/>
      <c r="T335" s="9"/>
      <c r="U335" s="7"/>
      <c r="V335" s="8"/>
      <c r="W335" s="7"/>
      <c r="X335" s="7"/>
      <c r="Y335" s="8"/>
      <c r="Z335" s="7"/>
      <c r="AA335" s="8"/>
    </row>
    <row r="336" spans="4:27" ht="14" thickTop="1" thickBot="1">
      <c r="D336" s="64"/>
      <c r="E336" s="51" t="s">
        <v>992</v>
      </c>
      <c r="F336" s="7"/>
      <c r="G336" s="8"/>
      <c r="H336" s="7"/>
      <c r="I336" s="6"/>
      <c r="J336" s="7"/>
      <c r="K336" s="8"/>
      <c r="L336" s="7"/>
      <c r="M336" s="8"/>
      <c r="N336" s="7"/>
      <c r="O336" s="8"/>
      <c r="P336" s="7"/>
      <c r="Q336" s="7"/>
      <c r="R336" s="8"/>
      <c r="S336" s="7"/>
      <c r="T336" s="9"/>
      <c r="U336" s="7"/>
      <c r="V336" s="8"/>
      <c r="W336" s="7"/>
      <c r="X336" s="7"/>
      <c r="Y336" s="8"/>
      <c r="Z336" s="7"/>
      <c r="AA336" s="8"/>
    </row>
    <row r="337" spans="4:27" ht="14" thickTop="1" thickBot="1">
      <c r="D337" s="64"/>
      <c r="E337" s="51" t="s">
        <v>974</v>
      </c>
      <c r="F337" s="7"/>
      <c r="G337" s="8"/>
      <c r="H337" s="7"/>
      <c r="I337" s="6"/>
      <c r="J337" s="7"/>
      <c r="K337" s="8"/>
      <c r="L337" s="7"/>
      <c r="M337" s="8"/>
      <c r="N337" s="7"/>
      <c r="O337" s="8"/>
      <c r="P337" s="7"/>
      <c r="Q337" s="7"/>
      <c r="R337" s="8"/>
      <c r="S337" s="7"/>
      <c r="T337" s="9"/>
      <c r="U337" s="7"/>
      <c r="V337" s="8"/>
      <c r="W337" s="7"/>
      <c r="X337" s="7"/>
      <c r="Y337" s="8"/>
      <c r="Z337" s="7"/>
      <c r="AA337" s="8"/>
    </row>
    <row r="338" spans="4:27" ht="14" thickTop="1" thickBot="1">
      <c r="D338" s="64"/>
      <c r="E338" s="51" t="s">
        <v>730</v>
      </c>
      <c r="F338" s="7"/>
      <c r="G338" s="8"/>
      <c r="H338" s="7"/>
      <c r="I338" s="6"/>
      <c r="J338" s="7"/>
      <c r="K338" s="8"/>
      <c r="L338" s="7"/>
      <c r="M338" s="8"/>
      <c r="N338" s="7"/>
      <c r="O338" s="8"/>
      <c r="P338" s="7"/>
      <c r="Q338" s="7"/>
      <c r="R338" s="8"/>
      <c r="S338" s="7"/>
      <c r="T338" s="9"/>
      <c r="U338" s="7"/>
      <c r="V338" s="8"/>
      <c r="W338" s="7"/>
      <c r="X338" s="7"/>
      <c r="Y338" s="8"/>
      <c r="Z338" s="7"/>
      <c r="AA338" s="8"/>
    </row>
    <row r="339" spans="4:27" ht="14" thickTop="1" thickBot="1">
      <c r="D339" s="64"/>
      <c r="E339" s="51" t="s">
        <v>705</v>
      </c>
      <c r="F339" s="7"/>
      <c r="G339" s="8"/>
      <c r="H339" s="7"/>
      <c r="I339" s="6"/>
      <c r="J339" s="7"/>
      <c r="K339" s="8"/>
      <c r="L339" s="7"/>
      <c r="M339" s="8"/>
      <c r="N339" s="7"/>
      <c r="O339" s="8"/>
      <c r="P339" s="7"/>
      <c r="Q339" s="7"/>
      <c r="R339" s="8"/>
      <c r="S339" s="7"/>
      <c r="T339" s="9"/>
      <c r="U339" s="7"/>
      <c r="V339" s="8"/>
      <c r="W339" s="7"/>
      <c r="X339" s="7"/>
      <c r="Y339" s="8"/>
      <c r="Z339" s="7"/>
      <c r="AA339" s="8"/>
    </row>
    <row r="340" spans="4:27" ht="14" thickTop="1" thickBot="1">
      <c r="D340" s="64"/>
      <c r="E340" s="51" t="s">
        <v>142</v>
      </c>
      <c r="F340" s="7"/>
      <c r="G340" s="8"/>
      <c r="H340" s="7"/>
      <c r="I340" s="6"/>
      <c r="J340" s="7"/>
      <c r="K340" s="8"/>
      <c r="L340" s="7"/>
      <c r="M340" s="8"/>
      <c r="N340" s="7"/>
      <c r="O340" s="8"/>
      <c r="P340" s="7"/>
      <c r="Q340" s="7"/>
      <c r="R340" s="8"/>
      <c r="S340" s="7"/>
      <c r="T340" s="9"/>
      <c r="U340" s="7"/>
      <c r="V340" s="8"/>
      <c r="W340" s="7"/>
      <c r="X340" s="7"/>
      <c r="Y340" s="8"/>
      <c r="Z340" s="7"/>
      <c r="AA340" s="8"/>
    </row>
    <row r="341" spans="4:27" ht="14" thickTop="1" thickBot="1">
      <c r="D341" s="64"/>
      <c r="E341" s="51" t="s">
        <v>229</v>
      </c>
      <c r="F341" s="7"/>
      <c r="G341" s="8"/>
      <c r="H341" s="7"/>
      <c r="I341" s="6"/>
      <c r="J341" s="7"/>
      <c r="K341" s="8"/>
      <c r="L341" s="7"/>
      <c r="M341" s="8"/>
      <c r="N341" s="7"/>
      <c r="O341" s="8"/>
      <c r="P341" s="7"/>
      <c r="Q341" s="7"/>
      <c r="R341" s="8"/>
      <c r="S341" s="7"/>
      <c r="T341" s="9"/>
      <c r="U341" s="7"/>
      <c r="V341" s="8"/>
      <c r="W341" s="7"/>
      <c r="X341" s="7"/>
      <c r="Y341" s="8"/>
      <c r="Z341" s="7"/>
      <c r="AA341" s="8"/>
    </row>
    <row r="342" spans="4:27" ht="14" thickTop="1" thickBot="1">
      <c r="D342" s="64"/>
      <c r="E342" s="51" t="s">
        <v>143</v>
      </c>
      <c r="F342" s="7"/>
      <c r="G342" s="8"/>
      <c r="H342" s="7"/>
      <c r="I342" s="6"/>
      <c r="J342" s="7"/>
      <c r="K342" s="8"/>
      <c r="L342" s="7"/>
      <c r="M342" s="8"/>
      <c r="N342" s="7"/>
      <c r="O342" s="8"/>
      <c r="P342" s="7"/>
      <c r="Q342" s="7"/>
      <c r="R342" s="8"/>
      <c r="S342" s="7"/>
      <c r="T342" s="9"/>
      <c r="U342" s="7"/>
      <c r="V342" s="8"/>
      <c r="W342" s="7"/>
      <c r="X342" s="7"/>
      <c r="Y342" s="8"/>
      <c r="Z342" s="7"/>
      <c r="AA342" s="8"/>
    </row>
    <row r="343" spans="4:27" ht="14" thickTop="1" thickBot="1">
      <c r="D343" s="64"/>
      <c r="E343" s="51" t="s">
        <v>144</v>
      </c>
      <c r="F343" s="7"/>
      <c r="G343" s="8"/>
      <c r="H343" s="7"/>
      <c r="I343" s="6"/>
      <c r="J343" s="7"/>
      <c r="K343" s="8"/>
      <c r="L343" s="7"/>
      <c r="M343" s="8"/>
      <c r="N343" s="7"/>
      <c r="O343" s="8"/>
      <c r="P343" s="7"/>
      <c r="Q343" s="7"/>
      <c r="R343" s="8"/>
      <c r="S343" s="7"/>
      <c r="T343" s="9"/>
      <c r="U343" s="7"/>
      <c r="V343" s="8"/>
      <c r="W343" s="7"/>
      <c r="X343" s="7"/>
      <c r="Y343" s="8"/>
      <c r="Z343" s="7"/>
      <c r="AA343" s="8"/>
    </row>
    <row r="344" spans="4:27" ht="14" thickTop="1" thickBot="1">
      <c r="D344" s="64"/>
      <c r="E344" s="51" t="s">
        <v>145</v>
      </c>
      <c r="F344" s="7"/>
      <c r="G344" s="8"/>
      <c r="H344" s="7"/>
      <c r="I344" s="6"/>
      <c r="J344" s="7"/>
      <c r="K344" s="8"/>
      <c r="L344" s="7"/>
      <c r="M344" s="8"/>
      <c r="N344" s="7"/>
      <c r="O344" s="8"/>
      <c r="P344" s="7"/>
      <c r="Q344" s="7"/>
      <c r="R344" s="8"/>
      <c r="S344" s="7"/>
      <c r="T344" s="9"/>
      <c r="U344" s="7"/>
      <c r="V344" s="8"/>
      <c r="W344" s="7"/>
      <c r="X344" s="7"/>
      <c r="Y344" s="8"/>
      <c r="Z344" s="7"/>
      <c r="AA344" s="8"/>
    </row>
    <row r="345" spans="4:27" ht="14" thickTop="1" thickBot="1">
      <c r="D345" s="64"/>
      <c r="E345" s="51" t="s">
        <v>1037</v>
      </c>
      <c r="F345" s="7"/>
      <c r="G345" s="8"/>
      <c r="H345" s="7"/>
      <c r="I345" s="6"/>
      <c r="J345" s="7"/>
      <c r="K345" s="8"/>
      <c r="L345" s="7"/>
      <c r="M345" s="8"/>
      <c r="N345" s="7"/>
      <c r="O345" s="8"/>
      <c r="P345" s="7"/>
      <c r="Q345" s="7"/>
      <c r="R345" s="8"/>
      <c r="S345" s="7"/>
      <c r="T345" s="9"/>
      <c r="U345" s="7"/>
      <c r="V345" s="8"/>
      <c r="W345" s="7"/>
      <c r="X345" s="7"/>
      <c r="Y345" s="8"/>
      <c r="Z345" s="7"/>
      <c r="AA345" s="8"/>
    </row>
    <row r="346" spans="4:27" ht="14" thickTop="1" thickBot="1">
      <c r="D346" s="64"/>
      <c r="E346" s="51" t="s">
        <v>1029</v>
      </c>
      <c r="F346" s="7"/>
      <c r="G346" s="8"/>
      <c r="H346" s="7"/>
      <c r="I346" s="6"/>
      <c r="J346" s="7"/>
      <c r="K346" s="8"/>
      <c r="L346" s="7"/>
      <c r="M346" s="8"/>
      <c r="N346" s="7"/>
      <c r="O346" s="8"/>
      <c r="P346" s="7"/>
      <c r="Q346" s="7"/>
      <c r="R346" s="8"/>
      <c r="S346" s="7"/>
      <c r="T346" s="9"/>
      <c r="U346" s="7"/>
      <c r="V346" s="8"/>
      <c r="W346" s="7"/>
      <c r="X346" s="7"/>
      <c r="Y346" s="8"/>
      <c r="Z346" s="7"/>
      <c r="AA346" s="8"/>
    </row>
    <row r="347" spans="4:27" ht="14" thickTop="1" thickBot="1">
      <c r="D347" s="64"/>
      <c r="E347" s="51" t="s">
        <v>1025</v>
      </c>
      <c r="F347" s="7"/>
      <c r="G347" s="8"/>
      <c r="H347" s="7"/>
      <c r="I347" s="6"/>
      <c r="J347" s="7"/>
      <c r="K347" s="8"/>
      <c r="L347" s="7"/>
      <c r="M347" s="8"/>
      <c r="N347" s="7"/>
      <c r="O347" s="8"/>
      <c r="P347" s="7"/>
      <c r="Q347" s="7"/>
      <c r="R347" s="8"/>
      <c r="S347" s="7"/>
      <c r="T347" s="9"/>
      <c r="U347" s="7"/>
      <c r="V347" s="8"/>
      <c r="W347" s="7"/>
      <c r="X347" s="7"/>
      <c r="Y347" s="8"/>
      <c r="Z347" s="7"/>
      <c r="AA347" s="8"/>
    </row>
    <row r="348" spans="4:27" ht="14" thickTop="1" thickBot="1">
      <c r="D348" s="64"/>
      <c r="E348" s="51" t="s">
        <v>1275</v>
      </c>
      <c r="F348" s="7"/>
      <c r="G348" s="8"/>
      <c r="H348" s="7"/>
      <c r="I348" s="6"/>
      <c r="J348" s="7"/>
      <c r="K348" s="8"/>
      <c r="L348" s="7"/>
      <c r="M348" s="8"/>
      <c r="N348" s="7"/>
      <c r="O348" s="8"/>
      <c r="P348" s="7"/>
      <c r="Q348" s="7"/>
      <c r="R348" s="8"/>
      <c r="S348" s="7"/>
      <c r="T348" s="9"/>
      <c r="U348" s="7"/>
      <c r="V348" s="8"/>
      <c r="W348" s="7"/>
      <c r="X348" s="7"/>
      <c r="Y348" s="8"/>
      <c r="Z348" s="7"/>
      <c r="AA348" s="8"/>
    </row>
    <row r="349" spans="4:27" ht="14" thickTop="1" thickBot="1">
      <c r="D349" s="64"/>
      <c r="E349" s="51" t="s">
        <v>228</v>
      </c>
      <c r="F349" s="7"/>
      <c r="G349" s="8"/>
      <c r="H349" s="7"/>
      <c r="I349" s="6"/>
      <c r="J349" s="7"/>
      <c r="K349" s="8"/>
      <c r="L349" s="7"/>
      <c r="M349" s="8"/>
      <c r="N349" s="7"/>
      <c r="O349" s="8"/>
      <c r="P349" s="7"/>
      <c r="Q349" s="7"/>
      <c r="R349" s="8"/>
      <c r="S349" s="7"/>
      <c r="T349" s="9"/>
      <c r="U349" s="7"/>
      <c r="V349" s="8"/>
      <c r="W349" s="7"/>
      <c r="X349" s="7"/>
      <c r="Y349" s="8"/>
      <c r="Z349" s="7"/>
      <c r="AA349" s="8"/>
    </row>
    <row r="350" spans="4:27" ht="14" thickTop="1" thickBot="1">
      <c r="D350" s="64"/>
      <c r="E350" s="51" t="s">
        <v>195</v>
      </c>
      <c r="F350" s="7"/>
      <c r="G350" s="8"/>
      <c r="H350" s="7"/>
      <c r="I350" s="6"/>
      <c r="J350" s="7"/>
      <c r="K350" s="8"/>
      <c r="L350" s="7"/>
      <c r="M350" s="8"/>
      <c r="N350" s="7"/>
      <c r="O350" s="8"/>
      <c r="P350" s="7"/>
      <c r="Q350" s="7"/>
      <c r="R350" s="8"/>
      <c r="S350" s="7"/>
      <c r="T350" s="9"/>
      <c r="U350" s="7"/>
      <c r="V350" s="8"/>
      <c r="W350" s="7"/>
      <c r="X350" s="7"/>
      <c r="Y350" s="8"/>
      <c r="Z350" s="7"/>
      <c r="AA350" s="8"/>
    </row>
    <row r="351" spans="4:27" ht="14" thickTop="1" thickBot="1">
      <c r="D351" s="64"/>
      <c r="E351" s="51" t="s">
        <v>1016</v>
      </c>
      <c r="F351" s="7"/>
      <c r="G351" s="8"/>
      <c r="H351" s="7"/>
      <c r="I351" s="6"/>
      <c r="J351" s="7"/>
      <c r="K351" s="8"/>
      <c r="L351" s="7"/>
      <c r="M351" s="8"/>
      <c r="N351" s="7"/>
      <c r="O351" s="8"/>
      <c r="P351" s="7"/>
      <c r="Q351" s="7"/>
      <c r="R351" s="8"/>
      <c r="S351" s="7"/>
      <c r="T351" s="9"/>
      <c r="U351" s="7"/>
      <c r="V351" s="8"/>
      <c r="W351" s="7"/>
      <c r="X351" s="7"/>
      <c r="Y351" s="8"/>
      <c r="Z351" s="7"/>
      <c r="AA351" s="8"/>
    </row>
    <row r="352" spans="4:27" ht="14" thickTop="1" thickBot="1">
      <c r="D352" s="64"/>
      <c r="E352" s="51" t="s">
        <v>221</v>
      </c>
      <c r="F352" s="7"/>
      <c r="G352" s="8"/>
      <c r="H352" s="7"/>
      <c r="I352" s="6"/>
      <c r="J352" s="7"/>
      <c r="K352" s="8"/>
      <c r="L352" s="7"/>
      <c r="M352" s="8"/>
      <c r="N352" s="7"/>
      <c r="O352" s="8"/>
      <c r="P352" s="7"/>
      <c r="Q352" s="7"/>
      <c r="R352" s="8"/>
      <c r="S352" s="7"/>
      <c r="T352" s="9"/>
      <c r="U352" s="7"/>
      <c r="V352" s="8"/>
      <c r="W352" s="7"/>
      <c r="X352" s="7"/>
      <c r="Y352" s="8"/>
      <c r="Z352" s="7"/>
      <c r="AA352" s="8"/>
    </row>
    <row r="353" spans="4:27" ht="14" thickTop="1" thickBot="1">
      <c r="D353" s="64"/>
      <c r="E353" s="51" t="s">
        <v>206</v>
      </c>
      <c r="F353" s="7"/>
      <c r="G353" s="8"/>
      <c r="H353" s="7"/>
      <c r="I353" s="6"/>
      <c r="J353" s="7"/>
      <c r="K353" s="8"/>
      <c r="L353" s="7"/>
      <c r="M353" s="8"/>
      <c r="N353" s="7"/>
      <c r="O353" s="8"/>
      <c r="P353" s="7"/>
      <c r="Q353" s="7"/>
      <c r="R353" s="8"/>
      <c r="S353" s="7"/>
      <c r="T353" s="9"/>
      <c r="U353" s="7"/>
      <c r="V353" s="8"/>
      <c r="W353" s="7"/>
      <c r="X353" s="7"/>
      <c r="Y353" s="8"/>
      <c r="Z353" s="7"/>
      <c r="AA353" s="8"/>
    </row>
    <row r="354" spans="4:27" ht="14" thickTop="1" thickBot="1">
      <c r="D354" s="64"/>
      <c r="E354" s="51" t="s">
        <v>279</v>
      </c>
      <c r="F354" s="7"/>
      <c r="G354" s="8"/>
      <c r="H354" s="7"/>
      <c r="I354" s="6"/>
      <c r="J354" s="7"/>
      <c r="K354" s="8"/>
      <c r="L354" s="7"/>
      <c r="M354" s="8"/>
      <c r="N354" s="7"/>
      <c r="O354" s="8"/>
      <c r="P354" s="7"/>
      <c r="Q354" s="7"/>
      <c r="R354" s="8"/>
      <c r="S354" s="7"/>
      <c r="T354" s="9"/>
      <c r="U354" s="7"/>
      <c r="V354" s="8"/>
      <c r="W354" s="7"/>
      <c r="X354" s="7"/>
      <c r="Y354" s="8"/>
      <c r="Z354" s="7"/>
      <c r="AA354" s="8"/>
    </row>
    <row r="355" spans="4:27" ht="14" thickTop="1" thickBot="1">
      <c r="D355" s="64"/>
      <c r="E355" s="51" t="s">
        <v>196</v>
      </c>
      <c r="F355" s="7"/>
      <c r="G355" s="8"/>
      <c r="H355" s="7"/>
      <c r="I355" s="6"/>
      <c r="J355" s="7"/>
      <c r="K355" s="8"/>
      <c r="L355" s="7"/>
      <c r="M355" s="8"/>
      <c r="N355" s="7"/>
      <c r="O355" s="8"/>
      <c r="P355" s="7"/>
      <c r="Q355" s="7"/>
      <c r="R355" s="8"/>
      <c r="S355" s="7"/>
      <c r="T355" s="9"/>
      <c r="U355" s="7"/>
      <c r="V355" s="8"/>
      <c r="W355" s="7"/>
      <c r="X355" s="7"/>
      <c r="Y355" s="8"/>
      <c r="Z355" s="7"/>
      <c r="AA355" s="8"/>
    </row>
    <row r="356" spans="4:27" ht="14" thickTop="1" thickBot="1">
      <c r="D356" s="64"/>
      <c r="E356" s="51" t="s">
        <v>198</v>
      </c>
      <c r="F356" s="7"/>
      <c r="G356" s="8"/>
      <c r="H356" s="7"/>
      <c r="I356" s="6"/>
      <c r="J356" s="7"/>
      <c r="K356" s="8"/>
      <c r="L356" s="7"/>
      <c r="M356" s="8"/>
      <c r="N356" s="7"/>
      <c r="O356" s="8"/>
      <c r="P356" s="7"/>
      <c r="Q356" s="7"/>
      <c r="R356" s="8"/>
      <c r="S356" s="7"/>
      <c r="T356" s="9"/>
      <c r="U356" s="7"/>
      <c r="V356" s="8"/>
      <c r="W356" s="7"/>
      <c r="X356" s="7"/>
      <c r="Y356" s="8"/>
      <c r="Z356" s="7"/>
      <c r="AA356" s="8"/>
    </row>
    <row r="357" spans="4:27" ht="14" thickTop="1" thickBot="1">
      <c r="D357" s="64"/>
      <c r="E357" s="51" t="s">
        <v>1007</v>
      </c>
      <c r="F357" s="7"/>
      <c r="G357" s="8"/>
      <c r="H357" s="7"/>
      <c r="I357" s="6"/>
      <c r="J357" s="7"/>
      <c r="K357" s="8"/>
      <c r="L357" s="7"/>
      <c r="M357" s="8"/>
      <c r="N357" s="7"/>
      <c r="O357" s="8"/>
      <c r="P357" s="7"/>
      <c r="Q357" s="7"/>
      <c r="R357" s="8"/>
      <c r="S357" s="7"/>
      <c r="T357" s="9"/>
      <c r="U357" s="7"/>
      <c r="V357" s="8"/>
      <c r="W357" s="7"/>
      <c r="X357" s="7"/>
      <c r="Y357" s="8"/>
      <c r="Z357" s="7"/>
      <c r="AA357" s="8"/>
    </row>
    <row r="358" spans="4:27" ht="14" thickTop="1" thickBot="1">
      <c r="D358" s="64"/>
      <c r="E358" s="51" t="s">
        <v>270</v>
      </c>
      <c r="F358" s="7"/>
      <c r="G358" s="8"/>
      <c r="H358" s="7"/>
      <c r="I358" s="6"/>
      <c r="J358" s="7"/>
      <c r="K358" s="8"/>
      <c r="L358" s="7"/>
      <c r="M358" s="8"/>
      <c r="N358" s="7"/>
      <c r="O358" s="8"/>
      <c r="P358" s="7"/>
      <c r="Q358" s="7"/>
      <c r="R358" s="8"/>
      <c r="S358" s="7"/>
      <c r="T358" s="9"/>
      <c r="U358" s="7"/>
      <c r="V358" s="8"/>
      <c r="W358" s="7"/>
      <c r="X358" s="7"/>
      <c r="Y358" s="8"/>
      <c r="Z358" s="7"/>
      <c r="AA358" s="8"/>
    </row>
    <row r="359" spans="4:27" ht="14" thickTop="1" thickBot="1">
      <c r="D359" s="64"/>
      <c r="E359" s="51" t="s">
        <v>271</v>
      </c>
      <c r="F359" s="7"/>
      <c r="G359" s="8"/>
      <c r="H359" s="7"/>
      <c r="I359" s="6"/>
      <c r="J359" s="7"/>
      <c r="K359" s="8"/>
      <c r="L359" s="7"/>
      <c r="M359" s="8"/>
      <c r="N359" s="7"/>
      <c r="O359" s="8"/>
      <c r="P359" s="7"/>
      <c r="Q359" s="7"/>
      <c r="R359" s="8"/>
      <c r="S359" s="7"/>
      <c r="T359" s="9"/>
      <c r="U359" s="7"/>
      <c r="V359" s="8"/>
      <c r="W359" s="7"/>
      <c r="X359" s="7"/>
      <c r="Y359" s="8"/>
      <c r="Z359" s="7"/>
      <c r="AA359" s="8"/>
    </row>
    <row r="360" spans="4:27" ht="14" thickTop="1" thickBot="1">
      <c r="D360" s="64"/>
      <c r="E360" s="51" t="s">
        <v>1276</v>
      </c>
      <c r="F360" s="7"/>
      <c r="G360" s="8"/>
      <c r="H360" s="7"/>
      <c r="I360" s="6"/>
      <c r="J360" s="7"/>
      <c r="K360" s="8"/>
      <c r="L360" s="7"/>
      <c r="M360" s="8"/>
      <c r="N360" s="7"/>
      <c r="O360" s="8"/>
      <c r="P360" s="7"/>
      <c r="Q360" s="7"/>
      <c r="R360" s="8"/>
      <c r="S360" s="7"/>
      <c r="T360" s="9"/>
      <c r="U360" s="7"/>
      <c r="V360" s="8"/>
      <c r="W360" s="7"/>
      <c r="X360" s="7"/>
      <c r="Y360" s="8"/>
      <c r="Z360" s="7"/>
      <c r="AA360" s="8"/>
    </row>
    <row r="361" spans="4:27" ht="14" thickTop="1" thickBot="1">
      <c r="D361" s="64"/>
      <c r="E361" s="51" t="s">
        <v>1103</v>
      </c>
      <c r="F361" s="7"/>
      <c r="G361" s="8"/>
      <c r="H361" s="7"/>
      <c r="I361" s="6"/>
      <c r="J361" s="7"/>
      <c r="K361" s="8"/>
      <c r="L361" s="7"/>
      <c r="M361" s="8"/>
      <c r="N361" s="7"/>
      <c r="O361" s="8"/>
      <c r="P361" s="7"/>
      <c r="Q361" s="7"/>
      <c r="R361" s="8"/>
      <c r="S361" s="7"/>
      <c r="T361" s="9"/>
      <c r="U361" s="7"/>
      <c r="V361" s="8"/>
      <c r="W361" s="7"/>
      <c r="X361" s="7"/>
      <c r="Y361" s="8"/>
      <c r="Z361" s="7"/>
      <c r="AA361" s="8"/>
    </row>
    <row r="362" spans="4:27" ht="14" thickTop="1" thickBot="1">
      <c r="D362" s="64"/>
      <c r="E362" s="51" t="s">
        <v>1105</v>
      </c>
      <c r="F362" s="7"/>
      <c r="G362" s="8"/>
      <c r="H362" s="7"/>
      <c r="I362" s="6"/>
      <c r="J362" s="7"/>
      <c r="K362" s="8"/>
      <c r="L362" s="7"/>
      <c r="M362" s="8"/>
      <c r="N362" s="7"/>
      <c r="O362" s="8"/>
      <c r="P362" s="7"/>
      <c r="Q362" s="7"/>
      <c r="R362" s="8"/>
      <c r="S362" s="7"/>
      <c r="T362" s="9"/>
      <c r="U362" s="7"/>
      <c r="V362" s="8"/>
      <c r="W362" s="7"/>
      <c r="X362" s="7"/>
      <c r="Y362" s="8"/>
      <c r="Z362" s="7"/>
      <c r="AA362" s="8"/>
    </row>
    <row r="363" spans="4:27" ht="14" thickTop="1" thickBot="1">
      <c r="D363" s="64"/>
      <c r="E363" s="51" t="s">
        <v>1107</v>
      </c>
      <c r="F363" s="7"/>
      <c r="G363" s="8"/>
      <c r="H363" s="7"/>
      <c r="I363" s="6"/>
      <c r="J363" s="7"/>
      <c r="K363" s="8"/>
      <c r="L363" s="7"/>
      <c r="M363" s="8"/>
      <c r="N363" s="7"/>
      <c r="O363" s="8"/>
      <c r="P363" s="7"/>
      <c r="Q363" s="7"/>
      <c r="R363" s="8"/>
      <c r="S363" s="7"/>
      <c r="T363" s="9"/>
      <c r="U363" s="7"/>
      <c r="V363" s="8"/>
      <c r="W363" s="7"/>
      <c r="X363" s="7"/>
      <c r="Y363" s="8"/>
      <c r="Z363" s="7"/>
      <c r="AA363" s="8"/>
    </row>
    <row r="364" spans="4:27" ht="14" thickTop="1" thickBot="1">
      <c r="D364" s="64"/>
      <c r="E364" s="51" t="s">
        <v>1277</v>
      </c>
      <c r="F364" s="7"/>
      <c r="G364" s="8"/>
      <c r="H364" s="7"/>
      <c r="I364" s="6"/>
      <c r="J364" s="7"/>
      <c r="K364" s="8"/>
      <c r="L364" s="7"/>
      <c r="M364" s="8"/>
      <c r="N364" s="7"/>
      <c r="O364" s="8"/>
      <c r="P364" s="7"/>
      <c r="Q364" s="7"/>
      <c r="R364" s="8"/>
      <c r="S364" s="7"/>
      <c r="T364" s="9"/>
      <c r="U364" s="7"/>
      <c r="V364" s="8"/>
      <c r="W364" s="7"/>
      <c r="X364" s="7"/>
      <c r="Y364" s="8"/>
      <c r="Z364" s="7"/>
      <c r="AA364" s="8"/>
    </row>
    <row r="365" spans="4:27" ht="14" thickTop="1" thickBot="1">
      <c r="D365" s="64"/>
      <c r="E365" s="51" t="s">
        <v>1108</v>
      </c>
      <c r="F365" s="7"/>
      <c r="G365" s="8"/>
      <c r="H365" s="7"/>
      <c r="I365" s="6"/>
      <c r="J365" s="7"/>
      <c r="K365" s="8"/>
      <c r="L365" s="7"/>
      <c r="M365" s="8"/>
      <c r="N365" s="7"/>
      <c r="O365" s="8"/>
      <c r="P365" s="7"/>
      <c r="Q365" s="7"/>
      <c r="R365" s="8"/>
      <c r="S365" s="7"/>
      <c r="T365" s="9"/>
      <c r="U365" s="7"/>
      <c r="V365" s="8"/>
      <c r="W365" s="7"/>
      <c r="X365" s="7"/>
      <c r="Y365" s="8"/>
      <c r="Z365" s="7"/>
      <c r="AA365" s="8"/>
    </row>
    <row r="366" spans="4:27" ht="14" thickTop="1" thickBot="1">
      <c r="D366" s="64"/>
      <c r="E366" s="51" t="s">
        <v>1278</v>
      </c>
      <c r="F366" s="7"/>
      <c r="G366" s="8"/>
      <c r="H366" s="7"/>
      <c r="I366" s="6"/>
      <c r="J366" s="7"/>
      <c r="K366" s="8"/>
      <c r="L366" s="7"/>
      <c r="M366" s="8"/>
      <c r="N366" s="7"/>
      <c r="O366" s="8"/>
      <c r="P366" s="7"/>
      <c r="Q366" s="7"/>
      <c r="R366" s="8"/>
      <c r="S366" s="7"/>
      <c r="T366" s="9"/>
      <c r="U366" s="7"/>
      <c r="V366" s="8"/>
      <c r="W366" s="7"/>
      <c r="X366" s="7"/>
      <c r="Y366" s="8"/>
      <c r="Z366" s="7"/>
      <c r="AA366" s="8"/>
    </row>
    <row r="367" spans="4:27" ht="14" thickTop="1" thickBot="1">
      <c r="D367" s="64"/>
      <c r="E367" s="51" t="s">
        <v>1013</v>
      </c>
      <c r="F367" s="7"/>
      <c r="G367" s="8"/>
      <c r="H367" s="7"/>
      <c r="I367" s="6"/>
      <c r="J367" s="7"/>
      <c r="K367" s="8"/>
      <c r="L367" s="7"/>
      <c r="M367" s="8"/>
      <c r="N367" s="7"/>
      <c r="O367" s="8"/>
      <c r="P367" s="7"/>
      <c r="Q367" s="7"/>
      <c r="R367" s="8"/>
      <c r="S367" s="7"/>
      <c r="T367" s="9"/>
      <c r="U367" s="7"/>
      <c r="V367" s="8"/>
      <c r="W367" s="7"/>
      <c r="X367" s="7"/>
      <c r="Y367" s="8"/>
      <c r="Z367" s="7"/>
      <c r="AA367" s="8"/>
    </row>
    <row r="368" spans="4:27" ht="14" thickTop="1" thickBot="1">
      <c r="D368" s="64"/>
      <c r="E368" s="51" t="s">
        <v>199</v>
      </c>
      <c r="F368" s="7"/>
      <c r="G368" s="8"/>
      <c r="H368" s="7"/>
      <c r="I368" s="6"/>
      <c r="J368" s="7"/>
      <c r="K368" s="8"/>
      <c r="L368" s="7"/>
      <c r="M368" s="8"/>
      <c r="N368" s="7"/>
      <c r="O368" s="8"/>
      <c r="P368" s="7"/>
      <c r="Q368" s="7"/>
      <c r="R368" s="8"/>
      <c r="S368" s="7"/>
      <c r="T368" s="9"/>
      <c r="U368" s="7"/>
      <c r="V368" s="8"/>
      <c r="W368" s="7"/>
      <c r="X368" s="7"/>
      <c r="Y368" s="8"/>
      <c r="Z368" s="7"/>
      <c r="AA368" s="8"/>
    </row>
    <row r="369" spans="4:27" ht="14" thickTop="1" thickBot="1">
      <c r="D369" s="64"/>
      <c r="E369" s="51" t="s">
        <v>276</v>
      </c>
      <c r="F369" s="7"/>
      <c r="G369" s="8"/>
      <c r="H369" s="7"/>
      <c r="I369" s="6"/>
      <c r="J369" s="7"/>
      <c r="K369" s="8"/>
      <c r="L369" s="7"/>
      <c r="M369" s="8"/>
      <c r="N369" s="7"/>
      <c r="O369" s="8"/>
      <c r="P369" s="7"/>
      <c r="Q369" s="7"/>
      <c r="R369" s="8"/>
      <c r="S369" s="7"/>
      <c r="T369" s="9"/>
      <c r="U369" s="7"/>
      <c r="V369" s="8"/>
      <c r="W369" s="7"/>
      <c r="X369" s="7"/>
      <c r="Y369" s="8"/>
      <c r="Z369" s="7"/>
      <c r="AA369" s="8"/>
    </row>
    <row r="370" spans="4:27" ht="14" thickTop="1" thickBot="1">
      <c r="D370" s="64"/>
      <c r="E370" s="51" t="s">
        <v>1011</v>
      </c>
      <c r="F370" s="7"/>
      <c r="G370" s="8"/>
      <c r="H370" s="7"/>
      <c r="I370" s="6"/>
      <c r="J370" s="7"/>
      <c r="K370" s="8"/>
      <c r="L370" s="7"/>
      <c r="M370" s="8"/>
      <c r="N370" s="7"/>
      <c r="O370" s="8"/>
      <c r="P370" s="7"/>
      <c r="Q370" s="7"/>
      <c r="R370" s="8"/>
      <c r="S370" s="7"/>
      <c r="T370" s="9"/>
      <c r="U370" s="7"/>
      <c r="V370" s="8"/>
      <c r="W370" s="7"/>
      <c r="X370" s="7"/>
      <c r="Y370" s="8"/>
      <c r="Z370" s="7"/>
      <c r="AA370" s="8"/>
    </row>
    <row r="371" spans="4:27" ht="14" thickTop="1" thickBot="1">
      <c r="D371" s="64"/>
      <c r="E371" s="51" t="s">
        <v>200</v>
      </c>
      <c r="F371" s="7"/>
      <c r="G371" s="8"/>
      <c r="H371" s="7"/>
      <c r="I371" s="6"/>
      <c r="J371" s="7"/>
      <c r="K371" s="8"/>
      <c r="L371" s="7"/>
      <c r="M371" s="8"/>
      <c r="N371" s="7"/>
      <c r="O371" s="8"/>
      <c r="P371" s="7"/>
      <c r="Q371" s="7"/>
      <c r="R371" s="8"/>
      <c r="S371" s="7"/>
      <c r="T371" s="9"/>
      <c r="U371" s="7"/>
      <c r="V371" s="8"/>
      <c r="W371" s="7"/>
      <c r="X371" s="7"/>
      <c r="Y371" s="8"/>
      <c r="Z371" s="7"/>
      <c r="AA371" s="8"/>
    </row>
    <row r="372" spans="4:27" ht="14" thickTop="1" thickBot="1">
      <c r="D372" s="64"/>
      <c r="E372" s="51" t="s">
        <v>202</v>
      </c>
      <c r="F372" s="7"/>
      <c r="G372" s="8"/>
      <c r="H372" s="7"/>
      <c r="I372" s="6"/>
      <c r="J372" s="7"/>
      <c r="K372" s="8"/>
      <c r="L372" s="7"/>
      <c r="M372" s="8"/>
      <c r="N372" s="7"/>
      <c r="O372" s="8"/>
      <c r="P372" s="7"/>
      <c r="Q372" s="7"/>
      <c r="R372" s="8"/>
      <c r="S372" s="7"/>
      <c r="T372" s="9"/>
      <c r="U372" s="7"/>
      <c r="V372" s="8"/>
      <c r="W372" s="7"/>
      <c r="X372" s="7"/>
      <c r="Y372" s="8"/>
      <c r="Z372" s="7"/>
      <c r="AA372" s="8"/>
    </row>
    <row r="373" spans="4:27" ht="14" thickTop="1" thickBot="1">
      <c r="D373" s="64"/>
      <c r="E373" s="51" t="s">
        <v>1000</v>
      </c>
      <c r="F373" s="7"/>
      <c r="G373" s="8"/>
      <c r="H373" s="7"/>
      <c r="I373" s="6"/>
      <c r="J373" s="7"/>
      <c r="K373" s="8"/>
      <c r="L373" s="7"/>
      <c r="M373" s="8"/>
      <c r="N373" s="7"/>
      <c r="O373" s="8"/>
      <c r="P373" s="7"/>
      <c r="Q373" s="7"/>
      <c r="R373" s="8"/>
      <c r="S373" s="7"/>
      <c r="T373" s="9"/>
      <c r="U373" s="7"/>
      <c r="V373" s="8"/>
      <c r="W373" s="7"/>
      <c r="X373" s="7"/>
      <c r="Y373" s="8"/>
      <c r="Z373" s="7"/>
      <c r="AA373" s="8"/>
    </row>
    <row r="374" spans="4:27" ht="14" thickTop="1" thickBot="1">
      <c r="D374" s="64"/>
      <c r="E374" s="51" t="s">
        <v>1009</v>
      </c>
      <c r="F374" s="7"/>
      <c r="G374" s="8"/>
      <c r="H374" s="7"/>
      <c r="I374" s="6"/>
      <c r="J374" s="7"/>
      <c r="K374" s="8"/>
      <c r="L374" s="7"/>
      <c r="M374" s="8"/>
      <c r="N374" s="7"/>
      <c r="O374" s="8"/>
      <c r="P374" s="7"/>
      <c r="Q374" s="7"/>
      <c r="R374" s="8"/>
      <c r="S374" s="7"/>
      <c r="T374" s="9"/>
      <c r="U374" s="7"/>
      <c r="V374" s="8"/>
      <c r="W374" s="7"/>
      <c r="X374" s="7"/>
      <c r="Y374" s="8"/>
      <c r="Z374" s="7"/>
      <c r="AA374" s="8"/>
    </row>
    <row r="375" spans="4:27" ht="14" thickTop="1" thickBot="1">
      <c r="D375" s="64"/>
      <c r="E375" s="51" t="s">
        <v>284</v>
      </c>
      <c r="F375" s="7"/>
      <c r="G375" s="8"/>
      <c r="H375" s="7"/>
      <c r="I375" s="6"/>
      <c r="J375" s="7"/>
      <c r="K375" s="8"/>
      <c r="L375" s="7"/>
      <c r="M375" s="8"/>
      <c r="N375" s="7"/>
      <c r="O375" s="8"/>
      <c r="P375" s="7"/>
      <c r="Q375" s="7"/>
      <c r="R375" s="8"/>
      <c r="S375" s="7"/>
      <c r="T375" s="9"/>
      <c r="U375" s="7"/>
      <c r="V375" s="8"/>
      <c r="W375" s="7"/>
      <c r="X375" s="7"/>
      <c r="Y375" s="8"/>
      <c r="Z375" s="7"/>
      <c r="AA375" s="8"/>
    </row>
    <row r="376" spans="4:27" ht="14" thickTop="1" thickBot="1">
      <c r="D376" s="64"/>
      <c r="E376" s="51" t="s">
        <v>1002</v>
      </c>
      <c r="F376" s="7"/>
      <c r="G376" s="8"/>
      <c r="H376" s="7"/>
      <c r="I376" s="6"/>
      <c r="J376" s="7"/>
      <c r="K376" s="8"/>
      <c r="L376" s="7"/>
      <c r="M376" s="8"/>
      <c r="N376" s="7"/>
      <c r="O376" s="8"/>
      <c r="P376" s="7"/>
      <c r="Q376" s="7"/>
      <c r="R376" s="8"/>
      <c r="S376" s="7"/>
      <c r="T376" s="9"/>
      <c r="U376" s="7"/>
      <c r="V376" s="8"/>
      <c r="W376" s="7"/>
      <c r="X376" s="7"/>
      <c r="Y376" s="8"/>
      <c r="Z376" s="7"/>
      <c r="AA376" s="8"/>
    </row>
    <row r="377" spans="4:27" ht="14" thickTop="1" thickBot="1">
      <c r="D377" s="64"/>
      <c r="E377" s="51" t="s">
        <v>1279</v>
      </c>
      <c r="F377" s="7"/>
      <c r="G377" s="8"/>
      <c r="H377" s="7"/>
      <c r="I377" s="6"/>
      <c r="J377" s="7"/>
      <c r="K377" s="8"/>
      <c r="L377" s="7"/>
      <c r="M377" s="8"/>
      <c r="N377" s="7"/>
      <c r="O377" s="8"/>
      <c r="P377" s="7"/>
      <c r="Q377" s="7"/>
      <c r="R377" s="8"/>
      <c r="S377" s="7"/>
      <c r="T377" s="9"/>
      <c r="U377" s="7"/>
      <c r="V377" s="8"/>
      <c r="W377" s="7"/>
      <c r="X377" s="7"/>
      <c r="Y377" s="8"/>
      <c r="Z377" s="7"/>
      <c r="AA377" s="8"/>
    </row>
    <row r="378" spans="4:27" ht="14" thickTop="1" thickBot="1">
      <c r="D378" s="64"/>
      <c r="E378" s="51" t="s">
        <v>1123</v>
      </c>
      <c r="F378" s="7"/>
      <c r="G378" s="8"/>
      <c r="H378" s="7"/>
      <c r="I378" s="6"/>
      <c r="J378" s="7"/>
      <c r="K378" s="8"/>
      <c r="L378" s="7"/>
      <c r="M378" s="8"/>
      <c r="N378" s="7"/>
      <c r="O378" s="8"/>
      <c r="P378" s="7"/>
      <c r="Q378" s="7"/>
      <c r="R378" s="8"/>
      <c r="S378" s="7"/>
      <c r="T378" s="9"/>
      <c r="U378" s="7"/>
      <c r="V378" s="8"/>
      <c r="W378" s="7"/>
      <c r="X378" s="7"/>
      <c r="Y378" s="8"/>
      <c r="Z378" s="7"/>
      <c r="AA378" s="8"/>
    </row>
    <row r="379" spans="4:27" ht="14" thickTop="1" thickBot="1">
      <c r="D379" s="64"/>
      <c r="E379" s="51" t="s">
        <v>1124</v>
      </c>
      <c r="F379" s="7"/>
      <c r="G379" s="8"/>
      <c r="H379" s="7"/>
      <c r="I379" s="6"/>
      <c r="J379" s="7"/>
      <c r="K379" s="8"/>
      <c r="L379" s="7"/>
      <c r="M379" s="8"/>
      <c r="N379" s="7"/>
      <c r="O379" s="8"/>
      <c r="P379" s="7"/>
      <c r="Q379" s="7"/>
      <c r="R379" s="8"/>
      <c r="S379" s="7"/>
      <c r="T379" s="9"/>
      <c r="U379" s="7"/>
      <c r="V379" s="8"/>
      <c r="W379" s="7"/>
      <c r="X379" s="7"/>
      <c r="Y379" s="8"/>
      <c r="Z379" s="7"/>
      <c r="AA379" s="8"/>
    </row>
    <row r="380" spans="4:27" ht="14" thickTop="1" thickBot="1">
      <c r="D380" s="64"/>
      <c r="E380" s="51" t="s">
        <v>1125</v>
      </c>
      <c r="F380" s="7"/>
      <c r="G380" s="8"/>
      <c r="H380" s="7"/>
      <c r="I380" s="6"/>
      <c r="J380" s="7"/>
      <c r="K380" s="8"/>
      <c r="L380" s="7"/>
      <c r="M380" s="8"/>
      <c r="N380" s="7"/>
      <c r="O380" s="8"/>
      <c r="P380" s="7"/>
      <c r="Q380" s="7"/>
      <c r="R380" s="8"/>
      <c r="S380" s="7"/>
      <c r="T380" s="9"/>
      <c r="U380" s="7"/>
      <c r="V380" s="8"/>
      <c r="W380" s="7"/>
      <c r="X380" s="7"/>
      <c r="Y380" s="8"/>
      <c r="Z380" s="7"/>
      <c r="AA380" s="8"/>
    </row>
    <row r="381" spans="4:27" ht="14" thickTop="1" thickBot="1">
      <c r="D381" s="64"/>
      <c r="E381" s="51" t="s">
        <v>1126</v>
      </c>
      <c r="F381" s="7"/>
      <c r="G381" s="8"/>
      <c r="H381" s="7"/>
      <c r="I381" s="6"/>
      <c r="J381" s="7"/>
      <c r="K381" s="8"/>
      <c r="L381" s="7"/>
      <c r="M381" s="8"/>
      <c r="N381" s="7"/>
      <c r="O381" s="8"/>
      <c r="P381" s="7"/>
      <c r="Q381" s="7"/>
      <c r="R381" s="8"/>
      <c r="S381" s="7"/>
      <c r="T381" s="9"/>
      <c r="U381" s="7"/>
      <c r="V381" s="8"/>
      <c r="W381" s="7"/>
      <c r="X381" s="7"/>
      <c r="Y381" s="8"/>
      <c r="Z381" s="7"/>
      <c r="AA381" s="8"/>
    </row>
    <row r="382" spans="4:27" ht="14" thickTop="1" thickBot="1">
      <c r="D382" s="64"/>
      <c r="E382" s="51" t="s">
        <v>1127</v>
      </c>
      <c r="F382" s="7"/>
      <c r="G382" s="8"/>
      <c r="H382" s="7"/>
      <c r="I382" s="6"/>
      <c r="J382" s="7"/>
      <c r="K382" s="8"/>
      <c r="L382" s="7"/>
      <c r="M382" s="8"/>
      <c r="N382" s="7"/>
      <c r="O382" s="8"/>
      <c r="P382" s="7"/>
      <c r="Q382" s="7"/>
      <c r="R382" s="8"/>
      <c r="S382" s="7"/>
      <c r="T382" s="9"/>
      <c r="U382" s="7"/>
      <c r="V382" s="8"/>
      <c r="W382" s="7"/>
      <c r="X382" s="7"/>
      <c r="Y382" s="8"/>
      <c r="Z382" s="7"/>
      <c r="AA382" s="8"/>
    </row>
    <row r="383" spans="4:27" ht="14" thickTop="1" thickBot="1">
      <c r="D383" s="64"/>
      <c r="E383" s="51" t="s">
        <v>1128</v>
      </c>
      <c r="F383" s="7"/>
      <c r="G383" s="8"/>
      <c r="H383" s="7"/>
      <c r="I383" s="6"/>
      <c r="J383" s="7"/>
      <c r="K383" s="8"/>
      <c r="L383" s="7"/>
      <c r="M383" s="8"/>
      <c r="N383" s="7"/>
      <c r="O383" s="8"/>
      <c r="P383" s="7"/>
      <c r="Q383" s="7"/>
      <c r="R383" s="8"/>
      <c r="S383" s="7"/>
      <c r="T383" s="9"/>
      <c r="U383" s="7"/>
      <c r="V383" s="8"/>
      <c r="W383" s="7"/>
      <c r="X383" s="7"/>
      <c r="Y383" s="8"/>
      <c r="Z383" s="7"/>
      <c r="AA383" s="8"/>
    </row>
    <row r="384" spans="4:27" ht="14" thickTop="1" thickBot="1">
      <c r="D384" s="64"/>
      <c r="E384" s="51" t="s">
        <v>1018</v>
      </c>
      <c r="F384" s="7"/>
      <c r="G384" s="8"/>
      <c r="H384" s="7"/>
      <c r="I384" s="6"/>
      <c r="J384" s="7"/>
      <c r="K384" s="8"/>
      <c r="L384" s="7"/>
      <c r="M384" s="8"/>
      <c r="N384" s="7"/>
      <c r="O384" s="8"/>
      <c r="P384" s="7"/>
      <c r="Q384" s="7"/>
      <c r="R384" s="8"/>
      <c r="S384" s="7"/>
      <c r="T384" s="9"/>
      <c r="U384" s="7"/>
      <c r="V384" s="8"/>
      <c r="W384" s="7"/>
      <c r="X384" s="7"/>
      <c r="Y384" s="8"/>
      <c r="Z384" s="7"/>
      <c r="AA384" s="8"/>
    </row>
    <row r="385" spans="4:27" ht="14" thickTop="1" thickBot="1">
      <c r="D385" s="64"/>
      <c r="E385" s="51" t="s">
        <v>1015</v>
      </c>
      <c r="F385" s="7"/>
      <c r="G385" s="8"/>
      <c r="H385" s="7"/>
      <c r="I385" s="6"/>
      <c r="J385" s="7"/>
      <c r="K385" s="8"/>
      <c r="L385" s="7"/>
      <c r="M385" s="8"/>
      <c r="N385" s="7"/>
      <c r="O385" s="8"/>
      <c r="P385" s="7"/>
      <c r="Q385" s="7"/>
      <c r="R385" s="8"/>
      <c r="S385" s="7"/>
      <c r="T385" s="9"/>
      <c r="U385" s="7"/>
      <c r="V385" s="8"/>
      <c r="W385" s="7"/>
      <c r="X385" s="7"/>
      <c r="Y385" s="8"/>
      <c r="Z385" s="7"/>
      <c r="AA385" s="8"/>
    </row>
    <row r="386" spans="4:27" ht="14" thickTop="1" thickBot="1">
      <c r="D386" s="64"/>
      <c r="E386" s="51" t="s">
        <v>741</v>
      </c>
      <c r="F386" s="7"/>
      <c r="G386" s="8"/>
      <c r="H386" s="7"/>
      <c r="I386" s="6"/>
      <c r="J386" s="7"/>
      <c r="K386" s="8"/>
      <c r="L386" s="7"/>
      <c r="M386" s="8"/>
      <c r="N386" s="7"/>
      <c r="O386" s="8"/>
      <c r="P386" s="7"/>
      <c r="Q386" s="7"/>
      <c r="R386" s="8"/>
      <c r="S386" s="7"/>
      <c r="T386" s="9"/>
      <c r="U386" s="7"/>
      <c r="V386" s="8"/>
      <c r="W386" s="7"/>
      <c r="X386" s="7"/>
      <c r="Y386" s="8"/>
      <c r="Z386" s="7"/>
      <c r="AA386" s="8"/>
    </row>
    <row r="387" spans="4:27" ht="14" thickTop="1" thickBot="1">
      <c r="D387" s="64"/>
      <c r="E387" s="51" t="s">
        <v>989</v>
      </c>
      <c r="F387" s="7"/>
      <c r="G387" s="8"/>
      <c r="H387" s="7"/>
      <c r="I387" s="6"/>
      <c r="J387" s="7"/>
      <c r="K387" s="8"/>
      <c r="L387" s="7"/>
      <c r="M387" s="8"/>
      <c r="N387" s="7"/>
      <c r="O387" s="8"/>
      <c r="P387" s="7"/>
      <c r="Q387" s="7"/>
      <c r="R387" s="8"/>
      <c r="S387" s="7"/>
      <c r="T387" s="9"/>
      <c r="U387" s="7"/>
      <c r="V387" s="8"/>
      <c r="W387" s="7"/>
      <c r="X387" s="7"/>
      <c r="Y387" s="8"/>
      <c r="Z387" s="7"/>
      <c r="AA387" s="8"/>
    </row>
    <row r="388" spans="4:27" ht="14" thickTop="1" thickBot="1">
      <c r="D388" s="64"/>
      <c r="E388" s="51" t="s">
        <v>987</v>
      </c>
      <c r="F388" s="7"/>
      <c r="G388" s="8"/>
      <c r="H388" s="7"/>
      <c r="I388" s="6"/>
      <c r="J388" s="7"/>
      <c r="K388" s="8"/>
      <c r="L388" s="7"/>
      <c r="M388" s="8"/>
      <c r="N388" s="7"/>
      <c r="O388" s="8"/>
      <c r="P388" s="7"/>
      <c r="Q388" s="7"/>
      <c r="R388" s="8"/>
      <c r="S388" s="7"/>
      <c r="T388" s="9"/>
      <c r="U388" s="7"/>
      <c r="V388" s="8"/>
      <c r="W388" s="7"/>
      <c r="X388" s="7"/>
      <c r="Y388" s="8"/>
      <c r="Z388" s="7"/>
      <c r="AA388" s="8"/>
    </row>
    <row r="389" spans="4:27" ht="14" thickTop="1" thickBot="1">
      <c r="D389" s="64"/>
      <c r="E389" s="51" t="s">
        <v>985</v>
      </c>
      <c r="F389" s="7"/>
      <c r="G389" s="8"/>
      <c r="H389" s="7"/>
      <c r="I389" s="6"/>
      <c r="J389" s="7"/>
      <c r="K389" s="8"/>
      <c r="L389" s="7"/>
      <c r="M389" s="8"/>
      <c r="N389" s="7"/>
      <c r="O389" s="8"/>
      <c r="P389" s="7"/>
      <c r="Q389" s="7"/>
      <c r="R389" s="8"/>
      <c r="S389" s="7"/>
      <c r="T389" s="9"/>
      <c r="U389" s="7"/>
      <c r="V389" s="8"/>
      <c r="W389" s="7"/>
      <c r="X389" s="7"/>
      <c r="Y389" s="8"/>
      <c r="Z389" s="7"/>
      <c r="AA389" s="8"/>
    </row>
    <row r="390" spans="4:27" ht="14" thickTop="1" thickBot="1">
      <c r="D390" s="64"/>
      <c r="E390" s="51" t="s">
        <v>986</v>
      </c>
      <c r="F390" s="7"/>
      <c r="G390" s="8"/>
      <c r="H390" s="7"/>
      <c r="I390" s="6"/>
      <c r="J390" s="7"/>
      <c r="K390" s="8"/>
      <c r="L390" s="7"/>
      <c r="M390" s="8"/>
      <c r="N390" s="7"/>
      <c r="O390" s="8"/>
      <c r="P390" s="7"/>
      <c r="Q390" s="7"/>
      <c r="R390" s="8"/>
      <c r="S390" s="7"/>
      <c r="T390" s="9"/>
      <c r="U390" s="7"/>
      <c r="V390" s="8"/>
      <c r="W390" s="7"/>
      <c r="X390" s="7"/>
      <c r="Y390" s="8"/>
      <c r="Z390" s="7"/>
      <c r="AA390" s="8"/>
    </row>
    <row r="391" spans="4:27" ht="14" thickTop="1" thickBot="1">
      <c r="D391" s="64"/>
      <c r="E391" s="51" t="s">
        <v>1280</v>
      </c>
      <c r="F391" s="7"/>
      <c r="G391" s="8"/>
      <c r="H391" s="7"/>
      <c r="I391" s="6"/>
      <c r="J391" s="7"/>
      <c r="K391" s="8"/>
      <c r="L391" s="7"/>
      <c r="M391" s="8"/>
      <c r="N391" s="7"/>
      <c r="O391" s="8"/>
      <c r="P391" s="7"/>
      <c r="Q391" s="7"/>
      <c r="R391" s="8"/>
      <c r="S391" s="7"/>
      <c r="T391" s="9"/>
      <c r="U391" s="7"/>
      <c r="V391" s="8"/>
      <c r="W391" s="7"/>
      <c r="X391" s="7"/>
      <c r="Y391" s="8"/>
      <c r="Z391" s="7"/>
      <c r="AA391" s="8"/>
    </row>
    <row r="392" spans="4:27" ht="14" thickTop="1" thickBot="1">
      <c r="D392" s="64"/>
      <c r="E392" s="51" t="s">
        <v>1049</v>
      </c>
      <c r="F392" s="7"/>
      <c r="G392" s="8"/>
      <c r="H392" s="7"/>
      <c r="I392" s="6"/>
      <c r="J392" s="7"/>
      <c r="K392" s="8"/>
      <c r="L392" s="7"/>
      <c r="M392" s="8"/>
      <c r="N392" s="7"/>
      <c r="O392" s="8"/>
      <c r="P392" s="7"/>
      <c r="Q392" s="7"/>
      <c r="R392" s="8"/>
      <c r="S392" s="7"/>
      <c r="T392" s="9"/>
      <c r="U392" s="7"/>
      <c r="V392" s="8"/>
      <c r="W392" s="7"/>
      <c r="X392" s="7"/>
      <c r="Y392" s="8"/>
      <c r="Z392" s="7"/>
      <c r="AA392" s="8"/>
    </row>
    <row r="393" spans="4:27" ht="14" thickTop="1" thickBot="1">
      <c r="D393" s="64"/>
      <c r="E393" s="51" t="s">
        <v>1047</v>
      </c>
      <c r="F393" s="7"/>
      <c r="G393" s="8"/>
      <c r="H393" s="7"/>
      <c r="I393" s="6"/>
      <c r="J393" s="7"/>
      <c r="K393" s="8"/>
      <c r="L393" s="7"/>
      <c r="M393" s="8"/>
      <c r="N393" s="7"/>
      <c r="O393" s="8"/>
      <c r="P393" s="7"/>
      <c r="Q393" s="7"/>
      <c r="R393" s="8"/>
      <c r="S393" s="7"/>
      <c r="T393" s="9"/>
      <c r="U393" s="7"/>
      <c r="V393" s="8"/>
      <c r="W393" s="7"/>
      <c r="X393" s="7"/>
      <c r="Y393" s="8"/>
      <c r="Z393" s="7"/>
      <c r="AA393" s="8"/>
    </row>
    <row r="394" spans="4:27" ht="14" thickTop="1" thickBot="1">
      <c r="D394" s="64"/>
      <c r="E394" s="51" t="s">
        <v>1048</v>
      </c>
      <c r="F394" s="7"/>
      <c r="G394" s="8"/>
      <c r="H394" s="7"/>
      <c r="I394" s="6"/>
      <c r="J394" s="7"/>
      <c r="K394" s="8"/>
      <c r="L394" s="7"/>
      <c r="M394" s="8"/>
      <c r="N394" s="7"/>
      <c r="O394" s="8"/>
      <c r="P394" s="7"/>
      <c r="Q394" s="7"/>
      <c r="R394" s="8"/>
      <c r="S394" s="7"/>
      <c r="T394" s="9"/>
      <c r="U394" s="7"/>
      <c r="V394" s="8"/>
      <c r="W394" s="7"/>
      <c r="X394" s="7"/>
      <c r="Y394" s="8"/>
      <c r="Z394" s="7"/>
      <c r="AA394" s="8"/>
    </row>
    <row r="395" spans="4:27" ht="14" thickTop="1" thickBot="1">
      <c r="D395" s="64"/>
      <c r="E395" s="51" t="s">
        <v>150</v>
      </c>
      <c r="F395" s="7"/>
      <c r="G395" s="8"/>
      <c r="H395" s="7"/>
      <c r="I395" s="6"/>
      <c r="J395" s="7"/>
      <c r="K395" s="8"/>
      <c r="L395" s="7"/>
      <c r="M395" s="8"/>
      <c r="N395" s="7"/>
      <c r="O395" s="8"/>
      <c r="P395" s="7"/>
      <c r="Q395" s="7"/>
      <c r="R395" s="8"/>
      <c r="S395" s="7"/>
      <c r="T395" s="9"/>
      <c r="U395" s="7"/>
      <c r="V395" s="8"/>
      <c r="W395" s="7"/>
      <c r="X395" s="7"/>
      <c r="Y395" s="8"/>
      <c r="Z395" s="7"/>
      <c r="AA395" s="8"/>
    </row>
    <row r="396" spans="4:27" ht="14" thickTop="1" thickBot="1">
      <c r="D396" s="64"/>
      <c r="E396" s="51" t="s">
        <v>222</v>
      </c>
      <c r="F396" s="7"/>
      <c r="G396" s="8"/>
      <c r="H396" s="7"/>
      <c r="I396" s="6"/>
      <c r="J396" s="7"/>
      <c r="K396" s="8"/>
      <c r="L396" s="7"/>
      <c r="M396" s="8"/>
      <c r="N396" s="7"/>
      <c r="O396" s="8"/>
      <c r="P396" s="7"/>
      <c r="Q396" s="7"/>
      <c r="R396" s="8"/>
      <c r="S396" s="7"/>
      <c r="T396" s="9"/>
      <c r="U396" s="7"/>
      <c r="V396" s="8"/>
      <c r="W396" s="7"/>
      <c r="X396" s="7"/>
      <c r="Y396" s="8"/>
      <c r="Z396" s="7"/>
      <c r="AA396" s="8"/>
    </row>
    <row r="397" spans="4:27" ht="14" thickTop="1" thickBot="1">
      <c r="D397" s="64"/>
      <c r="E397" s="51" t="s">
        <v>151</v>
      </c>
      <c r="F397" s="7"/>
      <c r="G397" s="8"/>
      <c r="H397" s="7"/>
      <c r="I397" s="6"/>
      <c r="J397" s="7"/>
      <c r="K397" s="8"/>
      <c r="L397" s="7"/>
      <c r="M397" s="8"/>
      <c r="N397" s="7"/>
      <c r="O397" s="8"/>
      <c r="P397" s="7"/>
      <c r="Q397" s="7"/>
      <c r="R397" s="8"/>
      <c r="S397" s="7"/>
      <c r="T397" s="9"/>
      <c r="U397" s="7"/>
      <c r="V397" s="8"/>
      <c r="W397" s="7"/>
      <c r="X397" s="7"/>
      <c r="Y397" s="8"/>
      <c r="Z397" s="7"/>
      <c r="AA397" s="8"/>
    </row>
    <row r="398" spans="4:27" ht="14" thickTop="1" thickBot="1">
      <c r="D398" s="64"/>
      <c r="E398" s="51" t="s">
        <v>152</v>
      </c>
      <c r="F398" s="7"/>
      <c r="G398" s="8"/>
      <c r="H398" s="7"/>
      <c r="I398" s="6"/>
      <c r="J398" s="7"/>
      <c r="K398" s="8"/>
      <c r="L398" s="7"/>
      <c r="M398" s="8"/>
      <c r="N398" s="7"/>
      <c r="O398" s="8"/>
      <c r="P398" s="7"/>
      <c r="Q398" s="7"/>
      <c r="R398" s="8"/>
      <c r="S398" s="7"/>
      <c r="T398" s="9"/>
      <c r="U398" s="7"/>
      <c r="V398" s="8"/>
      <c r="W398" s="7"/>
      <c r="X398" s="7"/>
      <c r="Y398" s="8"/>
      <c r="Z398" s="7"/>
      <c r="AA398" s="8"/>
    </row>
    <row r="399" spans="4:27" ht="14" thickTop="1" thickBot="1">
      <c r="D399" s="64"/>
      <c r="E399" s="51" t="s">
        <v>153</v>
      </c>
      <c r="F399" s="7"/>
      <c r="G399" s="8"/>
      <c r="H399" s="7"/>
      <c r="I399" s="6"/>
      <c r="J399" s="7"/>
      <c r="K399" s="8"/>
      <c r="L399" s="7"/>
      <c r="M399" s="8"/>
      <c r="N399" s="7"/>
      <c r="O399" s="8"/>
      <c r="P399" s="7"/>
      <c r="Q399" s="7"/>
      <c r="R399" s="8"/>
      <c r="S399" s="7"/>
      <c r="T399" s="9"/>
      <c r="U399" s="7"/>
      <c r="V399" s="8"/>
      <c r="W399" s="7"/>
      <c r="X399" s="7"/>
      <c r="Y399" s="8"/>
      <c r="Z399" s="7"/>
      <c r="AA399" s="8"/>
    </row>
    <row r="400" spans="4:27" ht="14" thickTop="1" thickBot="1">
      <c r="D400" s="64"/>
      <c r="E400" s="51" t="s">
        <v>154</v>
      </c>
      <c r="F400" s="7"/>
      <c r="G400" s="8"/>
      <c r="H400" s="7"/>
      <c r="I400" s="6"/>
      <c r="J400" s="7"/>
      <c r="K400" s="8"/>
      <c r="L400" s="7"/>
      <c r="M400" s="8"/>
      <c r="N400" s="7"/>
      <c r="O400" s="8"/>
      <c r="P400" s="7"/>
      <c r="Q400" s="7"/>
      <c r="R400" s="8"/>
      <c r="S400" s="7"/>
      <c r="T400" s="9"/>
      <c r="U400" s="7"/>
      <c r="V400" s="8"/>
      <c r="W400" s="7"/>
      <c r="X400" s="7"/>
      <c r="Y400" s="8"/>
      <c r="Z400" s="7"/>
      <c r="AA400" s="8"/>
    </row>
    <row r="401" spans="4:27" ht="14" thickTop="1" thickBot="1">
      <c r="D401" s="64"/>
      <c r="E401" s="51" t="s">
        <v>155</v>
      </c>
      <c r="F401" s="7"/>
      <c r="G401" s="8"/>
      <c r="H401" s="7"/>
      <c r="I401" s="6"/>
      <c r="J401" s="7"/>
      <c r="K401" s="8"/>
      <c r="L401" s="7"/>
      <c r="M401" s="8"/>
      <c r="N401" s="7"/>
      <c r="O401" s="8"/>
      <c r="P401" s="7"/>
      <c r="Q401" s="7"/>
      <c r="R401" s="8"/>
      <c r="S401" s="7"/>
      <c r="T401" s="9"/>
      <c r="U401" s="7"/>
      <c r="V401" s="8"/>
      <c r="W401" s="7"/>
      <c r="X401" s="7"/>
      <c r="Y401" s="8"/>
      <c r="Z401" s="7"/>
      <c r="AA401" s="8"/>
    </row>
    <row r="402" spans="4:27" ht="14" thickTop="1" thickBot="1">
      <c r="D402" s="64"/>
      <c r="E402" s="51" t="s">
        <v>252</v>
      </c>
      <c r="F402" s="7"/>
      <c r="G402" s="8"/>
      <c r="H402" s="7"/>
      <c r="I402" s="6"/>
      <c r="J402" s="7"/>
      <c r="K402" s="8"/>
      <c r="L402" s="7"/>
      <c r="M402" s="8"/>
      <c r="N402" s="7"/>
      <c r="O402" s="8"/>
      <c r="P402" s="7"/>
      <c r="Q402" s="7"/>
      <c r="R402" s="8"/>
      <c r="S402" s="7"/>
      <c r="T402" s="9"/>
      <c r="U402" s="7"/>
      <c r="V402" s="8"/>
      <c r="W402" s="7"/>
      <c r="X402" s="7"/>
      <c r="Y402" s="8"/>
      <c r="Z402" s="7"/>
      <c r="AA402" s="8"/>
    </row>
    <row r="403" spans="4:27" ht="14" thickTop="1" thickBot="1">
      <c r="D403" s="64"/>
      <c r="E403" s="51" t="s">
        <v>253</v>
      </c>
      <c r="F403" s="7"/>
      <c r="G403" s="8"/>
      <c r="H403" s="7"/>
      <c r="I403" s="6"/>
      <c r="J403" s="7"/>
      <c r="K403" s="8"/>
      <c r="L403" s="7"/>
      <c r="M403" s="8"/>
      <c r="N403" s="7"/>
      <c r="O403" s="8"/>
      <c r="P403" s="7"/>
      <c r="Q403" s="7"/>
      <c r="R403" s="8"/>
      <c r="S403" s="7"/>
      <c r="T403" s="9"/>
      <c r="U403" s="7"/>
      <c r="V403" s="8"/>
      <c r="W403" s="7"/>
      <c r="X403" s="7"/>
      <c r="Y403" s="8"/>
      <c r="Z403" s="7"/>
      <c r="AA403" s="8"/>
    </row>
    <row r="404" spans="4:27" ht="14" thickTop="1" thickBot="1">
      <c r="D404" s="64"/>
      <c r="E404" s="51" t="s">
        <v>223</v>
      </c>
      <c r="F404" s="7"/>
      <c r="G404" s="8"/>
      <c r="H404" s="7"/>
      <c r="I404" s="6"/>
      <c r="J404" s="7"/>
      <c r="K404" s="8"/>
      <c r="L404" s="7"/>
      <c r="M404" s="8"/>
      <c r="N404" s="7"/>
      <c r="O404" s="8"/>
      <c r="P404" s="7"/>
      <c r="Q404" s="7"/>
      <c r="R404" s="8"/>
      <c r="S404" s="7"/>
      <c r="T404" s="9"/>
      <c r="U404" s="7"/>
      <c r="V404" s="8"/>
      <c r="W404" s="7"/>
      <c r="X404" s="7"/>
      <c r="Y404" s="8"/>
      <c r="Z404" s="7"/>
      <c r="AA404" s="8"/>
    </row>
    <row r="405" spans="4:27" ht="14" thickTop="1" thickBot="1">
      <c r="D405" s="64"/>
      <c r="E405" s="51" t="s">
        <v>156</v>
      </c>
      <c r="F405" s="7"/>
      <c r="G405" s="8"/>
      <c r="H405" s="7"/>
      <c r="I405" s="6"/>
      <c r="J405" s="7"/>
      <c r="K405" s="8"/>
      <c r="L405" s="7"/>
      <c r="M405" s="8"/>
      <c r="N405" s="7"/>
      <c r="O405" s="8"/>
      <c r="P405" s="7"/>
      <c r="Q405" s="7"/>
      <c r="R405" s="8"/>
      <c r="S405" s="7"/>
      <c r="T405" s="9"/>
      <c r="U405" s="7"/>
      <c r="V405" s="8"/>
      <c r="W405" s="7"/>
      <c r="X405" s="7"/>
      <c r="Y405" s="8"/>
      <c r="Z405" s="7"/>
      <c r="AA405" s="8"/>
    </row>
    <row r="406" spans="4:27" ht="14" thickTop="1" thickBot="1">
      <c r="D406" s="64"/>
      <c r="E406" s="51" t="s">
        <v>224</v>
      </c>
      <c r="F406" s="7"/>
      <c r="G406" s="8"/>
      <c r="H406" s="7"/>
      <c r="I406" s="6"/>
      <c r="J406" s="7"/>
      <c r="K406" s="8"/>
      <c r="L406" s="7"/>
      <c r="M406" s="8"/>
      <c r="N406" s="7"/>
      <c r="O406" s="8"/>
      <c r="P406" s="7"/>
      <c r="Q406" s="7"/>
      <c r="R406" s="8"/>
      <c r="S406" s="7"/>
      <c r="T406" s="9"/>
      <c r="U406" s="7"/>
      <c r="V406" s="8"/>
      <c r="W406" s="7"/>
      <c r="X406" s="7"/>
      <c r="Y406" s="8"/>
      <c r="Z406" s="7"/>
      <c r="AA406" s="8"/>
    </row>
    <row r="407" spans="4:27" ht="14" thickTop="1" thickBot="1">
      <c r="D407" s="64"/>
      <c r="E407" s="51" t="s">
        <v>157</v>
      </c>
      <c r="F407" s="7"/>
      <c r="G407" s="8"/>
      <c r="H407" s="7"/>
      <c r="I407" s="6"/>
      <c r="J407" s="7"/>
      <c r="K407" s="8"/>
      <c r="L407" s="7"/>
      <c r="M407" s="8"/>
      <c r="N407" s="7"/>
      <c r="O407" s="8"/>
      <c r="P407" s="7"/>
      <c r="Q407" s="7"/>
      <c r="R407" s="8"/>
      <c r="S407" s="7"/>
      <c r="T407" s="9"/>
      <c r="U407" s="7"/>
      <c r="V407" s="8"/>
      <c r="W407" s="7"/>
      <c r="X407" s="7"/>
      <c r="Y407" s="8"/>
      <c r="Z407" s="7"/>
      <c r="AA407" s="8"/>
    </row>
    <row r="408" spans="4:27" ht="14" thickTop="1" thickBot="1">
      <c r="D408" s="64"/>
      <c r="E408" s="51" t="s">
        <v>254</v>
      </c>
      <c r="F408" s="7"/>
      <c r="G408" s="8"/>
      <c r="H408" s="7"/>
      <c r="I408" s="6"/>
      <c r="J408" s="7"/>
      <c r="K408" s="8"/>
      <c r="L408" s="7"/>
      <c r="M408" s="8"/>
      <c r="N408" s="7"/>
      <c r="O408" s="8"/>
      <c r="P408" s="7"/>
      <c r="Q408" s="7"/>
      <c r="R408" s="8"/>
      <c r="S408" s="7"/>
      <c r="T408" s="9"/>
      <c r="U408" s="7"/>
      <c r="V408" s="8"/>
      <c r="W408" s="7"/>
      <c r="X408" s="7"/>
      <c r="Y408" s="8"/>
      <c r="Z408" s="7"/>
      <c r="AA408" s="8"/>
    </row>
    <row r="409" spans="4:27" ht="14" thickTop="1" thickBot="1">
      <c r="D409" s="64"/>
      <c r="E409" s="51" t="s">
        <v>158</v>
      </c>
      <c r="F409" s="7"/>
      <c r="G409" s="8"/>
      <c r="H409" s="7"/>
      <c r="I409" s="6"/>
      <c r="J409" s="7"/>
      <c r="K409" s="8"/>
      <c r="L409" s="7"/>
      <c r="M409" s="8"/>
      <c r="N409" s="7"/>
      <c r="O409" s="8"/>
      <c r="P409" s="7"/>
      <c r="Q409" s="7"/>
      <c r="R409" s="8"/>
      <c r="S409" s="7"/>
      <c r="T409" s="9"/>
      <c r="U409" s="7"/>
      <c r="V409" s="8"/>
      <c r="W409" s="7"/>
      <c r="X409" s="7"/>
      <c r="Y409" s="8"/>
      <c r="Z409" s="7"/>
      <c r="AA409" s="8"/>
    </row>
    <row r="410" spans="4:27" ht="14" thickTop="1" thickBot="1">
      <c r="D410" s="64"/>
      <c r="E410" s="51" t="s">
        <v>1139</v>
      </c>
      <c r="F410" s="7"/>
      <c r="G410" s="8"/>
      <c r="H410" s="7"/>
      <c r="I410" s="6"/>
      <c r="J410" s="7"/>
      <c r="K410" s="8"/>
      <c r="L410" s="7"/>
      <c r="M410" s="8"/>
      <c r="N410" s="7"/>
      <c r="O410" s="8"/>
      <c r="P410" s="7"/>
      <c r="Q410" s="7"/>
      <c r="R410" s="8"/>
      <c r="S410" s="7"/>
      <c r="T410" s="9"/>
      <c r="U410" s="7"/>
      <c r="V410" s="8"/>
      <c r="W410" s="7"/>
      <c r="X410" s="7"/>
      <c r="Y410" s="8"/>
      <c r="Z410" s="7"/>
      <c r="AA410" s="8"/>
    </row>
    <row r="411" spans="4:27" ht="14" thickTop="1" thickBot="1">
      <c r="D411" s="64"/>
      <c r="E411" s="51" t="s">
        <v>159</v>
      </c>
      <c r="F411" s="7"/>
      <c r="G411" s="8"/>
      <c r="H411" s="7"/>
      <c r="I411" s="6"/>
      <c r="J411" s="7"/>
      <c r="K411" s="8"/>
      <c r="L411" s="7"/>
      <c r="M411" s="8"/>
      <c r="N411" s="7"/>
      <c r="O411" s="8"/>
      <c r="P411" s="7"/>
      <c r="Q411" s="7"/>
      <c r="R411" s="8"/>
      <c r="S411" s="7"/>
      <c r="T411" s="9"/>
      <c r="U411" s="7"/>
      <c r="V411" s="8"/>
      <c r="W411" s="7"/>
      <c r="X411" s="7"/>
      <c r="Y411" s="8"/>
      <c r="Z411" s="7"/>
      <c r="AA411" s="8"/>
    </row>
    <row r="412" spans="4:27" ht="14" thickTop="1" thickBot="1">
      <c r="D412" s="64"/>
      <c r="E412" s="51" t="s">
        <v>256</v>
      </c>
      <c r="F412" s="7"/>
      <c r="G412" s="8"/>
      <c r="H412" s="7"/>
      <c r="I412" s="6"/>
      <c r="J412" s="7"/>
      <c r="K412" s="8"/>
      <c r="L412" s="7"/>
      <c r="M412" s="8"/>
      <c r="N412" s="7"/>
      <c r="O412" s="8"/>
      <c r="P412" s="7"/>
      <c r="Q412" s="7"/>
      <c r="R412" s="8"/>
      <c r="S412" s="7"/>
      <c r="T412" s="9"/>
      <c r="U412" s="7"/>
      <c r="V412" s="8"/>
      <c r="W412" s="7"/>
      <c r="X412" s="7"/>
      <c r="Y412" s="8"/>
      <c r="Z412" s="7"/>
      <c r="AA412" s="8"/>
    </row>
    <row r="413" spans="4:27" ht="14" thickTop="1" thickBot="1">
      <c r="D413" s="64"/>
      <c r="E413" s="51" t="s">
        <v>160</v>
      </c>
      <c r="F413" s="7"/>
      <c r="G413" s="8"/>
      <c r="H413" s="7"/>
      <c r="I413" s="6"/>
      <c r="J413" s="7"/>
      <c r="K413" s="8"/>
      <c r="L413" s="7"/>
      <c r="M413" s="8"/>
      <c r="N413" s="7"/>
      <c r="O413" s="8"/>
      <c r="P413" s="7"/>
      <c r="Q413" s="7"/>
      <c r="R413" s="8"/>
      <c r="S413" s="7"/>
      <c r="T413" s="9"/>
      <c r="U413" s="7"/>
      <c r="V413" s="8"/>
      <c r="W413" s="7"/>
      <c r="X413" s="7"/>
      <c r="Y413" s="8"/>
      <c r="Z413" s="7"/>
      <c r="AA413" s="8"/>
    </row>
    <row r="414" spans="4:27" ht="14" thickTop="1" thickBot="1">
      <c r="D414" s="64"/>
      <c r="E414" s="51" t="s">
        <v>161</v>
      </c>
      <c r="F414" s="7"/>
      <c r="G414" s="8"/>
      <c r="H414" s="7"/>
      <c r="I414" s="6"/>
      <c r="J414" s="7"/>
      <c r="K414" s="8"/>
      <c r="L414" s="7"/>
      <c r="M414" s="8"/>
      <c r="N414" s="7"/>
      <c r="O414" s="8"/>
      <c r="P414" s="7"/>
      <c r="Q414" s="7"/>
      <c r="R414" s="8"/>
      <c r="S414" s="7"/>
      <c r="T414" s="9"/>
      <c r="U414" s="7"/>
      <c r="V414" s="8"/>
      <c r="W414" s="7"/>
      <c r="X414" s="7"/>
      <c r="Y414" s="8"/>
      <c r="Z414" s="7"/>
      <c r="AA414" s="8"/>
    </row>
    <row r="415" spans="4:27" ht="14" thickTop="1" thickBot="1">
      <c r="D415" s="64"/>
      <c r="E415" s="51" t="s">
        <v>1042</v>
      </c>
      <c r="F415" s="7"/>
      <c r="G415" s="8"/>
      <c r="H415" s="7"/>
      <c r="I415" s="6"/>
      <c r="J415" s="7"/>
      <c r="K415" s="8"/>
      <c r="L415" s="7"/>
      <c r="M415" s="8"/>
      <c r="N415" s="7"/>
      <c r="O415" s="8"/>
      <c r="P415" s="7"/>
      <c r="Q415" s="7"/>
      <c r="R415" s="8"/>
      <c r="S415" s="7"/>
      <c r="T415" s="9"/>
      <c r="U415" s="7"/>
      <c r="V415" s="8"/>
      <c r="W415" s="7"/>
      <c r="X415" s="7"/>
      <c r="Y415" s="8"/>
      <c r="Z415" s="7"/>
      <c r="AA415" s="8"/>
    </row>
    <row r="416" spans="4:27" ht="14" thickTop="1" thickBot="1">
      <c r="D416" s="64"/>
      <c r="E416" s="51" t="s">
        <v>975</v>
      </c>
      <c r="F416" s="7"/>
      <c r="G416" s="8"/>
      <c r="H416" s="7"/>
      <c r="I416" s="6"/>
      <c r="J416" s="7"/>
      <c r="K416" s="8"/>
      <c r="L416" s="7"/>
      <c r="M416" s="8"/>
      <c r="N416" s="7"/>
      <c r="O416" s="8"/>
      <c r="P416" s="7"/>
      <c r="Q416" s="7"/>
      <c r="R416" s="8"/>
      <c r="S416" s="7"/>
      <c r="T416" s="9"/>
      <c r="U416" s="7"/>
      <c r="V416" s="8"/>
      <c r="W416" s="7"/>
      <c r="X416" s="7"/>
      <c r="Y416" s="8"/>
      <c r="Z416" s="7"/>
      <c r="AA416" s="8"/>
    </row>
    <row r="417" spans="4:27" ht="14" thickTop="1" thickBot="1">
      <c r="D417" s="64"/>
      <c r="E417" s="51" t="s">
        <v>976</v>
      </c>
      <c r="F417" s="7"/>
      <c r="G417" s="8"/>
      <c r="H417" s="7"/>
      <c r="I417" s="6"/>
      <c r="J417" s="7"/>
      <c r="K417" s="8"/>
      <c r="L417" s="7"/>
      <c r="M417" s="8"/>
      <c r="N417" s="7"/>
      <c r="O417" s="8"/>
      <c r="P417" s="7"/>
      <c r="Q417" s="7"/>
      <c r="R417" s="8"/>
      <c r="S417" s="7"/>
      <c r="T417" s="9"/>
      <c r="U417" s="7"/>
      <c r="V417" s="8"/>
      <c r="W417" s="7"/>
      <c r="X417" s="7"/>
      <c r="Y417" s="8"/>
      <c r="Z417" s="7"/>
      <c r="AA417" s="8"/>
    </row>
    <row r="418" spans="4:27" ht="14" thickTop="1" thickBot="1">
      <c r="D418" s="64"/>
      <c r="E418" s="51" t="s">
        <v>709</v>
      </c>
      <c r="F418" s="7"/>
      <c r="G418" s="8"/>
      <c r="H418" s="7"/>
      <c r="I418" s="6"/>
      <c r="J418" s="7"/>
      <c r="K418" s="8"/>
      <c r="L418" s="7"/>
      <c r="M418" s="8"/>
      <c r="N418" s="7"/>
      <c r="O418" s="8"/>
      <c r="P418" s="7"/>
      <c r="Q418" s="7"/>
      <c r="R418" s="8"/>
      <c r="S418" s="7"/>
      <c r="T418" s="9"/>
      <c r="U418" s="7"/>
      <c r="V418" s="8"/>
      <c r="W418" s="7"/>
      <c r="X418" s="7"/>
      <c r="Y418" s="8"/>
      <c r="Z418" s="7"/>
      <c r="AA418" s="8"/>
    </row>
    <row r="419" spans="4:27" ht="14" thickTop="1" thickBot="1">
      <c r="D419" s="64"/>
      <c r="E419" s="51" t="s">
        <v>745</v>
      </c>
      <c r="F419" s="7"/>
      <c r="G419" s="8"/>
      <c r="H419" s="7"/>
      <c r="I419" s="6"/>
      <c r="J419" s="7"/>
      <c r="K419" s="8"/>
      <c r="L419" s="7"/>
      <c r="M419" s="8"/>
      <c r="N419" s="7"/>
      <c r="O419" s="8"/>
      <c r="P419" s="7"/>
      <c r="Q419" s="7"/>
      <c r="R419" s="8"/>
      <c r="S419" s="7"/>
      <c r="T419" s="9"/>
      <c r="U419" s="7"/>
      <c r="V419" s="8"/>
      <c r="W419" s="7"/>
      <c r="X419" s="7"/>
      <c r="Y419" s="8"/>
      <c r="Z419" s="7"/>
      <c r="AA419" s="8"/>
    </row>
    <row r="420" spans="4:27" ht="14" thickTop="1" thickBot="1">
      <c r="D420" s="64"/>
      <c r="E420" s="51" t="s">
        <v>699</v>
      </c>
      <c r="F420" s="7"/>
      <c r="G420" s="8"/>
      <c r="H420" s="7"/>
      <c r="I420" s="6"/>
      <c r="J420" s="7"/>
      <c r="K420" s="8"/>
      <c r="L420" s="7"/>
      <c r="M420" s="8"/>
      <c r="N420" s="7"/>
      <c r="O420" s="8"/>
      <c r="P420" s="7"/>
      <c r="Q420" s="7"/>
      <c r="R420" s="8"/>
      <c r="S420" s="7"/>
      <c r="T420" s="9"/>
      <c r="U420" s="7"/>
      <c r="V420" s="8"/>
      <c r="W420" s="7"/>
      <c r="X420" s="7"/>
      <c r="Y420" s="8"/>
      <c r="Z420" s="7"/>
      <c r="AA420" s="8"/>
    </row>
    <row r="421" spans="4:27" ht="14" thickTop="1" thickBot="1">
      <c r="D421" s="64"/>
      <c r="E421" s="51" t="s">
        <v>960</v>
      </c>
      <c r="F421" s="7"/>
      <c r="G421" s="8"/>
      <c r="H421" s="7"/>
      <c r="I421" s="6"/>
      <c r="J421" s="7"/>
      <c r="K421" s="8"/>
      <c r="L421" s="7"/>
      <c r="M421" s="8"/>
      <c r="N421" s="7"/>
      <c r="O421" s="8"/>
      <c r="P421" s="7"/>
      <c r="Q421" s="7"/>
      <c r="R421" s="8"/>
      <c r="S421" s="7"/>
      <c r="T421" s="9"/>
      <c r="U421" s="7"/>
      <c r="V421" s="8"/>
      <c r="W421" s="7"/>
      <c r="X421" s="7"/>
      <c r="Y421" s="8"/>
      <c r="Z421" s="7"/>
      <c r="AA421" s="8"/>
    </row>
    <row r="422" spans="4:27" ht="14" thickTop="1" thickBot="1">
      <c r="D422" s="64"/>
      <c r="E422" s="51" t="s">
        <v>1281</v>
      </c>
      <c r="F422" s="7"/>
      <c r="G422" s="8"/>
      <c r="H422" s="7"/>
      <c r="I422" s="6"/>
      <c r="J422" s="7"/>
      <c r="K422" s="8"/>
      <c r="L422" s="7"/>
      <c r="M422" s="8"/>
      <c r="N422" s="7"/>
      <c r="O422" s="8"/>
      <c r="P422" s="7"/>
      <c r="Q422" s="7"/>
      <c r="R422" s="8"/>
      <c r="S422" s="7"/>
      <c r="T422" s="9"/>
      <c r="U422" s="7"/>
      <c r="V422" s="8"/>
      <c r="W422" s="7"/>
      <c r="X422" s="7"/>
      <c r="Y422" s="8"/>
      <c r="Z422" s="7"/>
      <c r="AA422" s="8"/>
    </row>
    <row r="423" spans="4:27" ht="14" thickTop="1" thickBot="1">
      <c r="D423" s="64"/>
      <c r="E423" s="51" t="s">
        <v>1095</v>
      </c>
      <c r="F423" s="7"/>
      <c r="G423" s="8"/>
      <c r="H423" s="7"/>
      <c r="I423" s="6"/>
      <c r="J423" s="7"/>
      <c r="K423" s="8"/>
      <c r="L423" s="7"/>
      <c r="M423" s="8"/>
      <c r="N423" s="7"/>
      <c r="O423" s="8"/>
      <c r="P423" s="7"/>
      <c r="Q423" s="7"/>
      <c r="R423" s="8"/>
      <c r="S423" s="7"/>
      <c r="T423" s="9"/>
      <c r="U423" s="7"/>
      <c r="V423" s="8"/>
      <c r="W423" s="7"/>
      <c r="X423" s="7"/>
      <c r="Y423" s="8"/>
      <c r="Z423" s="7"/>
      <c r="AA423" s="8"/>
    </row>
    <row r="424" spans="4:27" ht="14" thickTop="1" thickBot="1">
      <c r="D424" s="64"/>
      <c r="E424" s="51" t="s">
        <v>163</v>
      </c>
      <c r="F424" s="7"/>
      <c r="G424" s="8"/>
      <c r="H424" s="7"/>
      <c r="I424" s="6"/>
      <c r="J424" s="7"/>
      <c r="K424" s="8"/>
      <c r="L424" s="7"/>
      <c r="M424" s="8"/>
      <c r="N424" s="7"/>
      <c r="O424" s="8"/>
      <c r="P424" s="7"/>
      <c r="Q424" s="7"/>
      <c r="R424" s="8"/>
      <c r="S424" s="7"/>
      <c r="T424" s="9"/>
      <c r="U424" s="7"/>
      <c r="V424" s="8"/>
      <c r="W424" s="7"/>
      <c r="X424" s="7"/>
      <c r="Y424" s="8"/>
      <c r="Z424" s="7"/>
      <c r="AA424" s="8"/>
    </row>
    <row r="425" spans="4:27" ht="14" thickTop="1" thickBot="1">
      <c r="D425" s="64"/>
      <c r="E425" s="51" t="s">
        <v>1120</v>
      </c>
      <c r="F425" s="7"/>
      <c r="G425" s="8"/>
      <c r="H425" s="7"/>
      <c r="I425" s="6"/>
      <c r="J425" s="7"/>
      <c r="K425" s="8"/>
      <c r="L425" s="7"/>
      <c r="M425" s="8"/>
      <c r="N425" s="7"/>
      <c r="O425" s="8"/>
      <c r="P425" s="7"/>
      <c r="Q425" s="7"/>
      <c r="R425" s="8"/>
      <c r="S425" s="7"/>
      <c r="T425" s="9"/>
      <c r="U425" s="7"/>
      <c r="V425" s="8"/>
      <c r="W425" s="7"/>
      <c r="X425" s="7"/>
      <c r="Y425" s="8"/>
      <c r="Z425" s="7"/>
      <c r="AA425" s="8"/>
    </row>
    <row r="426" spans="4:27" ht="14" thickTop="1" thickBot="1">
      <c r="D426" s="64"/>
      <c r="E426" s="51" t="s">
        <v>766</v>
      </c>
      <c r="F426" s="7"/>
      <c r="G426" s="8"/>
      <c r="H426" s="7"/>
      <c r="I426" s="6"/>
      <c r="J426" s="7"/>
      <c r="K426" s="8"/>
      <c r="L426" s="7"/>
      <c r="M426" s="8"/>
      <c r="N426" s="7"/>
      <c r="O426" s="8"/>
      <c r="P426" s="7"/>
      <c r="Q426" s="7"/>
      <c r="R426" s="8"/>
      <c r="S426" s="7"/>
      <c r="T426" s="9"/>
      <c r="U426" s="7"/>
      <c r="V426" s="8"/>
      <c r="W426" s="7"/>
      <c r="X426" s="7"/>
      <c r="Y426" s="8"/>
      <c r="Z426" s="7"/>
      <c r="AA426" s="8"/>
    </row>
    <row r="427" spans="4:27" ht="14" thickTop="1" thickBot="1">
      <c r="D427" s="64"/>
      <c r="E427" s="51" t="s">
        <v>204</v>
      </c>
      <c r="F427" s="7"/>
      <c r="G427" s="8"/>
      <c r="H427" s="7"/>
      <c r="I427" s="6"/>
      <c r="J427" s="7"/>
      <c r="K427" s="8"/>
      <c r="L427" s="7"/>
      <c r="M427" s="8"/>
      <c r="N427" s="7"/>
      <c r="O427" s="8"/>
      <c r="P427" s="7"/>
      <c r="Q427" s="7"/>
      <c r="R427" s="8"/>
      <c r="S427" s="7"/>
      <c r="T427" s="9"/>
      <c r="U427" s="7"/>
      <c r="V427" s="8"/>
      <c r="W427" s="7"/>
      <c r="X427" s="7"/>
      <c r="Y427" s="8"/>
      <c r="Z427" s="7"/>
      <c r="AA427" s="8"/>
    </row>
    <row r="428" spans="4:27" ht="14" thickTop="1" thickBot="1">
      <c r="D428" s="64"/>
      <c r="E428" s="51" t="s">
        <v>205</v>
      </c>
      <c r="F428" s="7"/>
      <c r="G428" s="8"/>
      <c r="H428" s="7"/>
      <c r="I428" s="6"/>
      <c r="J428" s="7"/>
      <c r="K428" s="8"/>
      <c r="L428" s="7"/>
      <c r="M428" s="8"/>
      <c r="N428" s="7"/>
      <c r="O428" s="8"/>
      <c r="P428" s="7"/>
      <c r="Q428" s="7"/>
      <c r="R428" s="8"/>
      <c r="S428" s="7"/>
      <c r="T428" s="9"/>
      <c r="U428" s="7"/>
      <c r="V428" s="8"/>
      <c r="W428" s="7"/>
      <c r="X428" s="7"/>
      <c r="Y428" s="8"/>
      <c r="Z428" s="7"/>
      <c r="AA428" s="8"/>
    </row>
    <row r="429" spans="4:27" ht="14" thickTop="1" thickBot="1">
      <c r="D429" s="64"/>
      <c r="E429" s="51" t="s">
        <v>1133</v>
      </c>
      <c r="F429" s="7"/>
      <c r="G429" s="8"/>
      <c r="H429" s="7"/>
      <c r="I429" s="6"/>
      <c r="J429" s="7"/>
      <c r="K429" s="8"/>
      <c r="L429" s="7"/>
      <c r="M429" s="8"/>
      <c r="N429" s="7"/>
      <c r="O429" s="8"/>
      <c r="P429" s="7"/>
      <c r="Q429" s="7"/>
      <c r="R429" s="8"/>
      <c r="S429" s="7"/>
      <c r="T429" s="9"/>
      <c r="U429" s="7"/>
      <c r="V429" s="8"/>
      <c r="W429" s="7"/>
      <c r="X429" s="7"/>
      <c r="Y429" s="8"/>
      <c r="Z429" s="7"/>
      <c r="AA429" s="8"/>
    </row>
    <row r="430" spans="4:27" ht="14" thickTop="1" thickBot="1">
      <c r="D430" s="64"/>
      <c r="E430" s="51" t="s">
        <v>1066</v>
      </c>
      <c r="F430" s="7"/>
      <c r="G430" s="8"/>
      <c r="H430" s="7"/>
      <c r="I430" s="6"/>
      <c r="J430" s="7"/>
      <c r="K430" s="8"/>
      <c r="L430" s="7"/>
      <c r="M430" s="8"/>
      <c r="N430" s="7"/>
      <c r="O430" s="8"/>
      <c r="P430" s="7"/>
      <c r="Q430" s="7"/>
      <c r="R430" s="8"/>
      <c r="S430" s="7"/>
      <c r="T430" s="9"/>
      <c r="U430" s="7"/>
      <c r="V430" s="8"/>
      <c r="W430" s="7"/>
      <c r="X430" s="7"/>
      <c r="Y430" s="8"/>
      <c r="Z430" s="7"/>
      <c r="AA430" s="8"/>
    </row>
    <row r="431" spans="4:27" ht="14" thickTop="1" thickBot="1">
      <c r="D431" s="64"/>
      <c r="E431" s="51" t="s">
        <v>1119</v>
      </c>
      <c r="F431" s="7"/>
      <c r="G431" s="8"/>
      <c r="H431" s="7"/>
      <c r="I431" s="6"/>
      <c r="J431" s="7"/>
      <c r="K431" s="8"/>
      <c r="L431" s="7"/>
      <c r="M431" s="8"/>
      <c r="N431" s="7"/>
      <c r="O431" s="8"/>
      <c r="P431" s="7"/>
      <c r="Q431" s="7"/>
      <c r="R431" s="8"/>
      <c r="S431" s="7"/>
      <c r="T431" s="9"/>
      <c r="U431" s="7"/>
      <c r="V431" s="8"/>
      <c r="W431" s="7"/>
      <c r="X431" s="7"/>
      <c r="Y431" s="8"/>
      <c r="Z431" s="7"/>
      <c r="AA431" s="8"/>
    </row>
    <row r="432" spans="4:27" ht="14" thickTop="1" thickBot="1">
      <c r="D432" s="64"/>
      <c r="E432" s="51" t="s">
        <v>225</v>
      </c>
      <c r="F432" s="7"/>
      <c r="G432" s="8"/>
      <c r="H432" s="7"/>
      <c r="I432" s="6"/>
      <c r="J432" s="7"/>
      <c r="K432" s="8"/>
      <c r="L432" s="7"/>
      <c r="M432" s="8"/>
      <c r="N432" s="7"/>
      <c r="O432" s="8"/>
      <c r="P432" s="7"/>
      <c r="Q432" s="7"/>
      <c r="R432" s="8"/>
      <c r="S432" s="7"/>
      <c r="T432" s="9"/>
      <c r="U432" s="7"/>
      <c r="V432" s="8"/>
      <c r="W432" s="7"/>
      <c r="X432" s="7"/>
      <c r="Y432" s="8"/>
      <c r="Z432" s="7"/>
      <c r="AA432" s="8"/>
    </row>
    <row r="433" spans="4:27" ht="14" thickTop="1" thickBot="1">
      <c r="D433" s="64"/>
      <c r="E433" s="51" t="s">
        <v>208</v>
      </c>
      <c r="F433" s="7"/>
      <c r="G433" s="8"/>
      <c r="H433" s="7"/>
      <c r="I433" s="6"/>
      <c r="J433" s="7"/>
      <c r="K433" s="8"/>
      <c r="L433" s="7"/>
      <c r="M433" s="8"/>
      <c r="N433" s="7"/>
      <c r="O433" s="8"/>
      <c r="P433" s="7"/>
      <c r="Q433" s="7"/>
      <c r="R433" s="8"/>
      <c r="S433" s="7"/>
      <c r="T433" s="9"/>
      <c r="U433" s="7"/>
      <c r="V433" s="8"/>
      <c r="W433" s="7"/>
      <c r="X433" s="7"/>
      <c r="Y433" s="8"/>
      <c r="Z433" s="7"/>
      <c r="AA433" s="8"/>
    </row>
    <row r="434" spans="4:27" ht="14" thickTop="1" thickBot="1">
      <c r="D434" s="64"/>
      <c r="E434" s="51" t="s">
        <v>209</v>
      </c>
      <c r="F434" s="7"/>
      <c r="G434" s="8"/>
      <c r="H434" s="7"/>
      <c r="I434" s="6"/>
      <c r="J434" s="7"/>
      <c r="K434" s="8"/>
      <c r="L434" s="7"/>
      <c r="M434" s="8"/>
      <c r="N434" s="7"/>
      <c r="O434" s="8"/>
      <c r="P434" s="7"/>
      <c r="Q434" s="7"/>
      <c r="R434" s="8"/>
      <c r="S434" s="7"/>
      <c r="T434" s="9"/>
      <c r="U434" s="7"/>
      <c r="V434" s="8"/>
      <c r="W434" s="7"/>
      <c r="X434" s="7"/>
      <c r="Y434" s="8"/>
      <c r="Z434" s="7"/>
      <c r="AA434" s="8"/>
    </row>
    <row r="435" spans="4:27" ht="14" thickTop="1" thickBot="1">
      <c r="D435" s="64"/>
      <c r="E435" s="51" t="s">
        <v>257</v>
      </c>
      <c r="F435" s="7"/>
      <c r="G435" s="8"/>
      <c r="H435" s="7"/>
      <c r="I435" s="6"/>
      <c r="J435" s="7"/>
      <c r="K435" s="8"/>
      <c r="L435" s="7"/>
      <c r="M435" s="8"/>
      <c r="N435" s="7"/>
      <c r="O435" s="8"/>
      <c r="P435" s="7"/>
      <c r="Q435" s="7"/>
      <c r="R435" s="8"/>
      <c r="S435" s="7"/>
      <c r="T435" s="9"/>
      <c r="U435" s="7"/>
      <c r="V435" s="8"/>
      <c r="W435" s="7"/>
      <c r="X435" s="7"/>
      <c r="Y435" s="8"/>
      <c r="Z435" s="7"/>
      <c r="AA435" s="8"/>
    </row>
    <row r="436" spans="4:27" ht="14" thickTop="1" thickBot="1">
      <c r="D436" s="64"/>
      <c r="E436" s="51" t="s">
        <v>164</v>
      </c>
      <c r="F436" s="7"/>
      <c r="G436" s="8"/>
      <c r="H436" s="7"/>
      <c r="I436" s="6"/>
      <c r="J436" s="7"/>
      <c r="K436" s="8"/>
      <c r="L436" s="7"/>
      <c r="M436" s="8"/>
      <c r="N436" s="7"/>
      <c r="O436" s="8"/>
      <c r="P436" s="7"/>
      <c r="Q436" s="7"/>
      <c r="R436" s="8"/>
      <c r="S436" s="7"/>
      <c r="T436" s="9"/>
      <c r="U436" s="7"/>
      <c r="V436" s="8"/>
      <c r="W436" s="7"/>
      <c r="X436" s="7"/>
      <c r="Y436" s="8"/>
      <c r="Z436" s="7"/>
      <c r="AA436" s="8"/>
    </row>
    <row r="437" spans="4:27" ht="14" thickTop="1" thickBot="1">
      <c r="D437" s="64"/>
      <c r="E437" s="51" t="s">
        <v>165</v>
      </c>
      <c r="F437" s="7"/>
      <c r="G437" s="8"/>
      <c r="H437" s="7"/>
      <c r="I437" s="6"/>
      <c r="J437" s="7"/>
      <c r="K437" s="8"/>
      <c r="L437" s="7"/>
      <c r="M437" s="8"/>
      <c r="N437" s="7"/>
      <c r="O437" s="8"/>
      <c r="P437" s="7"/>
      <c r="Q437" s="7"/>
      <c r="R437" s="8"/>
      <c r="S437" s="7"/>
      <c r="T437" s="9"/>
      <c r="U437" s="7"/>
      <c r="V437" s="8"/>
      <c r="W437" s="7"/>
      <c r="X437" s="7"/>
      <c r="Y437" s="8"/>
      <c r="Z437" s="7"/>
      <c r="AA437" s="8"/>
    </row>
    <row r="438" spans="4:27" ht="14" thickTop="1" thickBot="1">
      <c r="D438" s="64"/>
      <c r="E438" s="51" t="s">
        <v>166</v>
      </c>
      <c r="F438" s="7"/>
      <c r="G438" s="8"/>
      <c r="H438" s="7"/>
      <c r="I438" s="6"/>
      <c r="J438" s="7"/>
      <c r="K438" s="8"/>
      <c r="L438" s="7"/>
      <c r="M438" s="8"/>
      <c r="N438" s="7"/>
      <c r="O438" s="8"/>
      <c r="P438" s="7"/>
      <c r="Q438" s="7"/>
      <c r="R438" s="8"/>
      <c r="S438" s="7"/>
      <c r="T438" s="9"/>
      <c r="U438" s="7"/>
      <c r="V438" s="8"/>
      <c r="W438" s="7"/>
      <c r="X438" s="7"/>
      <c r="Y438" s="8"/>
      <c r="Z438" s="7"/>
      <c r="AA438" s="8"/>
    </row>
    <row r="439" spans="4:27" ht="14" thickTop="1" thickBot="1">
      <c r="D439" s="64"/>
      <c r="E439" s="51" t="s">
        <v>258</v>
      </c>
      <c r="F439" s="7"/>
      <c r="G439" s="8"/>
      <c r="H439" s="7"/>
      <c r="I439" s="6"/>
      <c r="J439" s="7"/>
      <c r="K439" s="8"/>
      <c r="L439" s="7"/>
      <c r="M439" s="8"/>
      <c r="N439" s="7"/>
      <c r="O439" s="8"/>
      <c r="P439" s="7"/>
      <c r="Q439" s="7"/>
      <c r="R439" s="8"/>
      <c r="S439" s="7"/>
      <c r="T439" s="9"/>
      <c r="U439" s="7"/>
      <c r="V439" s="8"/>
      <c r="W439" s="7"/>
      <c r="X439" s="7"/>
      <c r="Y439" s="8"/>
      <c r="Z439" s="7"/>
      <c r="AA439" s="8"/>
    </row>
    <row r="440" spans="4:27" ht="14" thickTop="1" thickBot="1">
      <c r="D440" s="64"/>
      <c r="E440" s="51" t="s">
        <v>226</v>
      </c>
      <c r="F440" s="7"/>
      <c r="G440" s="8"/>
      <c r="H440" s="7"/>
      <c r="I440" s="6"/>
      <c r="J440" s="7"/>
      <c r="K440" s="8"/>
      <c r="L440" s="7"/>
      <c r="M440" s="8"/>
      <c r="N440" s="7"/>
      <c r="O440" s="8"/>
      <c r="P440" s="7"/>
      <c r="Q440" s="7"/>
      <c r="R440" s="8"/>
      <c r="S440" s="7"/>
      <c r="T440" s="9"/>
      <c r="U440" s="7"/>
      <c r="V440" s="8"/>
      <c r="W440" s="7"/>
      <c r="X440" s="7"/>
      <c r="Y440" s="8"/>
      <c r="Z440" s="7"/>
      <c r="AA440" s="8"/>
    </row>
    <row r="441" spans="4:27" ht="14" thickTop="1" thickBot="1">
      <c r="D441" s="64"/>
      <c r="E441" s="51" t="s">
        <v>167</v>
      </c>
      <c r="F441" s="7"/>
      <c r="G441" s="8"/>
      <c r="H441" s="7"/>
      <c r="I441" s="6"/>
      <c r="J441" s="7"/>
      <c r="K441" s="8"/>
      <c r="L441" s="7"/>
      <c r="M441" s="8"/>
      <c r="N441" s="7"/>
      <c r="O441" s="8"/>
      <c r="P441" s="7"/>
      <c r="Q441" s="7"/>
      <c r="R441" s="8"/>
      <c r="S441" s="7"/>
      <c r="T441" s="9"/>
      <c r="U441" s="7"/>
      <c r="V441" s="8"/>
      <c r="W441" s="7"/>
      <c r="X441" s="7"/>
      <c r="Y441" s="8"/>
      <c r="Z441" s="7"/>
      <c r="AA441" s="8"/>
    </row>
    <row r="442" spans="4:27" ht="14" thickTop="1" thickBot="1">
      <c r="D442" s="64"/>
      <c r="E442" s="51" t="s">
        <v>168</v>
      </c>
      <c r="F442" s="7"/>
      <c r="G442" s="8"/>
      <c r="H442" s="7"/>
      <c r="I442" s="6"/>
      <c r="J442" s="7"/>
      <c r="K442" s="8"/>
      <c r="L442" s="7"/>
      <c r="M442" s="8"/>
      <c r="N442" s="7"/>
      <c r="O442" s="8"/>
      <c r="P442" s="7"/>
      <c r="Q442" s="7"/>
      <c r="R442" s="8"/>
      <c r="S442" s="7"/>
      <c r="T442" s="9"/>
      <c r="U442" s="7"/>
      <c r="V442" s="8"/>
      <c r="W442" s="7"/>
      <c r="X442" s="7"/>
      <c r="Y442" s="8"/>
      <c r="Z442" s="7"/>
      <c r="AA442" s="8"/>
    </row>
    <row r="443" spans="4:27" ht="14" thickTop="1" thickBot="1">
      <c r="D443" s="64"/>
      <c r="E443" s="51" t="s">
        <v>259</v>
      </c>
      <c r="F443" s="7"/>
      <c r="G443" s="8"/>
      <c r="H443" s="7"/>
      <c r="I443" s="6"/>
      <c r="J443" s="7"/>
      <c r="K443" s="8"/>
      <c r="L443" s="7"/>
      <c r="M443" s="8"/>
      <c r="N443" s="7"/>
      <c r="O443" s="8"/>
      <c r="P443" s="7"/>
      <c r="Q443" s="7"/>
      <c r="R443" s="8"/>
      <c r="S443" s="7"/>
      <c r="T443" s="9"/>
      <c r="U443" s="7"/>
      <c r="V443" s="8"/>
      <c r="W443" s="7"/>
      <c r="X443" s="7"/>
      <c r="Y443" s="8"/>
      <c r="Z443" s="7"/>
      <c r="AA443" s="8"/>
    </row>
    <row r="444" spans="4:27" ht="14" thickTop="1" thickBot="1">
      <c r="D444" s="64"/>
      <c r="E444" s="51" t="s">
        <v>1028</v>
      </c>
      <c r="F444" s="7"/>
      <c r="G444" s="8"/>
      <c r="H444" s="7"/>
      <c r="I444" s="6"/>
      <c r="J444" s="7"/>
      <c r="K444" s="8"/>
      <c r="L444" s="7"/>
      <c r="M444" s="8"/>
      <c r="N444" s="7"/>
      <c r="O444" s="8"/>
      <c r="P444" s="7"/>
      <c r="Q444" s="7"/>
      <c r="R444" s="8"/>
      <c r="S444" s="7"/>
      <c r="T444" s="9"/>
      <c r="U444" s="7"/>
      <c r="V444" s="8"/>
      <c r="W444" s="7"/>
      <c r="X444" s="7"/>
      <c r="Y444" s="8"/>
      <c r="Z444" s="7"/>
      <c r="AA444" s="8"/>
    </row>
    <row r="445" spans="4:27" ht="14" thickTop="1" thickBot="1">
      <c r="D445" s="64"/>
      <c r="E445" s="51" t="s">
        <v>227</v>
      </c>
      <c r="F445" s="7"/>
      <c r="G445" s="8"/>
      <c r="H445" s="7"/>
      <c r="I445" s="6"/>
      <c r="J445" s="7"/>
      <c r="K445" s="8"/>
      <c r="L445" s="7"/>
      <c r="M445" s="8"/>
      <c r="N445" s="7"/>
      <c r="O445" s="8"/>
      <c r="P445" s="7"/>
      <c r="Q445" s="7"/>
      <c r="R445" s="8"/>
      <c r="S445" s="7"/>
      <c r="T445" s="9"/>
      <c r="U445" s="7"/>
      <c r="V445" s="8"/>
      <c r="W445" s="7"/>
      <c r="X445" s="7"/>
      <c r="Y445" s="8"/>
      <c r="Z445" s="7"/>
      <c r="AA445" s="8"/>
    </row>
    <row r="446" spans="4:27" ht="14" thickTop="1" thickBot="1">
      <c r="D446" s="64"/>
      <c r="E446" s="51" t="s">
        <v>260</v>
      </c>
      <c r="F446" s="7"/>
      <c r="G446" s="8"/>
      <c r="H446" s="7"/>
      <c r="I446" s="6"/>
      <c r="J446" s="7"/>
      <c r="K446" s="8"/>
      <c r="L446" s="7"/>
      <c r="M446" s="8"/>
      <c r="N446" s="7"/>
      <c r="O446" s="8"/>
      <c r="P446" s="7"/>
      <c r="Q446" s="7"/>
      <c r="R446" s="8"/>
      <c r="S446" s="7"/>
      <c r="T446" s="9"/>
      <c r="U446" s="7"/>
      <c r="V446" s="8"/>
      <c r="W446" s="7"/>
      <c r="X446" s="7"/>
      <c r="Y446" s="8"/>
      <c r="Z446" s="7"/>
      <c r="AA446" s="8"/>
    </row>
    <row r="447" spans="4:27" ht="14" thickTop="1" thickBot="1">
      <c r="D447" s="64"/>
      <c r="E447" s="51" t="s">
        <v>170</v>
      </c>
      <c r="F447" s="7"/>
      <c r="G447" s="8"/>
      <c r="H447" s="7"/>
      <c r="I447" s="6"/>
      <c r="J447" s="7"/>
      <c r="K447" s="8"/>
      <c r="L447" s="7"/>
      <c r="M447" s="8"/>
      <c r="N447" s="7"/>
      <c r="O447" s="8"/>
      <c r="P447" s="7"/>
      <c r="Q447" s="7"/>
      <c r="R447" s="8"/>
      <c r="S447" s="7"/>
      <c r="T447" s="9"/>
      <c r="U447" s="7"/>
      <c r="V447" s="8"/>
      <c r="W447" s="7"/>
      <c r="X447" s="7"/>
      <c r="Y447" s="8"/>
      <c r="Z447" s="7"/>
      <c r="AA447" s="8"/>
    </row>
    <row r="448" spans="4:27" ht="14" thickTop="1" thickBot="1">
      <c r="D448" s="64"/>
      <c r="E448" s="51" t="s">
        <v>261</v>
      </c>
      <c r="F448" s="7"/>
      <c r="G448" s="8"/>
      <c r="H448" s="7"/>
      <c r="I448" s="6"/>
      <c r="J448" s="7"/>
      <c r="K448" s="8"/>
      <c r="L448" s="7"/>
      <c r="M448" s="8"/>
      <c r="N448" s="7"/>
      <c r="O448" s="8"/>
      <c r="P448" s="7"/>
      <c r="Q448" s="7"/>
      <c r="R448" s="8"/>
      <c r="S448" s="7"/>
      <c r="T448" s="9"/>
      <c r="U448" s="7"/>
      <c r="V448" s="8"/>
      <c r="W448" s="7"/>
      <c r="X448" s="7"/>
      <c r="Y448" s="8"/>
      <c r="Z448" s="7"/>
      <c r="AA448" s="8"/>
    </row>
    <row r="449" spans="4:27" ht="14" thickTop="1" thickBot="1">
      <c r="D449" s="64"/>
      <c r="E449" s="51" t="s">
        <v>262</v>
      </c>
      <c r="F449" s="7"/>
      <c r="G449" s="8"/>
      <c r="H449" s="7"/>
      <c r="I449" s="6"/>
      <c r="J449" s="7"/>
      <c r="K449" s="8"/>
      <c r="L449" s="7"/>
      <c r="M449" s="8"/>
      <c r="N449" s="7"/>
      <c r="O449" s="8"/>
      <c r="P449" s="7"/>
      <c r="Q449" s="7"/>
      <c r="R449" s="8"/>
      <c r="S449" s="7"/>
      <c r="T449" s="9"/>
      <c r="U449" s="7"/>
      <c r="V449" s="8"/>
      <c r="W449" s="7"/>
      <c r="X449" s="7"/>
      <c r="Y449" s="8"/>
      <c r="Z449" s="7"/>
      <c r="AA449" s="8"/>
    </row>
    <row r="450" spans="4:27" ht="14" thickTop="1" thickBot="1">
      <c r="D450" s="64"/>
      <c r="E450" s="51" t="s">
        <v>171</v>
      </c>
      <c r="F450" s="7"/>
      <c r="G450" s="8"/>
      <c r="H450" s="7"/>
      <c r="I450" s="6"/>
      <c r="J450" s="7"/>
      <c r="K450" s="8"/>
      <c r="L450" s="7"/>
      <c r="M450" s="8"/>
      <c r="N450" s="7"/>
      <c r="O450" s="8"/>
      <c r="P450" s="7"/>
      <c r="Q450" s="7"/>
      <c r="R450" s="8"/>
      <c r="S450" s="7"/>
      <c r="T450" s="9"/>
      <c r="U450" s="7"/>
      <c r="V450" s="8"/>
      <c r="W450" s="7"/>
      <c r="X450" s="7"/>
      <c r="Y450" s="8"/>
      <c r="Z450" s="7"/>
      <c r="AA450" s="8"/>
    </row>
    <row r="451" spans="4:27" ht="14" thickTop="1" thickBot="1">
      <c r="D451" s="64"/>
      <c r="E451" s="51" t="s">
        <v>263</v>
      </c>
      <c r="F451" s="7"/>
      <c r="G451" s="8"/>
      <c r="H451" s="7"/>
      <c r="I451" s="6"/>
      <c r="J451" s="7"/>
      <c r="K451" s="8"/>
      <c r="L451" s="7"/>
      <c r="M451" s="8"/>
      <c r="N451" s="7"/>
      <c r="O451" s="8"/>
      <c r="P451" s="7"/>
      <c r="Q451" s="7"/>
      <c r="R451" s="8"/>
      <c r="S451" s="7"/>
      <c r="T451" s="9"/>
      <c r="U451" s="7"/>
      <c r="V451" s="8"/>
      <c r="W451" s="7"/>
      <c r="X451" s="7"/>
      <c r="Y451" s="8"/>
      <c r="Z451" s="7"/>
      <c r="AA451" s="8"/>
    </row>
    <row r="452" spans="4:27" ht="14" thickTop="1" thickBot="1">
      <c r="D452" s="64"/>
      <c r="E452" s="51" t="s">
        <v>264</v>
      </c>
      <c r="F452" s="7"/>
      <c r="G452" s="8"/>
      <c r="H452" s="7"/>
      <c r="I452" s="6"/>
      <c r="J452" s="7"/>
      <c r="K452" s="8"/>
      <c r="L452" s="7"/>
      <c r="M452" s="8"/>
      <c r="N452" s="7"/>
      <c r="O452" s="8"/>
      <c r="P452" s="7"/>
      <c r="Q452" s="7"/>
      <c r="R452" s="8"/>
      <c r="S452" s="7"/>
      <c r="T452" s="9"/>
      <c r="U452" s="7"/>
      <c r="V452" s="8"/>
      <c r="W452" s="7"/>
      <c r="X452" s="7"/>
      <c r="Y452" s="8"/>
      <c r="Z452" s="7"/>
      <c r="AA452" s="8"/>
    </row>
    <row r="453" spans="4:27" ht="14" thickTop="1" thickBot="1">
      <c r="D453" s="64"/>
      <c r="E453" s="51" t="s">
        <v>1040</v>
      </c>
      <c r="F453" s="7"/>
      <c r="G453" s="8"/>
      <c r="H453" s="7"/>
      <c r="I453" s="6"/>
      <c r="J453" s="7"/>
      <c r="K453" s="8"/>
      <c r="L453" s="7"/>
      <c r="M453" s="8"/>
      <c r="N453" s="7"/>
      <c r="O453" s="8"/>
      <c r="P453" s="7"/>
      <c r="Q453" s="7"/>
      <c r="R453" s="8"/>
      <c r="S453" s="7"/>
      <c r="T453" s="9"/>
      <c r="U453" s="7"/>
      <c r="V453" s="8"/>
      <c r="W453" s="7"/>
      <c r="X453" s="7"/>
      <c r="Y453" s="8"/>
      <c r="Z453" s="7"/>
      <c r="AA453" s="8"/>
    </row>
    <row r="454" spans="4:27" ht="14" thickTop="1" thickBot="1">
      <c r="D454" s="64"/>
      <c r="E454" s="51" t="s">
        <v>210</v>
      </c>
      <c r="F454" s="7"/>
      <c r="G454" s="8"/>
      <c r="H454" s="7"/>
      <c r="I454" s="6"/>
      <c r="J454" s="7"/>
      <c r="K454" s="8"/>
      <c r="L454" s="7"/>
      <c r="M454" s="8"/>
      <c r="N454" s="7"/>
      <c r="O454" s="8"/>
      <c r="P454" s="7"/>
      <c r="Q454" s="7"/>
      <c r="R454" s="8"/>
      <c r="S454" s="7"/>
      <c r="T454" s="9"/>
      <c r="U454" s="7"/>
      <c r="V454" s="8"/>
      <c r="W454" s="7"/>
      <c r="X454" s="7"/>
      <c r="Y454" s="8"/>
      <c r="Z454" s="7"/>
      <c r="AA454" s="8"/>
    </row>
    <row r="455" spans="4:27" ht="14" thickTop="1" thickBot="1">
      <c r="D455" s="64"/>
      <c r="E455" s="51" t="s">
        <v>1282</v>
      </c>
      <c r="F455" s="7"/>
      <c r="G455" s="8"/>
      <c r="H455" s="7"/>
      <c r="I455" s="6"/>
      <c r="J455" s="7"/>
      <c r="K455" s="8"/>
      <c r="L455" s="7"/>
      <c r="M455" s="8"/>
      <c r="N455" s="7"/>
      <c r="O455" s="8"/>
      <c r="P455" s="7"/>
      <c r="Q455" s="7"/>
      <c r="R455" s="8"/>
      <c r="S455" s="7"/>
      <c r="T455" s="9"/>
      <c r="U455" s="7"/>
      <c r="V455" s="8"/>
      <c r="W455" s="7"/>
      <c r="X455" s="7"/>
      <c r="Y455" s="8"/>
      <c r="Z455" s="7"/>
      <c r="AA455" s="8"/>
    </row>
    <row r="456" spans="4:27" ht="14" thickTop="1" thickBot="1">
      <c r="D456" s="64"/>
      <c r="E456" s="51" t="s">
        <v>212</v>
      </c>
      <c r="F456" s="7"/>
      <c r="G456" s="8"/>
      <c r="H456" s="7"/>
      <c r="I456" s="6"/>
      <c r="J456" s="7"/>
      <c r="K456" s="8"/>
      <c r="L456" s="7"/>
      <c r="M456" s="8"/>
      <c r="N456" s="7"/>
      <c r="O456" s="8"/>
      <c r="P456" s="7"/>
      <c r="Q456" s="7"/>
      <c r="R456" s="8"/>
      <c r="S456" s="7"/>
      <c r="T456" s="9"/>
      <c r="U456" s="7"/>
      <c r="V456" s="8"/>
      <c r="W456" s="7"/>
      <c r="X456" s="7"/>
      <c r="Y456" s="8"/>
      <c r="Z456" s="7"/>
      <c r="AA456" s="8"/>
    </row>
    <row r="457" spans="4:27" ht="14" thickTop="1" thickBot="1">
      <c r="D457" s="64"/>
      <c r="E457" s="51" t="s">
        <v>1033</v>
      </c>
      <c r="F457" s="7"/>
      <c r="G457" s="8"/>
      <c r="H457" s="7"/>
      <c r="I457" s="6"/>
      <c r="J457" s="7"/>
      <c r="K457" s="8"/>
      <c r="L457" s="7"/>
      <c r="M457" s="8"/>
      <c r="N457" s="7"/>
      <c r="O457" s="8"/>
      <c r="P457" s="7"/>
      <c r="Q457" s="7"/>
      <c r="R457" s="8"/>
      <c r="S457" s="7"/>
      <c r="T457" s="9"/>
      <c r="U457" s="7"/>
      <c r="V457" s="8"/>
      <c r="W457" s="7"/>
      <c r="X457" s="7"/>
      <c r="Y457" s="8"/>
      <c r="Z457" s="7"/>
      <c r="AA457" s="8"/>
    </row>
    <row r="458" spans="4:27" ht="14" thickTop="1" thickBot="1">
      <c r="D458" s="64"/>
      <c r="F458" s="7"/>
      <c r="G458" s="8"/>
      <c r="H458" s="7"/>
      <c r="I458" s="6"/>
      <c r="J458" s="7"/>
      <c r="K458" s="8"/>
      <c r="L458" s="7"/>
      <c r="M458" s="8"/>
      <c r="N458" s="7"/>
      <c r="O458" s="8"/>
      <c r="P458" s="7"/>
      <c r="Q458" s="7"/>
      <c r="R458" s="8"/>
      <c r="S458" s="7"/>
      <c r="T458" s="9"/>
      <c r="U458" s="7"/>
      <c r="V458" s="8"/>
      <c r="W458" s="7"/>
      <c r="X458" s="7"/>
      <c r="Y458" s="8"/>
      <c r="Z458" s="7"/>
      <c r="AA458" s="8"/>
    </row>
    <row r="459" spans="4:27" ht="14" thickTop="1" thickBot="1">
      <c r="D459" s="64"/>
      <c r="F459" s="7"/>
      <c r="G459" s="8"/>
      <c r="H459" s="7"/>
      <c r="I459" s="6"/>
      <c r="J459" s="7"/>
      <c r="K459" s="8"/>
      <c r="L459" s="7"/>
      <c r="M459" s="8"/>
      <c r="N459" s="7"/>
      <c r="O459" s="8"/>
      <c r="P459" s="7"/>
      <c r="Q459" s="7"/>
      <c r="R459" s="8"/>
      <c r="S459" s="7"/>
      <c r="T459" s="9"/>
      <c r="U459" s="7"/>
      <c r="V459" s="8"/>
      <c r="W459" s="7"/>
      <c r="X459" s="7"/>
      <c r="Y459" s="8"/>
      <c r="Z459" s="7"/>
      <c r="AA459" s="8"/>
    </row>
    <row r="460" spans="4:27" ht="14" thickTop="1" thickBot="1">
      <c r="D460" s="64"/>
      <c r="F460" s="7"/>
      <c r="G460" s="8"/>
      <c r="H460" s="7"/>
      <c r="I460" s="6"/>
      <c r="J460" s="7"/>
      <c r="K460" s="8"/>
      <c r="L460" s="7"/>
      <c r="M460" s="8"/>
      <c r="N460" s="7"/>
      <c r="O460" s="8"/>
      <c r="P460" s="7"/>
      <c r="Q460" s="7"/>
      <c r="R460" s="8"/>
      <c r="S460" s="7"/>
      <c r="T460" s="9"/>
      <c r="U460" s="7"/>
      <c r="V460" s="8"/>
      <c r="W460" s="7"/>
      <c r="X460" s="7"/>
      <c r="Y460" s="8"/>
      <c r="Z460" s="7"/>
      <c r="AA460" s="8"/>
    </row>
    <row r="461" spans="4:27" ht="14" thickTop="1" thickBot="1">
      <c r="D461" s="64"/>
      <c r="F461" s="7"/>
      <c r="G461" s="8"/>
      <c r="H461" s="7"/>
      <c r="I461" s="6"/>
      <c r="J461" s="7"/>
      <c r="K461" s="8"/>
      <c r="L461" s="7"/>
      <c r="M461" s="8"/>
      <c r="N461" s="7"/>
      <c r="O461" s="8"/>
      <c r="P461" s="7"/>
      <c r="Q461" s="7"/>
      <c r="R461" s="8"/>
      <c r="S461" s="7"/>
      <c r="T461" s="9"/>
      <c r="U461" s="7"/>
      <c r="V461" s="8"/>
      <c r="W461" s="7"/>
      <c r="X461" s="7"/>
      <c r="Y461" s="8"/>
      <c r="Z461" s="7"/>
      <c r="AA461" s="8"/>
    </row>
    <row r="462" spans="4:27" ht="14" thickTop="1" thickBot="1">
      <c r="D462" s="64"/>
      <c r="F462" s="7"/>
      <c r="G462" s="8"/>
      <c r="H462" s="7"/>
      <c r="I462" s="6"/>
      <c r="J462" s="7"/>
      <c r="K462" s="8"/>
      <c r="L462" s="7"/>
      <c r="M462" s="8"/>
      <c r="N462" s="7"/>
      <c r="O462" s="8"/>
      <c r="P462" s="7"/>
      <c r="Q462" s="7"/>
      <c r="R462" s="8"/>
      <c r="S462" s="7"/>
      <c r="T462" s="9"/>
      <c r="U462" s="7"/>
      <c r="V462" s="8"/>
      <c r="W462" s="7"/>
      <c r="X462" s="7"/>
      <c r="Y462" s="8"/>
      <c r="Z462" s="7"/>
      <c r="AA462" s="8"/>
    </row>
    <row r="463" spans="4:27" ht="14" thickTop="1" thickBot="1">
      <c r="D463" s="64"/>
      <c r="F463" s="7"/>
      <c r="G463" s="8"/>
      <c r="H463" s="7"/>
      <c r="I463" s="6"/>
      <c r="J463" s="7"/>
      <c r="K463" s="8"/>
      <c r="L463" s="7"/>
      <c r="M463" s="8"/>
      <c r="N463" s="7"/>
      <c r="O463" s="8"/>
      <c r="P463" s="7"/>
      <c r="Q463" s="7"/>
      <c r="R463" s="8"/>
      <c r="S463" s="7"/>
      <c r="T463" s="9"/>
      <c r="U463" s="7"/>
      <c r="V463" s="8"/>
      <c r="W463" s="7"/>
      <c r="X463" s="7"/>
      <c r="Y463" s="8"/>
      <c r="Z463" s="7"/>
      <c r="AA463" s="8"/>
    </row>
    <row r="464" spans="4:27" ht="14" thickTop="1" thickBot="1">
      <c r="D464" s="64"/>
      <c r="F464" s="7"/>
      <c r="G464" s="8"/>
      <c r="H464" s="7"/>
      <c r="I464" s="6"/>
      <c r="J464" s="7"/>
      <c r="K464" s="8"/>
      <c r="L464" s="7"/>
      <c r="M464" s="8"/>
      <c r="N464" s="7"/>
      <c r="O464" s="8"/>
      <c r="P464" s="7"/>
      <c r="Q464" s="7"/>
      <c r="R464" s="8"/>
      <c r="S464" s="7"/>
      <c r="T464" s="9"/>
      <c r="U464" s="7"/>
      <c r="V464" s="8"/>
      <c r="W464" s="7"/>
      <c r="X464" s="7"/>
      <c r="Y464" s="8"/>
      <c r="Z464" s="7"/>
      <c r="AA464" s="8"/>
    </row>
    <row r="465" spans="4:27" ht="14" thickTop="1" thickBot="1">
      <c r="D465" s="64"/>
      <c r="F465" s="7"/>
      <c r="G465" s="8"/>
      <c r="H465" s="7"/>
      <c r="I465" s="6"/>
      <c r="J465" s="7"/>
      <c r="K465" s="8"/>
      <c r="L465" s="7"/>
      <c r="M465" s="8"/>
      <c r="N465" s="7"/>
      <c r="O465" s="8"/>
      <c r="P465" s="7"/>
      <c r="Q465" s="7"/>
      <c r="R465" s="8"/>
      <c r="S465" s="7"/>
      <c r="T465" s="9"/>
      <c r="U465" s="7"/>
      <c r="V465" s="8"/>
      <c r="W465" s="7"/>
      <c r="X465" s="7"/>
      <c r="Y465" s="8"/>
      <c r="Z465" s="7"/>
      <c r="AA465" s="8"/>
    </row>
    <row r="466" spans="4:27" ht="14" thickTop="1" thickBot="1">
      <c r="D466" s="64"/>
      <c r="F466" s="7"/>
      <c r="G466" s="8"/>
      <c r="H466" s="7"/>
      <c r="I466" s="6"/>
      <c r="J466" s="7"/>
      <c r="K466" s="8"/>
      <c r="L466" s="7"/>
      <c r="M466" s="8"/>
      <c r="N466" s="7"/>
      <c r="O466" s="8"/>
      <c r="P466" s="7"/>
      <c r="Q466" s="7"/>
      <c r="R466" s="8"/>
      <c r="S466" s="7"/>
      <c r="T466" s="9"/>
      <c r="U466" s="7"/>
      <c r="V466" s="8"/>
      <c r="W466" s="7"/>
      <c r="X466" s="7"/>
      <c r="Y466" s="8"/>
      <c r="Z466" s="7"/>
      <c r="AA466" s="8"/>
    </row>
    <row r="467" spans="4:27" ht="14" thickTop="1" thickBot="1">
      <c r="D467" s="64"/>
      <c r="F467" s="7"/>
      <c r="G467" s="8"/>
      <c r="H467" s="7"/>
      <c r="I467" s="6"/>
      <c r="J467" s="7"/>
      <c r="K467" s="8"/>
      <c r="L467" s="7"/>
      <c r="M467" s="8"/>
      <c r="N467" s="7"/>
      <c r="O467" s="8"/>
      <c r="P467" s="7"/>
      <c r="Q467" s="7"/>
      <c r="R467" s="8"/>
      <c r="S467" s="7"/>
      <c r="T467" s="9"/>
      <c r="U467" s="7"/>
      <c r="V467" s="8"/>
      <c r="W467" s="7"/>
      <c r="X467" s="7"/>
      <c r="Y467" s="8"/>
      <c r="Z467" s="7"/>
      <c r="AA467" s="8"/>
    </row>
    <row r="468" spans="4:27" ht="14" thickTop="1" thickBot="1">
      <c r="D468" s="64"/>
      <c r="F468" s="7"/>
      <c r="G468" s="8"/>
      <c r="H468" s="7"/>
      <c r="I468" s="6"/>
      <c r="J468" s="7"/>
      <c r="K468" s="8"/>
      <c r="L468" s="7"/>
      <c r="M468" s="8"/>
      <c r="N468" s="7"/>
      <c r="O468" s="8"/>
      <c r="P468" s="7"/>
      <c r="Q468" s="7"/>
      <c r="R468" s="8"/>
      <c r="S468" s="7"/>
      <c r="T468" s="9"/>
      <c r="U468" s="7"/>
      <c r="V468" s="8"/>
      <c r="W468" s="7"/>
      <c r="X468" s="7"/>
      <c r="Y468" s="8"/>
      <c r="Z468" s="7"/>
      <c r="AA468" s="8"/>
    </row>
    <row r="469" spans="4:27" ht="14" thickTop="1" thickBot="1">
      <c r="D469" s="64"/>
      <c r="F469" s="7"/>
      <c r="G469" s="8"/>
      <c r="H469" s="7"/>
      <c r="I469" s="6"/>
      <c r="J469" s="7"/>
      <c r="K469" s="8"/>
      <c r="L469" s="7"/>
      <c r="M469" s="8"/>
      <c r="N469" s="7"/>
      <c r="O469" s="8"/>
      <c r="P469" s="7"/>
      <c r="Q469" s="7"/>
      <c r="R469" s="8"/>
      <c r="S469" s="7"/>
      <c r="T469" s="9"/>
      <c r="U469" s="7"/>
      <c r="V469" s="8"/>
      <c r="W469" s="7"/>
      <c r="X469" s="7"/>
      <c r="Y469" s="8"/>
      <c r="Z469" s="7"/>
      <c r="AA469" s="8"/>
    </row>
    <row r="470" spans="4:27" ht="14" thickTop="1" thickBot="1">
      <c r="D470" s="64"/>
      <c r="F470" s="7"/>
      <c r="G470" s="8"/>
      <c r="H470" s="7"/>
      <c r="I470" s="6"/>
      <c r="J470" s="7"/>
      <c r="K470" s="8"/>
      <c r="L470" s="7"/>
      <c r="M470" s="8"/>
      <c r="N470" s="7"/>
      <c r="O470" s="8"/>
      <c r="P470" s="7"/>
      <c r="Q470" s="7"/>
      <c r="R470" s="8"/>
      <c r="S470" s="7"/>
      <c r="T470" s="9"/>
      <c r="U470" s="7"/>
      <c r="V470" s="8"/>
      <c r="W470" s="7"/>
      <c r="X470" s="7"/>
      <c r="Y470" s="8"/>
      <c r="Z470" s="7"/>
      <c r="AA470" s="8"/>
    </row>
    <row r="471" spans="4:27" ht="14" thickTop="1" thickBot="1">
      <c r="D471" s="64"/>
      <c r="F471" s="7"/>
      <c r="G471" s="8"/>
      <c r="H471" s="7"/>
      <c r="I471" s="6"/>
      <c r="J471" s="7"/>
      <c r="K471" s="8"/>
      <c r="L471" s="7"/>
      <c r="M471" s="8"/>
      <c r="N471" s="7"/>
      <c r="O471" s="8"/>
      <c r="P471" s="7"/>
      <c r="Q471" s="7"/>
      <c r="R471" s="8"/>
      <c r="S471" s="7"/>
      <c r="T471" s="9"/>
      <c r="U471" s="7"/>
      <c r="V471" s="8"/>
      <c r="W471" s="7"/>
      <c r="X471" s="7"/>
      <c r="Y471" s="8"/>
      <c r="Z471" s="7"/>
      <c r="AA471" s="8"/>
    </row>
    <row r="472" spans="4:27" ht="14" thickTop="1" thickBot="1">
      <c r="D472" s="64"/>
      <c r="F472" s="7"/>
      <c r="G472" s="8"/>
      <c r="H472" s="7"/>
      <c r="I472" s="6"/>
      <c r="J472" s="7"/>
      <c r="K472" s="8"/>
      <c r="L472" s="7"/>
      <c r="M472" s="8"/>
      <c r="N472" s="7"/>
      <c r="O472" s="8"/>
      <c r="P472" s="7"/>
      <c r="Q472" s="7"/>
      <c r="R472" s="8"/>
      <c r="S472" s="7"/>
      <c r="T472" s="9"/>
      <c r="U472" s="7"/>
      <c r="V472" s="8"/>
      <c r="W472" s="7"/>
      <c r="X472" s="7"/>
      <c r="Y472" s="8"/>
      <c r="Z472" s="7"/>
      <c r="AA472" s="8"/>
    </row>
    <row r="473" spans="4:27" ht="14" thickTop="1" thickBot="1">
      <c r="D473" s="64"/>
      <c r="F473" s="7"/>
      <c r="G473" s="8"/>
      <c r="H473" s="7"/>
      <c r="I473" s="6"/>
      <c r="J473" s="7"/>
      <c r="K473" s="8"/>
      <c r="L473" s="7"/>
      <c r="M473" s="8"/>
      <c r="N473" s="7"/>
      <c r="O473" s="8"/>
      <c r="P473" s="7"/>
      <c r="Q473" s="7"/>
      <c r="R473" s="8"/>
      <c r="S473" s="7"/>
      <c r="T473" s="9"/>
      <c r="U473" s="7"/>
      <c r="V473" s="8"/>
      <c r="W473" s="7"/>
      <c r="X473" s="7"/>
      <c r="Y473" s="8"/>
      <c r="Z473" s="7"/>
      <c r="AA473" s="8"/>
    </row>
    <row r="474" spans="4:27" ht="14" thickTop="1" thickBot="1">
      <c r="D474" s="64"/>
      <c r="F474" s="7"/>
      <c r="G474" s="8"/>
      <c r="H474" s="7"/>
      <c r="I474" s="6"/>
      <c r="J474" s="7"/>
      <c r="K474" s="8"/>
      <c r="L474" s="7"/>
      <c r="M474" s="8"/>
      <c r="N474" s="7"/>
      <c r="O474" s="8"/>
      <c r="P474" s="7"/>
      <c r="Q474" s="7"/>
      <c r="R474" s="8"/>
      <c r="S474" s="7"/>
      <c r="T474" s="9"/>
      <c r="U474" s="7"/>
      <c r="V474" s="8"/>
      <c r="W474" s="7"/>
      <c r="X474" s="7"/>
      <c r="Y474" s="8"/>
      <c r="Z474" s="7"/>
      <c r="AA474" s="8"/>
    </row>
    <row r="475" spans="4:27" ht="14" thickTop="1" thickBot="1">
      <c r="D475" s="64"/>
      <c r="F475" s="7"/>
      <c r="G475" s="8"/>
      <c r="H475" s="7"/>
      <c r="I475" s="6"/>
      <c r="J475" s="7"/>
      <c r="K475" s="8"/>
      <c r="L475" s="7"/>
      <c r="M475" s="8"/>
      <c r="N475" s="7"/>
      <c r="O475" s="8"/>
      <c r="P475" s="7"/>
      <c r="Q475" s="7"/>
      <c r="R475" s="8"/>
      <c r="S475" s="7"/>
      <c r="T475" s="9"/>
      <c r="U475" s="7"/>
      <c r="V475" s="8"/>
      <c r="W475" s="7"/>
      <c r="X475" s="7"/>
      <c r="Y475" s="8"/>
      <c r="Z475" s="7"/>
      <c r="AA475" s="8"/>
    </row>
    <row r="476" spans="4:27" ht="14" thickTop="1" thickBot="1">
      <c r="D476" s="64"/>
      <c r="F476" s="7"/>
      <c r="G476" s="8"/>
      <c r="H476" s="7"/>
      <c r="I476" s="6"/>
      <c r="J476" s="7"/>
      <c r="K476" s="8"/>
      <c r="L476" s="7"/>
      <c r="M476" s="8"/>
      <c r="N476" s="7"/>
      <c r="O476" s="8"/>
      <c r="P476" s="7"/>
      <c r="Q476" s="7"/>
      <c r="R476" s="8"/>
      <c r="S476" s="7"/>
      <c r="T476" s="9"/>
      <c r="U476" s="7"/>
      <c r="V476" s="8"/>
      <c r="W476" s="7"/>
      <c r="X476" s="7"/>
      <c r="Y476" s="8"/>
      <c r="Z476" s="7"/>
      <c r="AA476" s="8"/>
    </row>
    <row r="477" spans="4:27" ht="14" thickTop="1" thickBot="1">
      <c r="D477" s="64"/>
      <c r="F477" s="7"/>
      <c r="G477" s="8"/>
      <c r="H477" s="7"/>
      <c r="I477" s="6"/>
      <c r="J477" s="7"/>
      <c r="K477" s="8"/>
      <c r="L477" s="7"/>
      <c r="M477" s="8"/>
      <c r="N477" s="7"/>
      <c r="O477" s="8"/>
      <c r="P477" s="7"/>
      <c r="Q477" s="7"/>
      <c r="R477" s="8"/>
      <c r="S477" s="7"/>
      <c r="T477" s="9"/>
      <c r="U477" s="7"/>
      <c r="V477" s="8"/>
      <c r="W477" s="7"/>
      <c r="X477" s="7"/>
      <c r="Y477" s="8"/>
      <c r="Z477" s="7"/>
      <c r="AA477" s="8"/>
    </row>
    <row r="478" spans="4:27" ht="14" thickTop="1" thickBot="1">
      <c r="D478" s="64"/>
      <c r="F478" s="7"/>
      <c r="G478" s="8"/>
      <c r="H478" s="7"/>
      <c r="I478" s="6"/>
      <c r="J478" s="7"/>
      <c r="K478" s="8"/>
      <c r="L478" s="7"/>
      <c r="M478" s="8"/>
      <c r="N478" s="7"/>
      <c r="O478" s="8"/>
      <c r="P478" s="7"/>
      <c r="Q478" s="7"/>
      <c r="R478" s="8"/>
      <c r="S478" s="7"/>
      <c r="T478" s="9"/>
      <c r="U478" s="7"/>
      <c r="V478" s="8"/>
      <c r="W478" s="7"/>
      <c r="X478" s="7"/>
      <c r="Y478" s="8"/>
      <c r="Z478" s="7"/>
      <c r="AA478" s="8"/>
    </row>
    <row r="479" spans="4:27" ht="14" thickTop="1" thickBot="1">
      <c r="D479" s="64"/>
      <c r="F479" s="7"/>
      <c r="G479" s="8"/>
      <c r="H479" s="7"/>
      <c r="I479" s="6"/>
      <c r="J479" s="7"/>
      <c r="K479" s="8"/>
      <c r="L479" s="7"/>
      <c r="M479" s="8"/>
      <c r="N479" s="7"/>
      <c r="O479" s="8"/>
      <c r="P479" s="7"/>
      <c r="Q479" s="7"/>
      <c r="R479" s="8"/>
      <c r="S479" s="7"/>
      <c r="T479" s="9"/>
      <c r="U479" s="7"/>
      <c r="V479" s="8"/>
      <c r="W479" s="7"/>
      <c r="X479" s="7"/>
      <c r="Y479" s="8"/>
      <c r="Z479" s="7"/>
      <c r="AA479" s="8"/>
    </row>
    <row r="480" spans="4:27" ht="14" thickTop="1" thickBot="1">
      <c r="D480" s="64"/>
      <c r="F480" s="7"/>
      <c r="G480" s="8"/>
      <c r="H480" s="7"/>
      <c r="I480" s="6"/>
      <c r="J480" s="7"/>
      <c r="K480" s="8"/>
      <c r="L480" s="7"/>
      <c r="M480" s="8"/>
      <c r="N480" s="7"/>
      <c r="O480" s="8"/>
      <c r="P480" s="7"/>
      <c r="Q480" s="7"/>
      <c r="R480" s="8"/>
      <c r="S480" s="7"/>
      <c r="T480" s="9"/>
      <c r="U480" s="7"/>
      <c r="V480" s="8"/>
      <c r="W480" s="7"/>
      <c r="X480" s="7"/>
      <c r="Y480" s="8"/>
      <c r="Z480" s="7"/>
      <c r="AA480" s="8"/>
    </row>
    <row r="481" spans="4:27" ht="14" thickTop="1" thickBot="1">
      <c r="D481" s="64"/>
      <c r="F481" s="7"/>
      <c r="G481" s="8"/>
      <c r="H481" s="7"/>
      <c r="I481" s="6"/>
      <c r="J481" s="7"/>
      <c r="K481" s="8"/>
      <c r="L481" s="7"/>
      <c r="M481" s="8"/>
      <c r="N481" s="7"/>
      <c r="O481" s="8"/>
      <c r="P481" s="7"/>
      <c r="Q481" s="7"/>
      <c r="R481" s="8"/>
      <c r="S481" s="7"/>
      <c r="T481" s="9"/>
      <c r="U481" s="7"/>
      <c r="V481" s="8"/>
      <c r="W481" s="7"/>
      <c r="X481" s="7"/>
      <c r="Y481" s="8"/>
      <c r="Z481" s="7"/>
      <c r="AA481" s="8"/>
    </row>
    <row r="482" spans="4:27" ht="14" thickTop="1" thickBot="1">
      <c r="D482" s="64"/>
      <c r="F482" s="7"/>
      <c r="G482" s="8"/>
      <c r="H482" s="7"/>
      <c r="I482" s="6"/>
      <c r="J482" s="7"/>
      <c r="K482" s="8"/>
      <c r="L482" s="7"/>
      <c r="M482" s="8"/>
      <c r="N482" s="7"/>
      <c r="O482" s="8"/>
      <c r="P482" s="7"/>
      <c r="Q482" s="7"/>
      <c r="R482" s="8"/>
      <c r="S482" s="7"/>
      <c r="T482" s="9"/>
      <c r="U482" s="7"/>
      <c r="V482" s="8"/>
      <c r="W482" s="7"/>
      <c r="X482" s="7"/>
      <c r="Y482" s="8"/>
      <c r="Z482" s="7"/>
      <c r="AA482" s="8"/>
    </row>
    <row r="483" spans="4:27" ht="14" thickTop="1" thickBot="1">
      <c r="D483" s="64"/>
      <c r="F483" s="7"/>
      <c r="G483" s="8"/>
      <c r="H483" s="7"/>
      <c r="I483" s="6"/>
      <c r="J483" s="7"/>
      <c r="K483" s="8"/>
      <c r="L483" s="7"/>
      <c r="M483" s="8"/>
      <c r="N483" s="7"/>
      <c r="O483" s="8"/>
      <c r="P483" s="7"/>
      <c r="Q483" s="7"/>
      <c r="R483" s="8"/>
      <c r="S483" s="7"/>
      <c r="T483" s="9"/>
      <c r="U483" s="7"/>
      <c r="V483" s="8"/>
      <c r="W483" s="7"/>
      <c r="X483" s="7"/>
      <c r="Y483" s="8"/>
      <c r="Z483" s="7"/>
      <c r="AA483" s="8"/>
    </row>
    <row r="484" spans="4:27" ht="13.5" thickBot="1">
      <c r="D484" s="64"/>
      <c r="U484" s="7"/>
      <c r="V484" s="8"/>
    </row>
    <row r="485" spans="4:27">
      <c r="D485" s="64"/>
    </row>
    <row r="486" spans="4:27">
      <c r="D486" s="64"/>
    </row>
    <row r="487" spans="4:27">
      <c r="D487" s="64"/>
    </row>
    <row r="488" spans="4:27">
      <c r="D488" s="64"/>
    </row>
    <row r="489" spans="4:27">
      <c r="D489" s="64"/>
    </row>
    <row r="490" spans="4:27">
      <c r="D490" s="64"/>
    </row>
    <row r="491" spans="4:27">
      <c r="D491" s="64"/>
    </row>
    <row r="492" spans="4:27">
      <c r="D492" s="64"/>
    </row>
    <row r="493" spans="4:27">
      <c r="D493" s="64"/>
    </row>
    <row r="494" spans="4:27">
      <c r="D494" s="64"/>
    </row>
    <row r="495" spans="4:27">
      <c r="D495" s="64"/>
    </row>
    <row r="496" spans="4:27">
      <c r="D496" s="64"/>
    </row>
    <row r="497" spans="4:4">
      <c r="D497" s="64"/>
    </row>
    <row r="498" spans="4:4">
      <c r="D498" s="64"/>
    </row>
    <row r="499" spans="4:4">
      <c r="D499" s="64"/>
    </row>
    <row r="500" spans="4:4">
      <c r="D500" s="64"/>
    </row>
    <row r="501" spans="4:4">
      <c r="D501" s="64"/>
    </row>
    <row r="502" spans="4:4">
      <c r="D502" s="64"/>
    </row>
    <row r="503" spans="4:4">
      <c r="D503" s="64"/>
    </row>
    <row r="504" spans="4:4">
      <c r="D504" s="64"/>
    </row>
    <row r="505" spans="4:4">
      <c r="D505" s="64"/>
    </row>
    <row r="506" spans="4:4">
      <c r="D506" s="64"/>
    </row>
    <row r="507" spans="4:4">
      <c r="D507" s="64"/>
    </row>
    <row r="508" spans="4:4">
      <c r="D508" s="64"/>
    </row>
    <row r="509" spans="4:4">
      <c r="D509" s="64"/>
    </row>
    <row r="510" spans="4:4">
      <c r="D510" s="64"/>
    </row>
    <row r="511" spans="4:4">
      <c r="D511" s="64"/>
    </row>
    <row r="512" spans="4:4">
      <c r="D512" s="64"/>
    </row>
    <row r="513" spans="4:4">
      <c r="D513" s="64"/>
    </row>
    <row r="514" spans="4:4">
      <c r="D514" s="64"/>
    </row>
    <row r="515" spans="4:4">
      <c r="D515" s="64"/>
    </row>
    <row r="516" spans="4:4">
      <c r="D516" s="64"/>
    </row>
    <row r="517" spans="4:4">
      <c r="D517" s="64"/>
    </row>
    <row r="518" spans="4:4">
      <c r="D518" s="64"/>
    </row>
    <row r="519" spans="4:4">
      <c r="D519" s="64"/>
    </row>
    <row r="520" spans="4:4">
      <c r="D520" s="64"/>
    </row>
    <row r="521" spans="4:4">
      <c r="D521" s="64"/>
    </row>
    <row r="522" spans="4:4">
      <c r="D522" s="64"/>
    </row>
    <row r="523" spans="4:4">
      <c r="D523" s="64"/>
    </row>
    <row r="524" spans="4:4">
      <c r="D524" s="64"/>
    </row>
    <row r="525" spans="4:4">
      <c r="D525" s="64"/>
    </row>
    <row r="526" spans="4:4">
      <c r="D526" s="64"/>
    </row>
    <row r="527" spans="4:4">
      <c r="D527" s="64"/>
    </row>
    <row r="528" spans="4:4">
      <c r="D528" s="64"/>
    </row>
    <row r="529" spans="4:4">
      <c r="D529" s="64"/>
    </row>
    <row r="530" spans="4:4">
      <c r="D530" s="64"/>
    </row>
    <row r="531" spans="4:4">
      <c r="D531" s="64"/>
    </row>
    <row r="532" spans="4:4">
      <c r="D532" s="64"/>
    </row>
    <row r="533" spans="4:4">
      <c r="D533" s="64"/>
    </row>
    <row r="534" spans="4:4">
      <c r="D534" s="64"/>
    </row>
    <row r="535" spans="4:4">
      <c r="D535" s="64"/>
    </row>
    <row r="536" spans="4:4">
      <c r="D536" s="64"/>
    </row>
    <row r="537" spans="4:4">
      <c r="D537" s="64"/>
    </row>
    <row r="538" spans="4:4">
      <c r="D538" s="64"/>
    </row>
    <row r="539" spans="4:4">
      <c r="D539" s="64"/>
    </row>
    <row r="540" spans="4:4">
      <c r="D540" s="64"/>
    </row>
    <row r="541" spans="4:4">
      <c r="D541" s="64"/>
    </row>
    <row r="542" spans="4:4">
      <c r="D542" s="64"/>
    </row>
    <row r="543" spans="4:4">
      <c r="D543" s="64"/>
    </row>
    <row r="544" spans="4:4">
      <c r="D544" s="64"/>
    </row>
    <row r="545" spans="4:4">
      <c r="D545" s="64"/>
    </row>
    <row r="546" spans="4:4">
      <c r="D546" s="64"/>
    </row>
    <row r="547" spans="4:4">
      <c r="D547" s="64"/>
    </row>
    <row r="548" spans="4:4">
      <c r="D548" s="64"/>
    </row>
    <row r="549" spans="4:4">
      <c r="D549" s="64"/>
    </row>
    <row r="550" spans="4:4">
      <c r="D550" s="64"/>
    </row>
    <row r="551" spans="4:4">
      <c r="D551" s="64"/>
    </row>
    <row r="552" spans="4:4">
      <c r="D552" s="64"/>
    </row>
    <row r="553" spans="4:4">
      <c r="D553" s="64"/>
    </row>
    <row r="554" spans="4:4">
      <c r="D554" s="64"/>
    </row>
    <row r="555" spans="4:4">
      <c r="D555" s="64"/>
    </row>
    <row r="556" spans="4:4">
      <c r="D556" s="64"/>
    </row>
    <row r="557" spans="4:4">
      <c r="D557" s="64"/>
    </row>
    <row r="558" spans="4:4">
      <c r="D558" s="64"/>
    </row>
    <row r="559" spans="4:4">
      <c r="D559" s="64"/>
    </row>
    <row r="560" spans="4:4">
      <c r="D560" s="64"/>
    </row>
    <row r="561" spans="4:4">
      <c r="D561" s="64"/>
    </row>
    <row r="562" spans="4:4">
      <c r="D562" s="64"/>
    </row>
    <row r="563" spans="4:4">
      <c r="D563" s="64"/>
    </row>
    <row r="564" spans="4:4">
      <c r="D564" s="64"/>
    </row>
    <row r="565" spans="4:4">
      <c r="D565" s="64"/>
    </row>
    <row r="566" spans="4:4">
      <c r="D566" s="64"/>
    </row>
    <row r="567" spans="4:4">
      <c r="D567" s="64"/>
    </row>
    <row r="568" spans="4:4">
      <c r="D568" s="64"/>
    </row>
    <row r="569" spans="4:4">
      <c r="D569" s="64"/>
    </row>
    <row r="570" spans="4:4">
      <c r="D570" s="64"/>
    </row>
    <row r="571" spans="4:4">
      <c r="D571" s="64"/>
    </row>
    <row r="572" spans="4:4">
      <c r="D572" s="64"/>
    </row>
    <row r="573" spans="4:4">
      <c r="D573" s="64"/>
    </row>
    <row r="574" spans="4:4">
      <c r="D574" s="64"/>
    </row>
    <row r="575" spans="4:4">
      <c r="D575" s="64"/>
    </row>
    <row r="576" spans="4:4">
      <c r="D576" s="64"/>
    </row>
    <row r="577" spans="4:4">
      <c r="D577" s="64"/>
    </row>
    <row r="578" spans="4:4">
      <c r="D578" s="64"/>
    </row>
    <row r="579" spans="4:4">
      <c r="D579" s="64"/>
    </row>
    <row r="580" spans="4:4">
      <c r="D580" s="64"/>
    </row>
    <row r="581" spans="4:4">
      <c r="D581" s="64"/>
    </row>
    <row r="582" spans="4:4">
      <c r="D582" s="64"/>
    </row>
    <row r="583" spans="4:4">
      <c r="D583" s="64"/>
    </row>
    <row r="584" spans="4:4">
      <c r="D584" s="64"/>
    </row>
    <row r="585" spans="4:4">
      <c r="D585" s="64"/>
    </row>
    <row r="586" spans="4:4">
      <c r="D586" s="64"/>
    </row>
    <row r="587" spans="4:4">
      <c r="D587" s="64"/>
    </row>
    <row r="588" spans="4:4">
      <c r="D588" s="64"/>
    </row>
    <row r="589" spans="4:4">
      <c r="D589" s="64"/>
    </row>
    <row r="590" spans="4:4">
      <c r="D590" s="64"/>
    </row>
    <row r="591" spans="4:4">
      <c r="D591" s="64"/>
    </row>
    <row r="592" spans="4:4">
      <c r="D592" s="64"/>
    </row>
    <row r="593" spans="4:4">
      <c r="D593" s="64"/>
    </row>
    <row r="594" spans="4:4">
      <c r="D594" s="64"/>
    </row>
    <row r="595" spans="4:4">
      <c r="D595" s="64"/>
    </row>
    <row r="596" spans="4:4">
      <c r="D596" s="64"/>
    </row>
    <row r="597" spans="4:4">
      <c r="D597" s="64"/>
    </row>
    <row r="598" spans="4:4">
      <c r="D598" s="64"/>
    </row>
    <row r="599" spans="4:4">
      <c r="D599" s="64"/>
    </row>
    <row r="600" spans="4:4">
      <c r="D600" s="64"/>
    </row>
    <row r="601" spans="4:4">
      <c r="D601" s="64"/>
    </row>
    <row r="602" spans="4:4">
      <c r="D602" s="64"/>
    </row>
    <row r="603" spans="4:4">
      <c r="D603" s="64"/>
    </row>
    <row r="604" spans="4:4">
      <c r="D604" s="64"/>
    </row>
    <row r="605" spans="4:4">
      <c r="D605" s="64"/>
    </row>
    <row r="606" spans="4:4">
      <c r="D606" s="64"/>
    </row>
    <row r="607" spans="4:4">
      <c r="D607" s="64"/>
    </row>
    <row r="608" spans="4:4">
      <c r="D608" s="64"/>
    </row>
    <row r="609" spans="4:4">
      <c r="D609" s="64"/>
    </row>
    <row r="610" spans="4:4">
      <c r="D610" s="64"/>
    </row>
    <row r="611" spans="4:4">
      <c r="D611" s="64"/>
    </row>
    <row r="612" spans="4:4">
      <c r="D612" s="64"/>
    </row>
    <row r="613" spans="4:4">
      <c r="D613" s="64"/>
    </row>
    <row r="614" spans="4:4">
      <c r="D614" s="64"/>
    </row>
    <row r="615" spans="4:4">
      <c r="D615" s="64"/>
    </row>
    <row r="616" spans="4:4">
      <c r="D616" s="64"/>
    </row>
    <row r="617" spans="4:4">
      <c r="D617" s="64"/>
    </row>
    <row r="618" spans="4:4">
      <c r="D618" s="64"/>
    </row>
    <row r="619" spans="4:4">
      <c r="D619" s="64"/>
    </row>
    <row r="620" spans="4:4">
      <c r="D620" s="64"/>
    </row>
    <row r="621" spans="4:4">
      <c r="D621" s="64"/>
    </row>
    <row r="622" spans="4:4">
      <c r="D622" s="64"/>
    </row>
    <row r="623" spans="4:4">
      <c r="D623" s="64"/>
    </row>
    <row r="624" spans="4:4">
      <c r="D624" s="64"/>
    </row>
    <row r="625" spans="4:4">
      <c r="D625" s="64"/>
    </row>
    <row r="626" spans="4:4">
      <c r="D626" s="64"/>
    </row>
    <row r="627" spans="4:4">
      <c r="D627" s="64"/>
    </row>
    <row r="628" spans="4:4">
      <c r="D628" s="64"/>
    </row>
    <row r="629" spans="4:4">
      <c r="D629" s="64"/>
    </row>
    <row r="630" spans="4:4">
      <c r="D630" s="64"/>
    </row>
    <row r="631" spans="4:4">
      <c r="D631" s="64"/>
    </row>
    <row r="632" spans="4:4">
      <c r="D632" s="64"/>
    </row>
    <row r="633" spans="4:4">
      <c r="D633" s="64"/>
    </row>
    <row r="634" spans="4:4">
      <c r="D634" s="64"/>
    </row>
    <row r="635" spans="4:4">
      <c r="D635" s="64"/>
    </row>
    <row r="636" spans="4:4">
      <c r="D636" s="64"/>
    </row>
    <row r="637" spans="4:4">
      <c r="D637" s="64"/>
    </row>
    <row r="638" spans="4:4">
      <c r="D638" s="64"/>
    </row>
    <row r="639" spans="4:4">
      <c r="D639" s="64"/>
    </row>
    <row r="640" spans="4:4">
      <c r="D640" s="64"/>
    </row>
    <row r="641" spans="4:4">
      <c r="D641" s="64"/>
    </row>
    <row r="642" spans="4:4">
      <c r="D642" s="64"/>
    </row>
    <row r="643" spans="4:4">
      <c r="D643" s="64"/>
    </row>
    <row r="644" spans="4:4">
      <c r="D644" s="64"/>
    </row>
    <row r="645" spans="4:4">
      <c r="D645" s="64"/>
    </row>
    <row r="646" spans="4:4">
      <c r="D646" s="64"/>
    </row>
    <row r="647" spans="4:4">
      <c r="D647" s="64"/>
    </row>
    <row r="648" spans="4:4">
      <c r="D648" s="64"/>
    </row>
    <row r="649" spans="4:4">
      <c r="D649" s="64"/>
    </row>
    <row r="650" spans="4:4">
      <c r="D650" s="64"/>
    </row>
    <row r="651" spans="4:4">
      <c r="D651" s="64"/>
    </row>
    <row r="652" spans="4:4">
      <c r="D652" s="64"/>
    </row>
    <row r="653" spans="4:4">
      <c r="D653" s="64"/>
    </row>
    <row r="654" spans="4:4">
      <c r="D654" s="64"/>
    </row>
    <row r="655" spans="4:4">
      <c r="D655" s="64"/>
    </row>
    <row r="656" spans="4:4">
      <c r="D656" s="64"/>
    </row>
    <row r="657" spans="4:4">
      <c r="D657" s="64"/>
    </row>
    <row r="658" spans="4:4">
      <c r="D658" s="64"/>
    </row>
    <row r="659" spans="4:4">
      <c r="D659" s="64"/>
    </row>
    <row r="660" spans="4:4">
      <c r="D660" s="64"/>
    </row>
    <row r="661" spans="4:4">
      <c r="D661" s="64"/>
    </row>
    <row r="662" spans="4:4">
      <c r="D662" s="64"/>
    </row>
    <row r="663" spans="4:4">
      <c r="D663" s="64"/>
    </row>
    <row r="664" spans="4:4">
      <c r="D664" s="64"/>
    </row>
    <row r="665" spans="4:4">
      <c r="D665" s="64"/>
    </row>
    <row r="666" spans="4:4">
      <c r="D666" s="64"/>
    </row>
    <row r="667" spans="4:4">
      <c r="D667" s="64"/>
    </row>
    <row r="668" spans="4:4">
      <c r="D668" s="64"/>
    </row>
    <row r="669" spans="4:4">
      <c r="D669" s="64"/>
    </row>
    <row r="670" spans="4:4">
      <c r="D670" s="64"/>
    </row>
    <row r="671" spans="4:4">
      <c r="D671" s="64"/>
    </row>
    <row r="672" spans="4:4">
      <c r="D672" s="64"/>
    </row>
    <row r="673" spans="4:4">
      <c r="D673" s="64"/>
    </row>
    <row r="674" spans="4:4">
      <c r="D674" s="64"/>
    </row>
    <row r="675" spans="4:4">
      <c r="D675" s="64"/>
    </row>
    <row r="676" spans="4:4">
      <c r="D676" s="64"/>
    </row>
    <row r="677" spans="4:4">
      <c r="D677" s="64"/>
    </row>
    <row r="678" spans="4:4">
      <c r="D678" s="64"/>
    </row>
    <row r="679" spans="4:4">
      <c r="D679" s="64"/>
    </row>
    <row r="680" spans="4:4">
      <c r="D680" s="64"/>
    </row>
    <row r="681" spans="4:4">
      <c r="D681" s="64"/>
    </row>
    <row r="682" spans="4:4">
      <c r="D682" s="64"/>
    </row>
    <row r="683" spans="4:4">
      <c r="D683" s="64"/>
    </row>
    <row r="684" spans="4:4">
      <c r="D684" s="64"/>
    </row>
    <row r="685" spans="4:4">
      <c r="D685" s="64"/>
    </row>
    <row r="686" spans="4:4">
      <c r="D686" s="64"/>
    </row>
    <row r="687" spans="4:4">
      <c r="D687" s="64"/>
    </row>
    <row r="688" spans="4:4">
      <c r="D688" s="64"/>
    </row>
    <row r="689" spans="4:4">
      <c r="D689" s="64"/>
    </row>
    <row r="690" spans="4:4">
      <c r="D690" s="64"/>
    </row>
    <row r="691" spans="4:4">
      <c r="D691" s="64"/>
    </row>
    <row r="692" spans="4:4">
      <c r="D692" s="64"/>
    </row>
    <row r="693" spans="4:4">
      <c r="D693" s="64"/>
    </row>
    <row r="694" spans="4:4">
      <c r="D694" s="64"/>
    </row>
    <row r="695" spans="4:4">
      <c r="D695" s="64"/>
    </row>
    <row r="696" spans="4:4">
      <c r="D696" s="64"/>
    </row>
    <row r="697" spans="4:4">
      <c r="D697" s="64"/>
    </row>
    <row r="698" spans="4:4">
      <c r="D698" s="64"/>
    </row>
    <row r="699" spans="4:4">
      <c r="D699" s="64"/>
    </row>
    <row r="700" spans="4:4">
      <c r="D700" s="64"/>
    </row>
    <row r="701" spans="4:4">
      <c r="D701" s="64"/>
    </row>
    <row r="702" spans="4:4">
      <c r="D702" s="64"/>
    </row>
    <row r="703" spans="4:4">
      <c r="D703" s="64"/>
    </row>
    <row r="704" spans="4:4">
      <c r="D704" s="64"/>
    </row>
    <row r="705" spans="4:4">
      <c r="D705" s="64"/>
    </row>
    <row r="706" spans="4:4">
      <c r="D706" s="64"/>
    </row>
    <row r="707" spans="4:4">
      <c r="D707" s="64"/>
    </row>
    <row r="708" spans="4:4">
      <c r="D708" s="64"/>
    </row>
    <row r="709" spans="4:4">
      <c r="D709" s="64"/>
    </row>
    <row r="710" spans="4:4">
      <c r="D710" s="64"/>
    </row>
    <row r="711" spans="4:4">
      <c r="D711" s="64"/>
    </row>
    <row r="712" spans="4:4">
      <c r="D712" s="64"/>
    </row>
    <row r="713" spans="4:4">
      <c r="D713" s="64"/>
    </row>
    <row r="714" spans="4:4">
      <c r="D714" s="64"/>
    </row>
    <row r="715" spans="4:4">
      <c r="D715" s="64"/>
    </row>
    <row r="716" spans="4:4">
      <c r="D716" s="64"/>
    </row>
    <row r="717" spans="4:4">
      <c r="D717" s="64"/>
    </row>
    <row r="718" spans="4:4">
      <c r="D718" s="64"/>
    </row>
    <row r="719" spans="4:4">
      <c r="D719" s="64"/>
    </row>
    <row r="720" spans="4:4">
      <c r="D720" s="64"/>
    </row>
    <row r="721" spans="4:4">
      <c r="D721" s="64"/>
    </row>
    <row r="722" spans="4:4">
      <c r="D722" s="64"/>
    </row>
    <row r="723" spans="4:4">
      <c r="D723" s="64"/>
    </row>
    <row r="724" spans="4:4">
      <c r="D724" s="64"/>
    </row>
    <row r="725" spans="4:4">
      <c r="D725" s="64"/>
    </row>
    <row r="726" spans="4:4">
      <c r="D726" s="64"/>
    </row>
    <row r="727" spans="4:4">
      <c r="D727" s="64"/>
    </row>
    <row r="728" spans="4:4">
      <c r="D728" s="64"/>
    </row>
    <row r="729" spans="4:4">
      <c r="D729" s="64"/>
    </row>
    <row r="730" spans="4:4">
      <c r="D730" s="64"/>
    </row>
    <row r="731" spans="4:4">
      <c r="D731" s="64"/>
    </row>
    <row r="732" spans="4:4">
      <c r="D732" s="64"/>
    </row>
    <row r="733" spans="4:4">
      <c r="D733" s="64"/>
    </row>
    <row r="734" spans="4:4">
      <c r="D734" s="64"/>
    </row>
    <row r="735" spans="4:4">
      <c r="D735" s="64"/>
    </row>
    <row r="736" spans="4:4">
      <c r="D736" s="64"/>
    </row>
    <row r="737" spans="4:4">
      <c r="D737" s="64"/>
    </row>
    <row r="738" spans="4:4">
      <c r="D738" s="64"/>
    </row>
    <row r="739" spans="4:4">
      <c r="D739" s="64"/>
    </row>
    <row r="740" spans="4:4">
      <c r="D740" s="64"/>
    </row>
    <row r="741" spans="4:4">
      <c r="D741" s="64"/>
    </row>
    <row r="742" spans="4:4">
      <c r="D742" s="64"/>
    </row>
    <row r="743" spans="4:4">
      <c r="D743" s="64"/>
    </row>
    <row r="744" spans="4:4">
      <c r="D744" s="64"/>
    </row>
    <row r="745" spans="4:4">
      <c r="D745" s="64"/>
    </row>
    <row r="746" spans="4:4">
      <c r="D746" s="64"/>
    </row>
    <row r="747" spans="4:4">
      <c r="D747" s="64"/>
    </row>
    <row r="748" spans="4:4">
      <c r="D748" s="64"/>
    </row>
    <row r="749" spans="4:4">
      <c r="D749" s="64"/>
    </row>
    <row r="750" spans="4:4">
      <c r="D750" s="64"/>
    </row>
    <row r="751" spans="4:4">
      <c r="D751" s="64"/>
    </row>
    <row r="752" spans="4:4">
      <c r="D752" s="64"/>
    </row>
    <row r="753" spans="4:4">
      <c r="D753" s="64"/>
    </row>
    <row r="754" spans="4:4">
      <c r="D754" s="64"/>
    </row>
    <row r="755" spans="4:4">
      <c r="D755" s="64"/>
    </row>
    <row r="756" spans="4:4">
      <c r="D756" s="64"/>
    </row>
    <row r="757" spans="4:4">
      <c r="D757" s="64"/>
    </row>
    <row r="758" spans="4:4">
      <c r="D758" s="64"/>
    </row>
    <row r="759" spans="4:4">
      <c r="D759" s="64"/>
    </row>
    <row r="760" spans="4:4">
      <c r="D760" s="64"/>
    </row>
    <row r="761" spans="4:4">
      <c r="D761" s="64"/>
    </row>
    <row r="762" spans="4:4">
      <c r="D762" s="64"/>
    </row>
    <row r="763" spans="4:4">
      <c r="D763" s="64"/>
    </row>
    <row r="764" spans="4:4">
      <c r="D764" s="64"/>
    </row>
    <row r="765" spans="4:4">
      <c r="D765" s="64"/>
    </row>
    <row r="766" spans="4:4">
      <c r="D766" s="64"/>
    </row>
    <row r="767" spans="4:4">
      <c r="D767" s="64"/>
    </row>
    <row r="768" spans="4:4">
      <c r="D768" s="64"/>
    </row>
    <row r="769" spans="4:4">
      <c r="D769" s="64"/>
    </row>
    <row r="770" spans="4:4">
      <c r="D770" s="64"/>
    </row>
    <row r="771" spans="4:4">
      <c r="D771" s="64"/>
    </row>
    <row r="772" spans="4:4">
      <c r="D772" s="64"/>
    </row>
    <row r="773" spans="4:4">
      <c r="D773" s="64"/>
    </row>
    <row r="774" spans="4:4">
      <c r="D774" s="64"/>
    </row>
    <row r="775" spans="4:4">
      <c r="D775" s="64"/>
    </row>
    <row r="776" spans="4:4">
      <c r="D776" s="64"/>
    </row>
    <row r="777" spans="4:4">
      <c r="D777" s="64"/>
    </row>
    <row r="778" spans="4:4">
      <c r="D778" s="64"/>
    </row>
    <row r="779" spans="4:4">
      <c r="D779" s="64"/>
    </row>
    <row r="780" spans="4:4">
      <c r="D780" s="64"/>
    </row>
    <row r="781" spans="4:4">
      <c r="D781" s="64"/>
    </row>
    <row r="782" spans="4:4">
      <c r="D782" s="64"/>
    </row>
    <row r="783" spans="4:4">
      <c r="D783" s="64"/>
    </row>
    <row r="784" spans="4:4">
      <c r="D784" s="64"/>
    </row>
    <row r="785" spans="4:4">
      <c r="D785" s="64"/>
    </row>
    <row r="786" spans="4:4">
      <c r="D786" s="64"/>
    </row>
    <row r="787" spans="4:4">
      <c r="D787" s="64"/>
    </row>
    <row r="788" spans="4:4">
      <c r="D788" s="64"/>
    </row>
    <row r="789" spans="4:4">
      <c r="D789" s="64"/>
    </row>
    <row r="790" spans="4:4">
      <c r="D790" s="64"/>
    </row>
    <row r="791" spans="4:4">
      <c r="D791" s="64"/>
    </row>
    <row r="792" spans="4:4">
      <c r="D792" s="64"/>
    </row>
    <row r="793" spans="4:4">
      <c r="D793" s="64"/>
    </row>
    <row r="794" spans="4:4">
      <c r="D794" s="64"/>
    </row>
    <row r="795" spans="4:4">
      <c r="D795" s="64"/>
    </row>
    <row r="796" spans="4:4">
      <c r="D796" s="64"/>
    </row>
    <row r="797" spans="4:4">
      <c r="D797" s="64"/>
    </row>
    <row r="798" spans="4:4">
      <c r="D798" s="64"/>
    </row>
    <row r="799" spans="4:4">
      <c r="D799" s="64"/>
    </row>
    <row r="800" spans="4:4">
      <c r="D800" s="64"/>
    </row>
    <row r="801" spans="4:4">
      <c r="D801" s="64"/>
    </row>
    <row r="802" spans="4:4">
      <c r="D802" s="64"/>
    </row>
    <row r="803" spans="4:4">
      <c r="D803" s="64"/>
    </row>
    <row r="804" spans="4:4">
      <c r="D804" s="64"/>
    </row>
    <row r="805" spans="4:4">
      <c r="D805" s="64"/>
    </row>
    <row r="806" spans="4:4">
      <c r="D806" s="64"/>
    </row>
    <row r="807" spans="4:4">
      <c r="D807" s="64"/>
    </row>
    <row r="808" spans="4:4">
      <c r="D808" s="64"/>
    </row>
    <row r="809" spans="4:4">
      <c r="D809" s="64"/>
    </row>
    <row r="810" spans="4:4">
      <c r="D810" s="64"/>
    </row>
    <row r="811" spans="4:4">
      <c r="D811" s="64"/>
    </row>
    <row r="812" spans="4:4">
      <c r="D812" s="64"/>
    </row>
    <row r="813" spans="4:4">
      <c r="D813" s="64"/>
    </row>
    <row r="814" spans="4:4">
      <c r="D814" s="64"/>
    </row>
    <row r="815" spans="4:4">
      <c r="D815" s="64"/>
    </row>
    <row r="816" spans="4:4">
      <c r="D816" s="64"/>
    </row>
    <row r="817" spans="4:4">
      <c r="D817" s="64"/>
    </row>
    <row r="818" spans="4:4">
      <c r="D818" s="64"/>
    </row>
    <row r="819" spans="4:4">
      <c r="D819" s="64"/>
    </row>
    <row r="820" spans="4:4">
      <c r="D820" s="64"/>
    </row>
    <row r="821" spans="4:4">
      <c r="D821" s="64"/>
    </row>
    <row r="822" spans="4:4">
      <c r="D822" s="64"/>
    </row>
    <row r="823" spans="4:4">
      <c r="D823" s="64"/>
    </row>
    <row r="824" spans="4:4">
      <c r="D824" s="64"/>
    </row>
    <row r="825" spans="4:4">
      <c r="D825" s="64"/>
    </row>
    <row r="826" spans="4:4">
      <c r="D826" s="64"/>
    </row>
    <row r="827" spans="4:4">
      <c r="D827" s="64"/>
    </row>
    <row r="828" spans="4:4">
      <c r="D828" s="64"/>
    </row>
    <row r="829" spans="4:4">
      <c r="D829" s="64"/>
    </row>
    <row r="830" spans="4:4">
      <c r="D830" s="64"/>
    </row>
    <row r="831" spans="4:4">
      <c r="D831" s="64"/>
    </row>
    <row r="832" spans="4:4">
      <c r="D832" s="64"/>
    </row>
    <row r="833" spans="4:4">
      <c r="D833" s="64"/>
    </row>
    <row r="834" spans="4:4">
      <c r="D834" s="64"/>
    </row>
    <row r="835" spans="4:4">
      <c r="D835" s="64"/>
    </row>
    <row r="836" spans="4:4">
      <c r="D836" s="64"/>
    </row>
    <row r="837" spans="4:4">
      <c r="D837" s="64"/>
    </row>
    <row r="838" spans="4:4">
      <c r="D838" s="64"/>
    </row>
    <row r="839" spans="4:4">
      <c r="D839" s="64"/>
    </row>
    <row r="840" spans="4:4">
      <c r="D840" s="64"/>
    </row>
    <row r="841" spans="4:4">
      <c r="D841" s="64"/>
    </row>
    <row r="842" spans="4:4">
      <c r="D842" s="64"/>
    </row>
    <row r="843" spans="4:4">
      <c r="D843" s="64"/>
    </row>
    <row r="844" spans="4:4">
      <c r="D844" s="64"/>
    </row>
    <row r="845" spans="4:4">
      <c r="D845" s="64"/>
    </row>
    <row r="846" spans="4:4">
      <c r="D846" s="64"/>
    </row>
    <row r="847" spans="4:4">
      <c r="D847" s="64"/>
    </row>
    <row r="848" spans="4:4">
      <c r="D848" s="64"/>
    </row>
    <row r="849" spans="4:4">
      <c r="D849" s="64"/>
    </row>
    <row r="850" spans="4:4">
      <c r="D850" s="64"/>
    </row>
    <row r="851" spans="4:4">
      <c r="D851" s="64"/>
    </row>
    <row r="852" spans="4:4">
      <c r="D852" s="64"/>
    </row>
    <row r="853" spans="4:4">
      <c r="D853" s="64"/>
    </row>
    <row r="854" spans="4:4">
      <c r="D854" s="64"/>
    </row>
    <row r="855" spans="4:4">
      <c r="D855" s="64"/>
    </row>
    <row r="856" spans="4:4">
      <c r="D856" s="64"/>
    </row>
    <row r="857" spans="4:4">
      <c r="D857" s="64"/>
    </row>
    <row r="858" spans="4:4">
      <c r="D858" s="64"/>
    </row>
    <row r="859" spans="4:4">
      <c r="D859" s="64"/>
    </row>
    <row r="860" spans="4:4">
      <c r="D860" s="64"/>
    </row>
    <row r="861" spans="4:4">
      <c r="D861" s="64"/>
    </row>
    <row r="862" spans="4:4">
      <c r="D862" s="64"/>
    </row>
    <row r="863" spans="4:4">
      <c r="D863" s="64"/>
    </row>
    <row r="864" spans="4:4">
      <c r="D864" s="64"/>
    </row>
    <row r="865" spans="4:4">
      <c r="D865" s="64"/>
    </row>
    <row r="866" spans="4:4">
      <c r="D866" s="64"/>
    </row>
    <row r="867" spans="4:4">
      <c r="D867" s="64"/>
    </row>
    <row r="868" spans="4:4">
      <c r="D868" s="64"/>
    </row>
    <row r="869" spans="4:4">
      <c r="D869" s="64"/>
    </row>
    <row r="870" spans="4:4">
      <c r="D870" s="64"/>
    </row>
    <row r="871" spans="4:4">
      <c r="D871" s="64"/>
    </row>
    <row r="872" spans="4:4">
      <c r="D872" s="64"/>
    </row>
    <row r="873" spans="4:4">
      <c r="D873" s="64"/>
    </row>
    <row r="874" spans="4:4">
      <c r="D874" s="64"/>
    </row>
    <row r="875" spans="4:4">
      <c r="D875" s="64"/>
    </row>
    <row r="876" spans="4:4">
      <c r="D876" s="64"/>
    </row>
    <row r="877" spans="4:4">
      <c r="D877" s="64"/>
    </row>
    <row r="878" spans="4:4">
      <c r="D878" s="64"/>
    </row>
    <row r="879" spans="4:4">
      <c r="D879" s="64"/>
    </row>
    <row r="880" spans="4:4">
      <c r="D880" s="64"/>
    </row>
    <row r="881" spans="4:4">
      <c r="D881" s="64"/>
    </row>
    <row r="882" spans="4:4">
      <c r="D882" s="64"/>
    </row>
    <row r="883" spans="4:4">
      <c r="D883" s="64"/>
    </row>
    <row r="884" spans="4:4">
      <c r="D884" s="64"/>
    </row>
    <row r="885" spans="4:4">
      <c r="D885" s="64"/>
    </row>
    <row r="886" spans="4:4">
      <c r="D886" s="64"/>
    </row>
    <row r="887" spans="4:4">
      <c r="D887" s="64"/>
    </row>
    <row r="888" spans="4:4">
      <c r="D888" s="64"/>
    </row>
    <row r="889" spans="4:4">
      <c r="D889" s="64"/>
    </row>
    <row r="890" spans="4:4">
      <c r="D890" s="64"/>
    </row>
    <row r="891" spans="4:4">
      <c r="D891" s="64"/>
    </row>
    <row r="892" spans="4:4">
      <c r="D892" s="64"/>
    </row>
    <row r="893" spans="4:4">
      <c r="D893" s="64"/>
    </row>
    <row r="894" spans="4:4">
      <c r="D894" s="64"/>
    </row>
    <row r="895" spans="4:4">
      <c r="D895" s="64"/>
    </row>
    <row r="896" spans="4:4">
      <c r="D896" s="64"/>
    </row>
    <row r="897" spans="4:4">
      <c r="D897" s="64"/>
    </row>
    <row r="898" spans="4:4">
      <c r="D898" s="64"/>
    </row>
    <row r="899" spans="4:4">
      <c r="D899" s="64"/>
    </row>
    <row r="900" spans="4:4">
      <c r="D900" s="64"/>
    </row>
    <row r="901" spans="4:4">
      <c r="D901" s="64"/>
    </row>
    <row r="902" spans="4:4">
      <c r="D902" s="64"/>
    </row>
    <row r="903" spans="4:4">
      <c r="D903" s="64"/>
    </row>
    <row r="904" spans="4:4">
      <c r="D904" s="64"/>
    </row>
    <row r="905" spans="4:4">
      <c r="D905" s="64"/>
    </row>
    <row r="906" spans="4:4">
      <c r="D906" s="64"/>
    </row>
    <row r="907" spans="4:4">
      <c r="D907" s="64"/>
    </row>
    <row r="908" spans="4:4">
      <c r="D908" s="64"/>
    </row>
    <row r="909" spans="4:4">
      <c r="D909" s="64"/>
    </row>
    <row r="910" spans="4:4">
      <c r="D910" s="64"/>
    </row>
    <row r="911" spans="4:4">
      <c r="D911" s="64"/>
    </row>
    <row r="912" spans="4:4">
      <c r="D912" s="64"/>
    </row>
    <row r="913" spans="4:4">
      <c r="D913" s="64"/>
    </row>
    <row r="914" spans="4:4">
      <c r="D914" s="64"/>
    </row>
    <row r="915" spans="4:4">
      <c r="D915" s="64"/>
    </row>
    <row r="916" spans="4:4">
      <c r="D916" s="64"/>
    </row>
    <row r="917" spans="4:4">
      <c r="D917" s="64"/>
    </row>
    <row r="918" spans="4:4">
      <c r="D918" s="64"/>
    </row>
    <row r="919" spans="4:4">
      <c r="D919" s="64"/>
    </row>
    <row r="920" spans="4:4">
      <c r="D920" s="64"/>
    </row>
    <row r="921" spans="4:4">
      <c r="D921" s="64"/>
    </row>
    <row r="922" spans="4:4">
      <c r="D922" s="64"/>
    </row>
    <row r="923" spans="4:4">
      <c r="D923" s="64"/>
    </row>
    <row r="924" spans="4:4">
      <c r="D924" s="64"/>
    </row>
    <row r="925" spans="4:4">
      <c r="D925" s="64"/>
    </row>
    <row r="926" spans="4:4">
      <c r="D926" s="64"/>
    </row>
    <row r="927" spans="4:4">
      <c r="D927" s="64"/>
    </row>
    <row r="928" spans="4:4">
      <c r="D928" s="64"/>
    </row>
    <row r="929" spans="4:4">
      <c r="D929" s="64"/>
    </row>
    <row r="930" spans="4:4">
      <c r="D930" s="64"/>
    </row>
    <row r="931" spans="4:4">
      <c r="D931" s="64"/>
    </row>
    <row r="932" spans="4:4">
      <c r="D932" s="64"/>
    </row>
    <row r="933" spans="4:4">
      <c r="D933" s="64"/>
    </row>
    <row r="934" spans="4:4">
      <c r="D934" s="64"/>
    </row>
    <row r="935" spans="4:4">
      <c r="D935" s="64"/>
    </row>
    <row r="936" spans="4:4">
      <c r="D936" s="64"/>
    </row>
    <row r="937" spans="4:4">
      <c r="D937" s="64"/>
    </row>
    <row r="938" spans="4:4">
      <c r="D938" s="64"/>
    </row>
    <row r="939" spans="4:4">
      <c r="D939" s="64"/>
    </row>
    <row r="940" spans="4:4">
      <c r="D940" s="64"/>
    </row>
    <row r="941" spans="4:4">
      <c r="D941" s="64"/>
    </row>
    <row r="942" spans="4:4">
      <c r="D942" s="64"/>
    </row>
    <row r="943" spans="4:4">
      <c r="D943" s="64"/>
    </row>
    <row r="944" spans="4:4">
      <c r="D944" s="64"/>
    </row>
    <row r="945" spans="4:4">
      <c r="D945" s="64"/>
    </row>
    <row r="946" spans="4:4">
      <c r="D946" s="64"/>
    </row>
    <row r="947" spans="4:4">
      <c r="D947" s="64"/>
    </row>
    <row r="948" spans="4:4">
      <c r="D948" s="64"/>
    </row>
    <row r="949" spans="4:4">
      <c r="D949" s="64"/>
    </row>
    <row r="950" spans="4:4">
      <c r="D950" s="64"/>
    </row>
    <row r="951" spans="4:4">
      <c r="D951" s="64"/>
    </row>
    <row r="952" spans="4:4">
      <c r="D952" s="64"/>
    </row>
    <row r="953" spans="4:4">
      <c r="D953" s="64"/>
    </row>
    <row r="954" spans="4:4">
      <c r="D954" s="64"/>
    </row>
    <row r="955" spans="4:4">
      <c r="D955" s="64"/>
    </row>
    <row r="956" spans="4:4">
      <c r="D956" s="64"/>
    </row>
    <row r="957" spans="4:4">
      <c r="D957" s="64"/>
    </row>
    <row r="958" spans="4:4">
      <c r="D958" s="64"/>
    </row>
    <row r="959" spans="4:4">
      <c r="D959" s="64"/>
    </row>
    <row r="960" spans="4:4">
      <c r="D960" s="64"/>
    </row>
    <row r="961" spans="4:4">
      <c r="D961" s="64"/>
    </row>
    <row r="962" spans="4:4">
      <c r="D962" s="64"/>
    </row>
    <row r="963" spans="4:4">
      <c r="D963" s="64"/>
    </row>
    <row r="964" spans="4:4">
      <c r="D964" s="64"/>
    </row>
    <row r="965" spans="4:4">
      <c r="D965" s="64"/>
    </row>
    <row r="966" spans="4:4">
      <c r="D966" s="64"/>
    </row>
    <row r="967" spans="4:4">
      <c r="D967" s="64"/>
    </row>
    <row r="968" spans="4:4">
      <c r="D968" s="64"/>
    </row>
    <row r="969" spans="4:4">
      <c r="D969" s="64"/>
    </row>
    <row r="970" spans="4:4">
      <c r="D970" s="64"/>
    </row>
    <row r="971" spans="4:4">
      <c r="D971" s="64"/>
    </row>
    <row r="972" spans="4:4">
      <c r="D972" s="64"/>
    </row>
    <row r="973" spans="4:4">
      <c r="D973" s="64"/>
    </row>
    <row r="974" spans="4:4">
      <c r="D974" s="64"/>
    </row>
    <row r="975" spans="4:4">
      <c r="D975" s="64"/>
    </row>
    <row r="976" spans="4:4">
      <c r="D976" s="64"/>
    </row>
    <row r="977" spans="4:4">
      <c r="D977" s="64"/>
    </row>
    <row r="978" spans="4:4">
      <c r="D978" s="64"/>
    </row>
    <row r="979" spans="4:4">
      <c r="D979" s="64"/>
    </row>
    <row r="980" spans="4:4">
      <c r="D980" s="64"/>
    </row>
    <row r="981" spans="4:4">
      <c r="D981" s="64"/>
    </row>
    <row r="982" spans="4:4">
      <c r="D982" s="64"/>
    </row>
    <row r="983" spans="4:4">
      <c r="D983" s="64"/>
    </row>
    <row r="984" spans="4:4">
      <c r="D984" s="64"/>
    </row>
    <row r="985" spans="4:4">
      <c r="D985" s="64"/>
    </row>
    <row r="986" spans="4:4">
      <c r="D986" s="64"/>
    </row>
    <row r="987" spans="4:4">
      <c r="D987" s="64"/>
    </row>
    <row r="988" spans="4:4">
      <c r="D988" s="64"/>
    </row>
    <row r="989" spans="4:4">
      <c r="D989" s="64"/>
    </row>
    <row r="990" spans="4:4">
      <c r="D990" s="64"/>
    </row>
    <row r="991" spans="4:4">
      <c r="D991" s="64"/>
    </row>
    <row r="992" spans="4:4">
      <c r="D992" s="64"/>
    </row>
    <row r="993" spans="4:4">
      <c r="D993" s="64"/>
    </row>
    <row r="994" spans="4:4">
      <c r="D994" s="64"/>
    </row>
    <row r="995" spans="4:4">
      <c r="D995" s="64"/>
    </row>
    <row r="996" spans="4:4">
      <c r="D996" s="64"/>
    </row>
    <row r="997" spans="4:4">
      <c r="D997" s="64"/>
    </row>
    <row r="998" spans="4:4">
      <c r="D998" s="64"/>
    </row>
    <row r="999" spans="4:4">
      <c r="D999" s="64"/>
    </row>
    <row r="1000" spans="4:4">
      <c r="D1000" s="64"/>
    </row>
    <row r="1001" spans="4:4">
      <c r="D1001" s="64"/>
    </row>
    <row r="1002" spans="4:4">
      <c r="D1002" s="64"/>
    </row>
    <row r="1003" spans="4:4">
      <c r="D1003" s="64"/>
    </row>
    <row r="1004" spans="4:4">
      <c r="D1004" s="64"/>
    </row>
    <row r="1005" spans="4:4">
      <c r="D1005" s="64"/>
    </row>
    <row r="1006" spans="4:4">
      <c r="D1006" s="64"/>
    </row>
    <row r="1007" spans="4:4">
      <c r="D1007" s="64"/>
    </row>
    <row r="1008" spans="4:4">
      <c r="D1008" s="64"/>
    </row>
    <row r="1009" spans="4:4">
      <c r="D1009" s="64"/>
    </row>
    <row r="1010" spans="4:4">
      <c r="D1010" s="64"/>
    </row>
    <row r="1011" spans="4:4">
      <c r="D1011" s="64"/>
    </row>
    <row r="1012" spans="4:4">
      <c r="D1012" s="64"/>
    </row>
    <row r="1013" spans="4:4">
      <c r="D1013" s="64"/>
    </row>
    <row r="1014" spans="4:4">
      <c r="D1014" s="64"/>
    </row>
    <row r="1015" spans="4:4">
      <c r="D1015" s="64"/>
    </row>
    <row r="1016" spans="4:4">
      <c r="D1016" s="64"/>
    </row>
    <row r="1017" spans="4:4">
      <c r="D1017" s="64"/>
    </row>
    <row r="1018" spans="4:4">
      <c r="D1018" s="64"/>
    </row>
    <row r="1019" spans="4:4">
      <c r="D1019" s="64"/>
    </row>
    <row r="1020" spans="4:4">
      <c r="D1020" s="64"/>
    </row>
    <row r="1021" spans="4:4">
      <c r="D1021" s="64"/>
    </row>
    <row r="1022" spans="4:4">
      <c r="D1022" s="64"/>
    </row>
    <row r="1023" spans="4:4">
      <c r="D1023" s="64"/>
    </row>
    <row r="1024" spans="4:4">
      <c r="D1024" s="64"/>
    </row>
    <row r="1025" spans="4:4">
      <c r="D1025" s="64"/>
    </row>
    <row r="1026" spans="4:4">
      <c r="D1026" s="64"/>
    </row>
    <row r="1027" spans="4:4">
      <c r="D1027" s="64"/>
    </row>
    <row r="1028" spans="4:4">
      <c r="D1028" s="64"/>
    </row>
    <row r="1029" spans="4:4">
      <c r="D1029" s="64"/>
    </row>
    <row r="1030" spans="4:4">
      <c r="D1030" s="64"/>
    </row>
    <row r="1031" spans="4:4">
      <c r="D1031" s="64"/>
    </row>
    <row r="1032" spans="4:4">
      <c r="D1032" s="64"/>
    </row>
    <row r="1033" spans="4:4">
      <c r="D1033" s="64"/>
    </row>
    <row r="1034" spans="4:4">
      <c r="D1034" s="64"/>
    </row>
    <row r="1035" spans="4:4">
      <c r="D1035" s="64"/>
    </row>
    <row r="1036" spans="4:4">
      <c r="D1036" s="64"/>
    </row>
    <row r="1037" spans="4:4">
      <c r="D1037" s="64"/>
    </row>
    <row r="1038" spans="4:4">
      <c r="D1038" s="64"/>
    </row>
    <row r="1039" spans="4:4">
      <c r="D1039" s="64"/>
    </row>
    <row r="1040" spans="4:4">
      <c r="D1040" s="64"/>
    </row>
    <row r="1041" spans="4:4">
      <c r="D1041" s="64"/>
    </row>
    <row r="1042" spans="4:4">
      <c r="D1042" s="64"/>
    </row>
    <row r="1043" spans="4:4">
      <c r="D1043" s="64"/>
    </row>
    <row r="1044" spans="4:4">
      <c r="D1044" s="64"/>
    </row>
    <row r="1045" spans="4:4">
      <c r="D1045" s="64"/>
    </row>
    <row r="1046" spans="4:4">
      <c r="D1046" s="64"/>
    </row>
    <row r="1047" spans="4:4">
      <c r="D1047" s="64"/>
    </row>
    <row r="1048" spans="4:4">
      <c r="D1048" s="64"/>
    </row>
    <row r="1049" spans="4:4">
      <c r="D1049" s="64"/>
    </row>
    <row r="1050" spans="4:4">
      <c r="D1050" s="64"/>
    </row>
    <row r="1051" spans="4:4">
      <c r="D1051" s="64"/>
    </row>
    <row r="1052" spans="4:4">
      <c r="D1052" s="64"/>
    </row>
    <row r="1053" spans="4:4">
      <c r="D1053" s="64"/>
    </row>
    <row r="1054" spans="4:4">
      <c r="D1054" s="64"/>
    </row>
    <row r="1055" spans="4:4">
      <c r="D1055" s="64"/>
    </row>
    <row r="1056" spans="4:4">
      <c r="D1056" s="64"/>
    </row>
    <row r="1057" spans="4:4">
      <c r="D1057" s="64"/>
    </row>
    <row r="1058" spans="4:4">
      <c r="D1058" s="64"/>
    </row>
    <row r="1059" spans="4:4">
      <c r="D1059" s="64"/>
    </row>
    <row r="1060" spans="4:4">
      <c r="D1060" s="64"/>
    </row>
    <row r="1061" spans="4:4">
      <c r="D1061" s="64"/>
    </row>
    <row r="1062" spans="4:4">
      <c r="D1062" s="64"/>
    </row>
    <row r="1063" spans="4:4">
      <c r="D1063" s="64"/>
    </row>
    <row r="1064" spans="4:4">
      <c r="D1064" s="64"/>
    </row>
    <row r="1065" spans="4:4">
      <c r="D1065" s="64"/>
    </row>
    <row r="1066" spans="4:4">
      <c r="D1066" s="64"/>
    </row>
    <row r="1067" spans="4:4">
      <c r="D1067" s="64"/>
    </row>
    <row r="1068" spans="4:4">
      <c r="D1068" s="64"/>
    </row>
    <row r="1069" spans="4:4">
      <c r="D1069" s="64"/>
    </row>
    <row r="1070" spans="4:4">
      <c r="D1070" s="64"/>
    </row>
    <row r="1071" spans="4:4">
      <c r="D1071" s="64"/>
    </row>
    <row r="1072" spans="4:4">
      <c r="D1072" s="64"/>
    </row>
    <row r="1073" spans="4:4">
      <c r="D1073" s="64"/>
    </row>
    <row r="1074" spans="4:4">
      <c r="D1074" s="64"/>
    </row>
    <row r="1075" spans="4:4">
      <c r="D1075" s="64"/>
    </row>
    <row r="1076" spans="4:4">
      <c r="D1076" s="64"/>
    </row>
    <row r="1077" spans="4:4">
      <c r="D1077" s="64"/>
    </row>
    <row r="1078" spans="4:4">
      <c r="D1078" s="64"/>
    </row>
    <row r="1079" spans="4:4">
      <c r="D1079" s="64"/>
    </row>
    <row r="1080" spans="4:4">
      <c r="D1080" s="64"/>
    </row>
    <row r="1081" spans="4:4">
      <c r="D1081" s="64"/>
    </row>
    <row r="1082" spans="4:4">
      <c r="D1082" s="64"/>
    </row>
    <row r="1083" spans="4:4">
      <c r="D1083" s="64"/>
    </row>
    <row r="1084" spans="4:4">
      <c r="D1084" s="64"/>
    </row>
    <row r="1085" spans="4:4">
      <c r="D1085" s="64"/>
    </row>
    <row r="1086" spans="4:4">
      <c r="D1086" s="64"/>
    </row>
    <row r="1087" spans="4:4">
      <c r="D1087" s="64"/>
    </row>
    <row r="1088" spans="4:4">
      <c r="D1088" s="64"/>
    </row>
    <row r="1089" spans="4:4">
      <c r="D1089" s="64"/>
    </row>
    <row r="1090" spans="4:4">
      <c r="D1090" s="64"/>
    </row>
    <row r="1091" spans="4:4">
      <c r="D1091" s="64"/>
    </row>
    <row r="1092" spans="4:4">
      <c r="D1092" s="64"/>
    </row>
    <row r="1093" spans="4:4">
      <c r="D1093" s="64"/>
    </row>
    <row r="1094" spans="4:4">
      <c r="D1094" s="64"/>
    </row>
    <row r="1095" spans="4:4">
      <c r="D1095" s="64"/>
    </row>
    <row r="1096" spans="4:4">
      <c r="D1096" s="64"/>
    </row>
    <row r="1097" spans="4:4">
      <c r="D1097" s="64"/>
    </row>
    <row r="1098" spans="4:4">
      <c r="D1098" s="64"/>
    </row>
    <row r="1099" spans="4:4">
      <c r="D1099" s="64"/>
    </row>
    <row r="1100" spans="4:4">
      <c r="D1100" s="64"/>
    </row>
    <row r="1101" spans="4:4">
      <c r="D1101" s="64"/>
    </row>
    <row r="1102" spans="4:4">
      <c r="D1102" s="64"/>
    </row>
    <row r="1103" spans="4:4">
      <c r="D1103" s="64"/>
    </row>
    <row r="1104" spans="4:4">
      <c r="D1104" s="64"/>
    </row>
    <row r="1105" spans="4:4">
      <c r="D1105" s="64"/>
    </row>
    <row r="1106" spans="4:4">
      <c r="D1106" s="64"/>
    </row>
    <row r="1107" spans="4:4">
      <c r="D1107" s="64"/>
    </row>
    <row r="1108" spans="4:4">
      <c r="D1108" s="64"/>
    </row>
    <row r="1109" spans="4:4">
      <c r="D1109" s="64"/>
    </row>
    <row r="1110" spans="4:4">
      <c r="D1110" s="64"/>
    </row>
    <row r="1111" spans="4:4">
      <c r="D1111" s="64"/>
    </row>
    <row r="1112" spans="4:4">
      <c r="D1112" s="64"/>
    </row>
    <row r="1113" spans="4:4">
      <c r="D1113" s="64"/>
    </row>
    <row r="1114" spans="4:4">
      <c r="D1114" s="64"/>
    </row>
    <row r="1115" spans="4:4">
      <c r="D1115" s="64"/>
    </row>
    <row r="1116" spans="4:4">
      <c r="D1116" s="64"/>
    </row>
    <row r="1117" spans="4:4">
      <c r="D1117" s="64"/>
    </row>
    <row r="1118" spans="4:4">
      <c r="D1118" s="64"/>
    </row>
    <row r="1119" spans="4:4">
      <c r="D1119" s="64"/>
    </row>
    <row r="1120" spans="4:4">
      <c r="D1120" s="64"/>
    </row>
    <row r="1121" spans="4:4">
      <c r="D1121" s="64"/>
    </row>
    <row r="1122" spans="4:4">
      <c r="D1122" s="64"/>
    </row>
    <row r="1123" spans="4:4">
      <c r="D1123" s="64"/>
    </row>
    <row r="1124" spans="4:4">
      <c r="D1124" s="64"/>
    </row>
    <row r="1125" spans="4:4">
      <c r="D1125" s="64"/>
    </row>
    <row r="1126" spans="4:4">
      <c r="D1126" s="64"/>
    </row>
    <row r="1127" spans="4:4">
      <c r="D1127" s="64"/>
    </row>
    <row r="1128" spans="4:4">
      <c r="D1128" s="64"/>
    </row>
    <row r="1129" spans="4:4">
      <c r="D1129" s="64"/>
    </row>
    <row r="1130" spans="4:4">
      <c r="D1130" s="64"/>
    </row>
    <row r="1131" spans="4:4">
      <c r="D1131" s="64"/>
    </row>
    <row r="1132" spans="4:4">
      <c r="D1132" s="64"/>
    </row>
    <row r="1133" spans="4:4">
      <c r="D1133" s="64"/>
    </row>
    <row r="1134" spans="4:4">
      <c r="D1134" s="64"/>
    </row>
    <row r="1135" spans="4:4">
      <c r="D1135" s="64"/>
    </row>
    <row r="1136" spans="4:4">
      <c r="D1136" s="64"/>
    </row>
    <row r="1137" spans="4:4">
      <c r="D1137" s="64"/>
    </row>
    <row r="1138" spans="4:4">
      <c r="D1138" s="64"/>
    </row>
    <row r="1139" spans="4:4">
      <c r="D1139" s="64"/>
    </row>
    <row r="1140" spans="4:4">
      <c r="D1140" s="64"/>
    </row>
    <row r="1141" spans="4:4">
      <c r="D1141" s="64"/>
    </row>
    <row r="1142" spans="4:4">
      <c r="D1142" s="64"/>
    </row>
    <row r="1143" spans="4:4">
      <c r="D1143" s="64"/>
    </row>
    <row r="1144" spans="4:4">
      <c r="D1144" s="64"/>
    </row>
    <row r="1145" spans="4:4">
      <c r="D1145" s="64"/>
    </row>
    <row r="1146" spans="4:4">
      <c r="D1146" s="64"/>
    </row>
    <row r="1147" spans="4:4">
      <c r="D1147" s="64"/>
    </row>
    <row r="1148" spans="4:4">
      <c r="D1148" s="64"/>
    </row>
    <row r="1149" spans="4:4">
      <c r="D1149" s="64"/>
    </row>
    <row r="1150" spans="4:4">
      <c r="D1150" s="64"/>
    </row>
    <row r="1151" spans="4:4">
      <c r="D1151" s="64"/>
    </row>
    <row r="1152" spans="4:4">
      <c r="D1152" s="64"/>
    </row>
    <row r="1153" spans="4:4">
      <c r="D1153" s="64"/>
    </row>
    <row r="1154" spans="4:4">
      <c r="D1154" s="64"/>
    </row>
    <row r="1155" spans="4:4">
      <c r="D1155" s="64"/>
    </row>
    <row r="1156" spans="4:4">
      <c r="D1156" s="64"/>
    </row>
    <row r="1157" spans="4:4">
      <c r="D1157" s="64"/>
    </row>
    <row r="1158" spans="4:4">
      <c r="D1158" s="64"/>
    </row>
    <row r="1159" spans="4:4">
      <c r="D1159" s="64"/>
    </row>
    <row r="1160" spans="4:4">
      <c r="D1160" s="64"/>
    </row>
    <row r="1161" spans="4:4">
      <c r="D1161" s="64"/>
    </row>
    <row r="1162" spans="4:4">
      <c r="D1162" s="64"/>
    </row>
    <row r="1163" spans="4:4">
      <c r="D1163" s="64"/>
    </row>
    <row r="1164" spans="4:4">
      <c r="D1164" s="64"/>
    </row>
    <row r="1165" spans="4:4">
      <c r="D1165" s="64"/>
    </row>
    <row r="1166" spans="4:4">
      <c r="D1166" s="64"/>
    </row>
    <row r="1167" spans="4:4">
      <c r="D1167" s="64"/>
    </row>
    <row r="1168" spans="4:4">
      <c r="D1168" s="64"/>
    </row>
    <row r="1169" spans="4:4">
      <c r="D1169" s="64"/>
    </row>
    <row r="1170" spans="4:4">
      <c r="D1170" s="64"/>
    </row>
    <row r="1171" spans="4:4">
      <c r="D1171" s="64"/>
    </row>
    <row r="1172" spans="4:4">
      <c r="D1172" s="64"/>
    </row>
    <row r="1173" spans="4:4">
      <c r="D1173" s="64"/>
    </row>
    <row r="1174" spans="4:4">
      <c r="D1174" s="64"/>
    </row>
    <row r="1175" spans="4:4">
      <c r="D1175" s="64"/>
    </row>
    <row r="1176" spans="4:4">
      <c r="D1176" s="64"/>
    </row>
    <row r="1177" spans="4:4">
      <c r="D1177" s="64"/>
    </row>
    <row r="1178" spans="4:4">
      <c r="D1178" s="64"/>
    </row>
    <row r="1179" spans="4:4">
      <c r="D1179" s="64"/>
    </row>
    <row r="1180" spans="4:4">
      <c r="D1180" s="64"/>
    </row>
    <row r="1181" spans="4:4">
      <c r="D1181" s="64"/>
    </row>
    <row r="1182" spans="4:4">
      <c r="D1182" s="64"/>
    </row>
    <row r="1183" spans="4:4">
      <c r="D1183" s="64"/>
    </row>
    <row r="1184" spans="4:4">
      <c r="D1184" s="64"/>
    </row>
    <row r="1185" spans="4:4">
      <c r="D1185" s="64"/>
    </row>
    <row r="1186" spans="4:4">
      <c r="D1186" s="64"/>
    </row>
    <row r="1187" spans="4:4">
      <c r="D1187" s="64"/>
    </row>
    <row r="1188" spans="4:4">
      <c r="D1188" s="64"/>
    </row>
    <row r="1189" spans="4:4">
      <c r="D1189" s="64"/>
    </row>
    <row r="1190" spans="4:4">
      <c r="D1190" s="64"/>
    </row>
    <row r="1191" spans="4:4">
      <c r="D1191" s="64"/>
    </row>
    <row r="1192" spans="4:4">
      <c r="D1192" s="64"/>
    </row>
    <row r="1193" spans="4:4">
      <c r="D1193" s="64"/>
    </row>
    <row r="1194" spans="4:4">
      <c r="D1194" s="64"/>
    </row>
    <row r="1195" spans="4:4">
      <c r="D1195" s="64"/>
    </row>
    <row r="1196" spans="4:4">
      <c r="D1196" s="64"/>
    </row>
    <row r="1197" spans="4:4">
      <c r="D1197" s="64"/>
    </row>
    <row r="1198" spans="4:4">
      <c r="D1198" s="64"/>
    </row>
    <row r="1199" spans="4:4">
      <c r="D1199" s="64"/>
    </row>
    <row r="1200" spans="4:4">
      <c r="D1200" s="64"/>
    </row>
    <row r="1201" spans="4:4">
      <c r="D1201" s="64"/>
    </row>
    <row r="1202" spans="4:4">
      <c r="D1202" s="64"/>
    </row>
    <row r="1203" spans="4:4">
      <c r="D1203" s="64"/>
    </row>
    <row r="1204" spans="4:4">
      <c r="D1204" s="64"/>
    </row>
    <row r="1205" spans="4:4">
      <c r="D1205" s="64"/>
    </row>
    <row r="1206" spans="4:4">
      <c r="D1206" s="64"/>
    </row>
    <row r="1207" spans="4:4">
      <c r="D1207" s="64"/>
    </row>
    <row r="1208" spans="4:4">
      <c r="D1208" s="64"/>
    </row>
    <row r="1209" spans="4:4">
      <c r="D1209" s="64"/>
    </row>
    <row r="1210" spans="4:4">
      <c r="D1210" s="64"/>
    </row>
    <row r="1211" spans="4:4">
      <c r="D1211" s="64"/>
    </row>
    <row r="1212" spans="4:4">
      <c r="D1212" s="64"/>
    </row>
    <row r="1213" spans="4:4">
      <c r="D1213" s="64"/>
    </row>
    <row r="1214" spans="4:4">
      <c r="D1214" s="64"/>
    </row>
    <row r="1215" spans="4:4">
      <c r="D1215" s="64"/>
    </row>
    <row r="1216" spans="4:4">
      <c r="D1216" s="64"/>
    </row>
    <row r="1217" spans="4:4">
      <c r="D1217" s="64"/>
    </row>
    <row r="1218" spans="4:4">
      <c r="D1218" s="64"/>
    </row>
    <row r="1219" spans="4:4">
      <c r="D1219" s="64"/>
    </row>
    <row r="1220" spans="4:4">
      <c r="D1220" s="64"/>
    </row>
    <row r="1221" spans="4:4">
      <c r="D1221" s="64"/>
    </row>
    <row r="1222" spans="4:4">
      <c r="D1222" s="64"/>
    </row>
    <row r="1223" spans="4:4">
      <c r="D1223" s="64"/>
    </row>
    <row r="1224" spans="4:4">
      <c r="D1224" s="64"/>
    </row>
    <row r="1225" spans="4:4">
      <c r="D1225" s="64"/>
    </row>
    <row r="1226" spans="4:4">
      <c r="D1226" s="64"/>
    </row>
    <row r="1227" spans="4:4">
      <c r="D1227" s="64"/>
    </row>
    <row r="1228" spans="4:4">
      <c r="D1228" s="64"/>
    </row>
    <row r="1229" spans="4:4">
      <c r="D1229" s="64"/>
    </row>
    <row r="1230" spans="4:4">
      <c r="D1230" s="64"/>
    </row>
    <row r="1231" spans="4:4">
      <c r="D1231" s="64"/>
    </row>
    <row r="1232" spans="4:4">
      <c r="D1232" s="64"/>
    </row>
    <row r="1233" spans="4:4">
      <c r="D1233" s="64"/>
    </row>
    <row r="1234" spans="4:4">
      <c r="D1234" s="64"/>
    </row>
    <row r="1235" spans="4:4">
      <c r="D1235" s="64"/>
    </row>
    <row r="1236" spans="4:4">
      <c r="D1236" s="64"/>
    </row>
    <row r="1237" spans="4:4">
      <c r="D1237" s="64"/>
    </row>
    <row r="1238" spans="4:4">
      <c r="D1238" s="64"/>
    </row>
    <row r="1239" spans="4:4">
      <c r="D1239" s="64"/>
    </row>
    <row r="1240" spans="4:4">
      <c r="D1240" s="64"/>
    </row>
    <row r="1241" spans="4:4">
      <c r="D1241" s="64"/>
    </row>
    <row r="1242" spans="4:4">
      <c r="D1242" s="64"/>
    </row>
    <row r="1243" spans="4:4">
      <c r="D1243" s="64"/>
    </row>
    <row r="1244" spans="4:4">
      <c r="D1244" s="64"/>
    </row>
    <row r="1245" spans="4:4">
      <c r="D1245" s="64"/>
    </row>
    <row r="1246" spans="4:4">
      <c r="D1246" s="64"/>
    </row>
    <row r="1247" spans="4:4">
      <c r="D1247" s="64"/>
    </row>
    <row r="1248" spans="4:4">
      <c r="D1248" s="64"/>
    </row>
    <row r="1249" spans="4:4">
      <c r="D1249" s="64"/>
    </row>
    <row r="1250" spans="4:4">
      <c r="D1250" s="64"/>
    </row>
    <row r="1251" spans="4:4">
      <c r="D1251" s="64"/>
    </row>
    <row r="1252" spans="4:4">
      <c r="D1252" s="64"/>
    </row>
    <row r="1253" spans="4:4">
      <c r="D1253" s="64"/>
    </row>
    <row r="1254" spans="4:4">
      <c r="D1254" s="64"/>
    </row>
    <row r="1255" spans="4:4">
      <c r="D1255" s="64"/>
    </row>
    <row r="1256" spans="4:4">
      <c r="D1256" s="64"/>
    </row>
    <row r="1257" spans="4:4">
      <c r="D1257" s="64"/>
    </row>
    <row r="1258" spans="4:4">
      <c r="D1258" s="64"/>
    </row>
    <row r="1259" spans="4:4">
      <c r="D1259" s="64"/>
    </row>
    <row r="1260" spans="4:4">
      <c r="D1260" s="64"/>
    </row>
    <row r="1261" spans="4:4">
      <c r="D1261" s="64"/>
    </row>
    <row r="1262" spans="4:4">
      <c r="D1262" s="64"/>
    </row>
    <row r="1263" spans="4:4">
      <c r="D1263" s="64"/>
    </row>
    <row r="1264" spans="4:4">
      <c r="D1264" s="64"/>
    </row>
    <row r="1265" spans="4:4">
      <c r="D1265" s="64"/>
    </row>
    <row r="1266" spans="4:4">
      <c r="D1266" s="64"/>
    </row>
    <row r="1267" spans="4:4">
      <c r="D1267" s="64"/>
    </row>
    <row r="1268" spans="4:4">
      <c r="D1268" s="64"/>
    </row>
    <row r="1269" spans="4:4">
      <c r="D1269" s="64"/>
    </row>
    <row r="1270" spans="4:4">
      <c r="D1270" s="64"/>
    </row>
    <row r="1271" spans="4:4">
      <c r="D1271" s="64"/>
    </row>
    <row r="1272" spans="4:4">
      <c r="D1272" s="64"/>
    </row>
    <row r="1273" spans="4:4">
      <c r="D1273" s="64"/>
    </row>
    <row r="1274" spans="4:4">
      <c r="D1274" s="64"/>
    </row>
    <row r="1275" spans="4:4">
      <c r="D1275" s="64"/>
    </row>
    <row r="1276" spans="4:4">
      <c r="D1276" s="64"/>
    </row>
    <row r="1277" spans="4:4">
      <c r="D1277" s="64"/>
    </row>
    <row r="1278" spans="4:4">
      <c r="D1278" s="64"/>
    </row>
    <row r="1279" spans="4:4">
      <c r="D1279" s="64"/>
    </row>
    <row r="1280" spans="4:4">
      <c r="D1280" s="64"/>
    </row>
    <row r="1281" spans="4:4">
      <c r="D1281" s="64"/>
    </row>
    <row r="1282" spans="4:4">
      <c r="D1282" s="64"/>
    </row>
    <row r="1283" spans="4:4">
      <c r="D1283" s="64"/>
    </row>
    <row r="1284" spans="4:4">
      <c r="D1284" s="64"/>
    </row>
    <row r="1285" spans="4:4">
      <c r="D1285" s="64"/>
    </row>
    <row r="1286" spans="4:4">
      <c r="D1286" s="64"/>
    </row>
    <row r="1287" spans="4:4">
      <c r="D1287" s="64"/>
    </row>
    <row r="1288" spans="4:4">
      <c r="D1288" s="64"/>
    </row>
    <row r="1289" spans="4:4">
      <c r="D1289" s="64"/>
    </row>
    <row r="1290" spans="4:4">
      <c r="D1290" s="64"/>
    </row>
    <row r="1291" spans="4:4">
      <c r="D1291" s="64"/>
    </row>
    <row r="1292" spans="4:4">
      <c r="D1292" s="64"/>
    </row>
    <row r="1293" spans="4:4">
      <c r="D1293" s="64"/>
    </row>
    <row r="1294" spans="4:4">
      <c r="D1294" s="64"/>
    </row>
    <row r="1295" spans="4:4">
      <c r="D1295" s="64"/>
    </row>
    <row r="1296" spans="4:4">
      <c r="D1296" s="64"/>
    </row>
    <row r="1297" spans="4:4">
      <c r="D1297" s="64"/>
    </row>
    <row r="1298" spans="4:4">
      <c r="D1298" s="64"/>
    </row>
    <row r="1299" spans="4:4">
      <c r="D1299" s="64"/>
    </row>
    <row r="1300" spans="4:4">
      <c r="D1300" s="64"/>
    </row>
    <row r="1301" spans="4:4">
      <c r="D1301" s="64"/>
    </row>
    <row r="1302" spans="4:4">
      <c r="D1302" s="64"/>
    </row>
    <row r="1303" spans="4:4">
      <c r="D1303" s="64"/>
    </row>
    <row r="1304" spans="4:4">
      <c r="D1304" s="64"/>
    </row>
    <row r="1305" spans="4:4">
      <c r="D1305" s="64"/>
    </row>
    <row r="1306" spans="4:4">
      <c r="D1306" s="64"/>
    </row>
    <row r="1307" spans="4:4">
      <c r="D1307" s="64"/>
    </row>
    <row r="1308" spans="4:4">
      <c r="D1308" s="64"/>
    </row>
    <row r="1309" spans="4:4">
      <c r="D1309" s="64"/>
    </row>
    <row r="1310" spans="4:4">
      <c r="D1310" s="64"/>
    </row>
    <row r="1311" spans="4:4">
      <c r="D1311" s="64"/>
    </row>
    <row r="1312" spans="4:4">
      <c r="D1312" s="64"/>
    </row>
    <row r="1313" spans="4:4">
      <c r="D1313" s="64"/>
    </row>
    <row r="1314" spans="4:4">
      <c r="D1314" s="64"/>
    </row>
    <row r="1315" spans="4:4">
      <c r="D1315" s="64"/>
    </row>
    <row r="1316" spans="4:4">
      <c r="D1316" s="64"/>
    </row>
    <row r="1317" spans="4:4">
      <c r="D1317" s="64"/>
    </row>
    <row r="1318" spans="4:4">
      <c r="D1318" s="64"/>
    </row>
    <row r="1319" spans="4:4">
      <c r="D1319" s="64"/>
    </row>
    <row r="1320" spans="4:4">
      <c r="D1320" s="64"/>
    </row>
    <row r="1321" spans="4:4">
      <c r="D1321" s="64"/>
    </row>
    <row r="1322" spans="4:4">
      <c r="D1322" s="64"/>
    </row>
    <row r="1323" spans="4:4">
      <c r="D1323" s="64"/>
    </row>
    <row r="1324" spans="4:4">
      <c r="D1324" s="64"/>
    </row>
    <row r="1325" spans="4:4">
      <c r="D1325" s="64"/>
    </row>
    <row r="1326" spans="4:4">
      <c r="D1326" s="64"/>
    </row>
    <row r="1327" spans="4:4">
      <c r="D1327" s="64"/>
    </row>
    <row r="1328" spans="4:4">
      <c r="D1328" s="64"/>
    </row>
    <row r="1329" spans="4:4">
      <c r="D1329" s="64"/>
    </row>
    <row r="1330" spans="4:4">
      <c r="D1330" s="64"/>
    </row>
    <row r="1331" spans="4:4">
      <c r="D1331" s="64"/>
    </row>
    <row r="1332" spans="4:4">
      <c r="D1332" s="64"/>
    </row>
    <row r="1333" spans="4:4">
      <c r="D1333" s="64"/>
    </row>
    <row r="1334" spans="4:4">
      <c r="D1334" s="64"/>
    </row>
    <row r="1335" spans="4:4">
      <c r="D1335" s="64"/>
    </row>
    <row r="1336" spans="4:4">
      <c r="D1336" s="64"/>
    </row>
    <row r="1337" spans="4:4">
      <c r="D1337" s="64"/>
    </row>
    <row r="1338" spans="4:4">
      <c r="D1338" s="64"/>
    </row>
    <row r="1339" spans="4:4">
      <c r="D1339" s="64"/>
    </row>
    <row r="1340" spans="4:4">
      <c r="D1340" s="64"/>
    </row>
    <row r="1341" spans="4:4">
      <c r="D1341" s="64"/>
    </row>
    <row r="1342" spans="4:4">
      <c r="D1342" s="64"/>
    </row>
    <row r="1343" spans="4:4">
      <c r="D1343" s="64"/>
    </row>
    <row r="1344" spans="4:4">
      <c r="D1344" s="64"/>
    </row>
    <row r="1345" spans="4:4">
      <c r="D1345" s="64"/>
    </row>
    <row r="1346" spans="4:4">
      <c r="D1346" s="64"/>
    </row>
    <row r="1347" spans="4:4">
      <c r="D1347" s="64"/>
    </row>
    <row r="1348" spans="4:4">
      <c r="D1348" s="64"/>
    </row>
    <row r="1349" spans="4:4">
      <c r="D1349" s="64"/>
    </row>
    <row r="1350" spans="4:4">
      <c r="D1350" s="64"/>
    </row>
    <row r="1351" spans="4:4">
      <c r="D1351" s="64"/>
    </row>
    <row r="1352" spans="4:4">
      <c r="D1352" s="64"/>
    </row>
    <row r="1353" spans="4:4">
      <c r="D1353" s="64"/>
    </row>
    <row r="1354" spans="4:4">
      <c r="D1354" s="64"/>
    </row>
    <row r="1355" spans="4:4">
      <c r="D1355" s="64"/>
    </row>
    <row r="1356" spans="4:4">
      <c r="D1356" s="64"/>
    </row>
    <row r="1357" spans="4:4">
      <c r="D1357" s="64"/>
    </row>
    <row r="1358" spans="4:4">
      <c r="D1358" s="64"/>
    </row>
    <row r="1359" spans="4:4">
      <c r="D1359" s="64"/>
    </row>
    <row r="1360" spans="4:4">
      <c r="D1360" s="64"/>
    </row>
    <row r="1361" spans="4:4">
      <c r="D1361" s="64"/>
    </row>
    <row r="1362" spans="4:4">
      <c r="D1362" s="64"/>
    </row>
    <row r="1363" spans="4:4">
      <c r="D1363" s="64"/>
    </row>
    <row r="1364" spans="4:4">
      <c r="D1364" s="64"/>
    </row>
    <row r="1365" spans="4:4">
      <c r="D1365" s="64"/>
    </row>
    <row r="1366" spans="4:4">
      <c r="D1366" s="64"/>
    </row>
    <row r="1367" spans="4:4">
      <c r="D1367" s="64"/>
    </row>
    <row r="1368" spans="4:4">
      <c r="D1368" s="64"/>
    </row>
    <row r="1369" spans="4:4">
      <c r="D1369" s="64"/>
    </row>
    <row r="1370" spans="4:4">
      <c r="D1370" s="64"/>
    </row>
    <row r="1371" spans="4:4">
      <c r="D1371" s="64"/>
    </row>
    <row r="1372" spans="4:4">
      <c r="D1372" s="64"/>
    </row>
    <row r="1373" spans="4:4">
      <c r="D1373" s="64"/>
    </row>
    <row r="1374" spans="4:4">
      <c r="D1374" s="64"/>
    </row>
    <row r="1375" spans="4:4">
      <c r="D1375" s="64"/>
    </row>
    <row r="1376" spans="4:4">
      <c r="D1376" s="64"/>
    </row>
    <row r="1377" spans="4:4">
      <c r="D1377" s="64"/>
    </row>
    <row r="1378" spans="4:4">
      <c r="D1378" s="64"/>
    </row>
    <row r="1379" spans="4:4">
      <c r="D1379" s="64"/>
    </row>
    <row r="1380" spans="4:4">
      <c r="D1380" s="64"/>
    </row>
    <row r="1381" spans="4:4">
      <c r="D1381" s="64"/>
    </row>
    <row r="1382" spans="4:4">
      <c r="D1382" s="64"/>
    </row>
    <row r="1383" spans="4:4">
      <c r="D1383" s="64"/>
    </row>
    <row r="1384" spans="4:4">
      <c r="D1384" s="64"/>
    </row>
    <row r="1385" spans="4:4">
      <c r="D1385" s="64"/>
    </row>
    <row r="1386" spans="4:4">
      <c r="D1386" s="64"/>
    </row>
    <row r="1387" spans="4:4">
      <c r="D1387" s="64"/>
    </row>
    <row r="1388" spans="4:4">
      <c r="D1388" s="64"/>
    </row>
    <row r="1389" spans="4:4">
      <c r="D1389" s="64"/>
    </row>
    <row r="1390" spans="4:4">
      <c r="D1390" s="64"/>
    </row>
    <row r="1391" spans="4:4">
      <c r="D1391" s="64"/>
    </row>
    <row r="1392" spans="4:4">
      <c r="D1392" s="64"/>
    </row>
    <row r="1393" spans="4:4">
      <c r="D1393" s="64"/>
    </row>
    <row r="1394" spans="4:4">
      <c r="D1394" s="64"/>
    </row>
    <row r="1395" spans="4:4">
      <c r="D1395" s="64"/>
    </row>
    <row r="1396" spans="4:4">
      <c r="D1396" s="64"/>
    </row>
    <row r="1397" spans="4:4">
      <c r="D1397" s="64"/>
    </row>
    <row r="1398" spans="4:4">
      <c r="D1398" s="64"/>
    </row>
    <row r="1399" spans="4:4">
      <c r="D1399" s="64"/>
    </row>
    <row r="1400" spans="4:4">
      <c r="D1400" s="64"/>
    </row>
    <row r="1401" spans="4:4">
      <c r="D1401" s="64"/>
    </row>
    <row r="1402" spans="4:4">
      <c r="D1402" s="64"/>
    </row>
    <row r="1403" spans="4:4">
      <c r="D1403" s="64"/>
    </row>
    <row r="1404" spans="4:4">
      <c r="D1404" s="64"/>
    </row>
    <row r="1405" spans="4:4">
      <c r="D1405" s="64"/>
    </row>
    <row r="1406" spans="4:4">
      <c r="D1406" s="64"/>
    </row>
    <row r="1407" spans="4:4">
      <c r="D1407" s="64"/>
    </row>
    <row r="1408" spans="4:4">
      <c r="D1408" s="64"/>
    </row>
    <row r="1409" spans="4:4">
      <c r="D1409" s="64"/>
    </row>
    <row r="1410" spans="4:4">
      <c r="D1410" s="64"/>
    </row>
    <row r="1411" spans="4:4">
      <c r="D1411" s="64"/>
    </row>
    <row r="1412" spans="4:4">
      <c r="D1412" s="64"/>
    </row>
    <row r="1413" spans="4:4">
      <c r="D1413" s="64"/>
    </row>
    <row r="1414" spans="4:4">
      <c r="D1414" s="64"/>
    </row>
    <row r="1415" spans="4:4">
      <c r="D1415" s="64"/>
    </row>
    <row r="1416" spans="4:4">
      <c r="D1416" s="64"/>
    </row>
    <row r="1417" spans="4:4">
      <c r="D1417" s="64"/>
    </row>
    <row r="1418" spans="4:4">
      <c r="D1418" s="64"/>
    </row>
    <row r="1419" spans="4:4">
      <c r="D1419" s="64"/>
    </row>
    <row r="1420" spans="4:4">
      <c r="D1420" s="64"/>
    </row>
    <row r="1421" spans="4:4">
      <c r="D1421" s="64"/>
    </row>
    <row r="1422" spans="4:4">
      <c r="D1422" s="64"/>
    </row>
    <row r="1423" spans="4:4">
      <c r="D1423" s="64"/>
    </row>
    <row r="1424" spans="4:4">
      <c r="D1424" s="64"/>
    </row>
    <row r="1425" spans="4:4">
      <c r="D1425" s="64"/>
    </row>
    <row r="1426" spans="4:4">
      <c r="D1426" s="64"/>
    </row>
    <row r="1427" spans="4:4">
      <c r="D1427" s="64"/>
    </row>
    <row r="1428" spans="4:4">
      <c r="D1428" s="64"/>
    </row>
    <row r="1429" spans="4:4">
      <c r="D1429" s="64"/>
    </row>
    <row r="1430" spans="4:4">
      <c r="D1430" s="64"/>
    </row>
    <row r="1431" spans="4:4">
      <c r="D1431" s="64"/>
    </row>
    <row r="1432" spans="4:4">
      <c r="D1432" s="64"/>
    </row>
    <row r="1433" spans="4:4">
      <c r="D1433" s="64"/>
    </row>
    <row r="1434" spans="4:4">
      <c r="D1434" s="64"/>
    </row>
    <row r="1435" spans="4:4">
      <c r="D1435" s="64"/>
    </row>
    <row r="1436" spans="4:4">
      <c r="D1436" s="64"/>
    </row>
    <row r="1437" spans="4:4">
      <c r="D1437" s="64"/>
    </row>
    <row r="1438" spans="4:4">
      <c r="D1438" s="64"/>
    </row>
    <row r="1439" spans="4:4">
      <c r="D1439" s="64"/>
    </row>
    <row r="1440" spans="4:4">
      <c r="D1440" s="64"/>
    </row>
    <row r="1441" spans="4:4">
      <c r="D1441" s="64"/>
    </row>
    <row r="1442" spans="4:4">
      <c r="D1442" s="64"/>
    </row>
    <row r="1443" spans="4:4">
      <c r="D1443" s="64"/>
    </row>
    <row r="1444" spans="4:4">
      <c r="D1444" s="64"/>
    </row>
    <row r="1445" spans="4:4">
      <c r="D1445" s="64"/>
    </row>
    <row r="1446" spans="4:4">
      <c r="D1446" s="64"/>
    </row>
    <row r="1447" spans="4:4">
      <c r="D1447" s="64"/>
    </row>
    <row r="1448" spans="4:4">
      <c r="D1448" s="64"/>
    </row>
    <row r="1449" spans="4:4">
      <c r="D1449" s="64"/>
    </row>
    <row r="1450" spans="4:4">
      <c r="D1450" s="64"/>
    </row>
    <row r="1451" spans="4:4">
      <c r="D1451" s="64"/>
    </row>
    <row r="1452" spans="4:4">
      <c r="D1452" s="64"/>
    </row>
    <row r="1453" spans="4:4">
      <c r="D1453" s="64"/>
    </row>
    <row r="1454" spans="4:4">
      <c r="D1454" s="64"/>
    </row>
    <row r="1455" spans="4:4">
      <c r="D1455" s="64"/>
    </row>
    <row r="1456" spans="4:4">
      <c r="D1456" s="64"/>
    </row>
    <row r="1457" spans="4:4">
      <c r="D1457" s="64"/>
    </row>
    <row r="1458" spans="4:4">
      <c r="D1458" s="64"/>
    </row>
    <row r="1459" spans="4:4">
      <c r="D1459" s="64"/>
    </row>
    <row r="1460" spans="4:4">
      <c r="D1460" s="64"/>
    </row>
    <row r="1461" spans="4:4">
      <c r="D1461" s="64"/>
    </row>
    <row r="1462" spans="4:4">
      <c r="D1462" s="64"/>
    </row>
    <row r="1463" spans="4:4">
      <c r="D1463" s="64"/>
    </row>
    <row r="1464" spans="4:4">
      <c r="D1464" s="64"/>
    </row>
    <row r="1465" spans="4:4">
      <c r="D1465" s="64"/>
    </row>
    <row r="1466" spans="4:4">
      <c r="D1466" s="64"/>
    </row>
    <row r="1467" spans="4:4">
      <c r="D1467" s="64"/>
    </row>
    <row r="1468" spans="4:4">
      <c r="D1468" s="64"/>
    </row>
    <row r="1469" spans="4:4">
      <c r="D1469" s="64"/>
    </row>
    <row r="1470" spans="4:4">
      <c r="D1470" s="64"/>
    </row>
    <row r="1471" spans="4:4">
      <c r="D1471" s="64"/>
    </row>
    <row r="1472" spans="4:4">
      <c r="D1472" s="64"/>
    </row>
    <row r="1473" spans="4:4">
      <c r="D1473" s="64"/>
    </row>
    <row r="1474" spans="4:4">
      <c r="D1474" s="64"/>
    </row>
    <row r="1475" spans="4:4">
      <c r="D1475" s="64"/>
    </row>
    <row r="1476" spans="4:4">
      <c r="D1476" s="64"/>
    </row>
    <row r="1477" spans="4:4">
      <c r="D1477" s="64"/>
    </row>
    <row r="1478" spans="4:4">
      <c r="D1478" s="64"/>
    </row>
    <row r="1479" spans="4:4">
      <c r="D1479" s="64"/>
    </row>
    <row r="1480" spans="4:4">
      <c r="D1480" s="64"/>
    </row>
    <row r="1481" spans="4:4">
      <c r="D1481" s="64"/>
    </row>
    <row r="1482" spans="4:4">
      <c r="D1482" s="64"/>
    </row>
    <row r="1483" spans="4:4">
      <c r="D1483" s="64"/>
    </row>
    <row r="1484" spans="4:4">
      <c r="D1484" s="64"/>
    </row>
    <row r="1485" spans="4:4">
      <c r="D1485" s="64"/>
    </row>
    <row r="1486" spans="4:4">
      <c r="D1486" s="64"/>
    </row>
    <row r="1487" spans="4:4">
      <c r="D1487" s="64"/>
    </row>
    <row r="1488" spans="4:4">
      <c r="D1488" s="64"/>
    </row>
    <row r="1489" spans="4:4">
      <c r="D1489" s="64"/>
    </row>
    <row r="1490" spans="4:4">
      <c r="D1490" s="64"/>
    </row>
    <row r="1491" spans="4:4">
      <c r="D1491" s="64"/>
    </row>
    <row r="1492" spans="4:4">
      <c r="D1492" s="64"/>
    </row>
    <row r="1493" spans="4:4">
      <c r="D1493" s="64"/>
    </row>
    <row r="1494" spans="4:4">
      <c r="D1494" s="64"/>
    </row>
    <row r="1495" spans="4:4">
      <c r="D1495" s="64"/>
    </row>
    <row r="1496" spans="4:4">
      <c r="D1496" s="64"/>
    </row>
    <row r="1497" spans="4:4">
      <c r="D1497" s="64"/>
    </row>
    <row r="1498" spans="4:4">
      <c r="D1498" s="64"/>
    </row>
    <row r="1499" spans="4:4">
      <c r="D1499" s="64"/>
    </row>
    <row r="1500" spans="4:4">
      <c r="D1500" s="64"/>
    </row>
    <row r="1501" spans="4:4">
      <c r="D1501" s="64"/>
    </row>
    <row r="1502" spans="4:4">
      <c r="D1502" s="64"/>
    </row>
    <row r="1503" spans="4:4">
      <c r="D1503" s="64"/>
    </row>
    <row r="1504" spans="4:4">
      <c r="D1504" s="64"/>
    </row>
    <row r="1505" spans="4:4">
      <c r="D1505" s="64"/>
    </row>
    <row r="1506" spans="4:4">
      <c r="D1506" s="64"/>
    </row>
    <row r="1507" spans="4:4">
      <c r="D1507" s="64"/>
    </row>
    <row r="1508" spans="4:4">
      <c r="D1508" s="64"/>
    </row>
    <row r="1509" spans="4:4">
      <c r="D1509" s="64"/>
    </row>
    <row r="1510" spans="4:4">
      <c r="D1510" s="64"/>
    </row>
    <row r="1511" spans="4:4">
      <c r="D1511" s="64"/>
    </row>
    <row r="1512" spans="4:4">
      <c r="D1512" s="64"/>
    </row>
    <row r="1513" spans="4:4">
      <c r="D1513" s="64"/>
    </row>
    <row r="1514" spans="4:4">
      <c r="D1514" s="64"/>
    </row>
    <row r="1515" spans="4:4">
      <c r="D1515" s="64"/>
    </row>
    <row r="1516" spans="4:4">
      <c r="D1516" s="64"/>
    </row>
    <row r="1517" spans="4:4">
      <c r="D1517" s="64"/>
    </row>
    <row r="1518" spans="4:4">
      <c r="D1518" s="64"/>
    </row>
    <row r="1519" spans="4:4">
      <c r="D1519" s="64"/>
    </row>
    <row r="1520" spans="4:4">
      <c r="D1520" s="64"/>
    </row>
    <row r="1521" spans="4:4">
      <c r="D1521" s="64"/>
    </row>
    <row r="1522" spans="4:4">
      <c r="D1522" s="64"/>
    </row>
    <row r="1523" spans="4:4">
      <c r="D1523" s="64"/>
    </row>
    <row r="1524" spans="4:4">
      <c r="D1524" s="64"/>
    </row>
    <row r="1525" spans="4:4">
      <c r="D1525" s="64"/>
    </row>
    <row r="1526" spans="4:4">
      <c r="D1526" s="64"/>
    </row>
    <row r="1527" spans="4:4">
      <c r="D1527" s="64"/>
    </row>
    <row r="1528" spans="4:4">
      <c r="D1528" s="64"/>
    </row>
    <row r="1529" spans="4:4">
      <c r="D1529" s="64"/>
    </row>
    <row r="1530" spans="4:4">
      <c r="D1530" s="64"/>
    </row>
    <row r="1531" spans="4:4">
      <c r="D1531" s="64"/>
    </row>
    <row r="1532" spans="4:4">
      <c r="D1532" s="64"/>
    </row>
    <row r="1533" spans="4:4">
      <c r="D1533" s="64"/>
    </row>
    <row r="1534" spans="4:4">
      <c r="D1534" s="64"/>
    </row>
    <row r="1535" spans="4:4">
      <c r="D1535" s="64"/>
    </row>
    <row r="1536" spans="4:4">
      <c r="D1536" s="64"/>
    </row>
    <row r="1537" spans="4:4">
      <c r="D1537" s="64"/>
    </row>
    <row r="1538" spans="4:4">
      <c r="D1538" s="64"/>
    </row>
    <row r="1539" spans="4:4">
      <c r="D1539" s="64"/>
    </row>
    <row r="1540" spans="4:4">
      <c r="D1540" s="64"/>
    </row>
    <row r="1541" spans="4:4">
      <c r="D1541" s="64"/>
    </row>
    <row r="1542" spans="4:4">
      <c r="D1542" s="64"/>
    </row>
    <row r="1543" spans="4:4">
      <c r="D1543" s="64"/>
    </row>
    <row r="1544" spans="4:4">
      <c r="D1544" s="64"/>
    </row>
    <row r="1545" spans="4:4">
      <c r="D1545" s="64"/>
    </row>
    <row r="1546" spans="4:4">
      <c r="D1546" s="64"/>
    </row>
    <row r="1547" spans="4:4">
      <c r="D1547" s="64"/>
    </row>
    <row r="1548" spans="4:4">
      <c r="D1548" s="64"/>
    </row>
    <row r="1549" spans="4:4">
      <c r="D1549" s="64"/>
    </row>
    <row r="1550" spans="4:4">
      <c r="D1550" s="64"/>
    </row>
    <row r="1551" spans="4:4">
      <c r="D1551" s="64"/>
    </row>
    <row r="1552" spans="4:4">
      <c r="D1552" s="64"/>
    </row>
    <row r="1553" spans="4:4">
      <c r="D1553" s="64"/>
    </row>
    <row r="1554" spans="4:4">
      <c r="D1554" s="64"/>
    </row>
    <row r="1555" spans="4:4">
      <c r="D1555" s="64"/>
    </row>
    <row r="1556" spans="4:4">
      <c r="D1556" s="64"/>
    </row>
    <row r="1557" spans="4:4">
      <c r="D1557" s="64"/>
    </row>
    <row r="1558" spans="4:4">
      <c r="D1558" s="64"/>
    </row>
    <row r="1559" spans="4:4">
      <c r="D1559" s="64"/>
    </row>
    <row r="1560" spans="4:4">
      <c r="D1560" s="64"/>
    </row>
    <row r="1561" spans="4:4">
      <c r="D1561" s="64"/>
    </row>
    <row r="1562" spans="4:4">
      <c r="D1562" s="64"/>
    </row>
    <row r="1563" spans="4:4">
      <c r="D1563" s="64"/>
    </row>
    <row r="1564" spans="4:4">
      <c r="D1564" s="64"/>
    </row>
    <row r="1565" spans="4:4">
      <c r="D1565" s="64"/>
    </row>
    <row r="1566" spans="4:4">
      <c r="D1566" s="64"/>
    </row>
    <row r="1567" spans="4:4">
      <c r="D1567" s="64"/>
    </row>
    <row r="1568" spans="4:4">
      <c r="D1568" s="64"/>
    </row>
    <row r="1569" spans="4:4">
      <c r="D1569" s="64"/>
    </row>
    <row r="1570" spans="4:4">
      <c r="D1570" s="64"/>
    </row>
    <row r="1571" spans="4:4">
      <c r="D1571" s="64"/>
    </row>
    <row r="1572" spans="4:4">
      <c r="D1572" s="64"/>
    </row>
    <row r="1573" spans="4:4">
      <c r="D1573" s="64"/>
    </row>
    <row r="1574" spans="4:4">
      <c r="D1574" s="64"/>
    </row>
    <row r="1575" spans="4:4">
      <c r="D1575" s="64"/>
    </row>
    <row r="1576" spans="4:4">
      <c r="D1576" s="64"/>
    </row>
    <row r="1577" spans="4:4">
      <c r="D1577" s="64"/>
    </row>
    <row r="1578" spans="4:4">
      <c r="D1578" s="64"/>
    </row>
    <row r="1579" spans="4:4">
      <c r="D1579" s="64"/>
    </row>
    <row r="1580" spans="4:4">
      <c r="D1580" s="64"/>
    </row>
    <row r="1581" spans="4:4">
      <c r="D1581" s="64"/>
    </row>
    <row r="1582" spans="4:4">
      <c r="D1582" s="64"/>
    </row>
    <row r="1583" spans="4:4">
      <c r="D1583" s="64"/>
    </row>
    <row r="1584" spans="4:4">
      <c r="D1584" s="64"/>
    </row>
    <row r="1585" spans="4:4">
      <c r="D1585" s="64"/>
    </row>
    <row r="1586" spans="4:4">
      <c r="D1586" s="64"/>
    </row>
    <row r="1587" spans="4:4">
      <c r="D1587" s="64"/>
    </row>
    <row r="1588" spans="4:4">
      <c r="D1588" s="64"/>
    </row>
    <row r="1589" spans="4:4">
      <c r="D1589" s="64"/>
    </row>
    <row r="1590" spans="4:4">
      <c r="D1590" s="64"/>
    </row>
    <row r="1591" spans="4:4">
      <c r="D1591" s="64"/>
    </row>
    <row r="1592" spans="4:4">
      <c r="D1592" s="64"/>
    </row>
    <row r="1593" spans="4:4">
      <c r="D1593" s="64"/>
    </row>
    <row r="1594" spans="4:4">
      <c r="D1594" s="64"/>
    </row>
    <row r="1595" spans="4:4">
      <c r="D1595" s="64"/>
    </row>
    <row r="1596" spans="4:4">
      <c r="D1596" s="64"/>
    </row>
    <row r="1597" spans="4:4">
      <c r="D1597" s="64"/>
    </row>
    <row r="1598" spans="4:4">
      <c r="D1598" s="64"/>
    </row>
    <row r="1599" spans="4:4">
      <c r="D1599" s="64"/>
    </row>
    <row r="1600" spans="4:4">
      <c r="D1600" s="64"/>
    </row>
    <row r="1601" spans="4:4">
      <c r="D1601" s="64"/>
    </row>
    <row r="1602" spans="4:4">
      <c r="D1602" s="64"/>
    </row>
    <row r="1603" spans="4:4">
      <c r="D1603" s="64"/>
    </row>
    <row r="1604" spans="4:4">
      <c r="D1604" s="64"/>
    </row>
    <row r="1605" spans="4:4">
      <c r="D1605" s="64"/>
    </row>
    <row r="1606" spans="4:4">
      <c r="D1606" s="64"/>
    </row>
    <row r="1607" spans="4:4">
      <c r="D1607" s="64"/>
    </row>
    <row r="1608" spans="4:4">
      <c r="D1608" s="64"/>
    </row>
    <row r="1609" spans="4:4">
      <c r="D1609" s="64"/>
    </row>
    <row r="1610" spans="4:4">
      <c r="D1610" s="64"/>
    </row>
    <row r="1611" spans="4:4">
      <c r="D1611" s="64"/>
    </row>
    <row r="1612" spans="4:4">
      <c r="D1612" s="64"/>
    </row>
    <row r="1613" spans="4:4">
      <c r="D1613" s="64"/>
    </row>
    <row r="1614" spans="4:4">
      <c r="D1614" s="64"/>
    </row>
    <row r="1615" spans="4:4">
      <c r="D1615" s="64"/>
    </row>
    <row r="1616" spans="4:4">
      <c r="D1616" s="64"/>
    </row>
    <row r="1617" spans="4:4">
      <c r="D1617" s="64"/>
    </row>
    <row r="1618" spans="4:4">
      <c r="D1618" s="64"/>
    </row>
    <row r="1619" spans="4:4">
      <c r="D1619" s="64"/>
    </row>
    <row r="1620" spans="4:4">
      <c r="D1620" s="64"/>
    </row>
    <row r="1621" spans="4:4">
      <c r="D1621" s="64"/>
    </row>
    <row r="1622" spans="4:4">
      <c r="D1622" s="64"/>
    </row>
    <row r="1623" spans="4:4">
      <c r="D1623" s="64"/>
    </row>
    <row r="1624" spans="4:4">
      <c r="D1624" s="64"/>
    </row>
    <row r="1625" spans="4:4">
      <c r="D1625" s="64"/>
    </row>
    <row r="1626" spans="4:4">
      <c r="D1626" s="64"/>
    </row>
    <row r="1627" spans="4:4">
      <c r="D1627" s="64"/>
    </row>
    <row r="1628" spans="4:4">
      <c r="D1628" s="64"/>
    </row>
    <row r="1629" spans="4:4">
      <c r="D1629" s="64"/>
    </row>
    <row r="1630" spans="4:4">
      <c r="D1630" s="64"/>
    </row>
    <row r="1631" spans="4:4">
      <c r="D1631" s="64"/>
    </row>
    <row r="1632" spans="4:4">
      <c r="D1632" s="64"/>
    </row>
    <row r="1633" spans="4:4">
      <c r="D1633" s="64"/>
    </row>
    <row r="1634" spans="4:4">
      <c r="D1634" s="64"/>
    </row>
    <row r="1635" spans="4:4">
      <c r="D1635" s="64"/>
    </row>
    <row r="1636" spans="4:4">
      <c r="D1636" s="64"/>
    </row>
    <row r="1637" spans="4:4">
      <c r="D1637" s="64"/>
    </row>
    <row r="1638" spans="4:4">
      <c r="D1638" s="64"/>
    </row>
    <row r="1639" spans="4:4">
      <c r="D1639" s="64"/>
    </row>
    <row r="1640" spans="4:4">
      <c r="D1640" s="64"/>
    </row>
    <row r="1641" spans="4:4">
      <c r="D1641" s="64"/>
    </row>
    <row r="1642" spans="4:4">
      <c r="D1642" s="64"/>
    </row>
    <row r="1643" spans="4:4">
      <c r="D1643" s="64"/>
    </row>
    <row r="1644" spans="4:4">
      <c r="D1644" s="64"/>
    </row>
    <row r="1645" spans="4:4">
      <c r="D1645" s="64"/>
    </row>
    <row r="1646" spans="4:4">
      <c r="D1646" s="64"/>
    </row>
    <row r="1647" spans="4:4">
      <c r="D1647" s="64"/>
    </row>
    <row r="1648" spans="4:4">
      <c r="D1648" s="64"/>
    </row>
    <row r="1649" spans="4:4">
      <c r="D1649" s="64"/>
    </row>
    <row r="1650" spans="4:4">
      <c r="D1650" s="64"/>
    </row>
    <row r="1651" spans="4:4">
      <c r="D1651" s="64"/>
    </row>
    <row r="1652" spans="4:4">
      <c r="D1652" s="64"/>
    </row>
    <row r="1653" spans="4:4">
      <c r="D1653" s="64"/>
    </row>
    <row r="1654" spans="4:4">
      <c r="D1654" s="64"/>
    </row>
    <row r="1655" spans="4:4">
      <c r="D1655" s="64"/>
    </row>
    <row r="1656" spans="4:4">
      <c r="D1656" s="64"/>
    </row>
    <row r="1657" spans="4:4">
      <c r="D1657" s="64"/>
    </row>
    <row r="1658" spans="4:4">
      <c r="D1658" s="64"/>
    </row>
    <row r="1659" spans="4:4">
      <c r="D1659" s="64"/>
    </row>
    <row r="1660" spans="4:4">
      <c r="D1660" s="64"/>
    </row>
    <row r="1661" spans="4:4">
      <c r="D1661" s="64"/>
    </row>
    <row r="1662" spans="4:4">
      <c r="D1662" s="64"/>
    </row>
    <row r="1663" spans="4:4">
      <c r="D1663" s="64"/>
    </row>
    <row r="1664" spans="4:4">
      <c r="D1664" s="64"/>
    </row>
    <row r="1665" spans="4:4">
      <c r="D1665" s="64"/>
    </row>
    <row r="1666" spans="4:4">
      <c r="D1666" s="64"/>
    </row>
    <row r="1667" spans="4:4">
      <c r="D1667" s="64"/>
    </row>
    <row r="1668" spans="4:4">
      <c r="D1668" s="64"/>
    </row>
    <row r="1669" spans="4:4">
      <c r="D1669" s="64"/>
    </row>
    <row r="1670" spans="4:4">
      <c r="D1670" s="64"/>
    </row>
    <row r="1671" spans="4:4">
      <c r="D1671" s="64"/>
    </row>
    <row r="1672" spans="4:4">
      <c r="D1672" s="64"/>
    </row>
    <row r="1673" spans="4:4">
      <c r="D1673" s="64"/>
    </row>
    <row r="1674" spans="4:4">
      <c r="D1674" s="64"/>
    </row>
    <row r="1675" spans="4:4">
      <c r="D1675" s="64"/>
    </row>
    <row r="1676" spans="4:4">
      <c r="D1676" s="64"/>
    </row>
    <row r="1677" spans="4:4">
      <c r="D1677" s="64"/>
    </row>
    <row r="1678" spans="4:4">
      <c r="D1678" s="64"/>
    </row>
    <row r="1679" spans="4:4">
      <c r="D1679" s="64"/>
    </row>
    <row r="1680" spans="4:4">
      <c r="D1680" s="64"/>
    </row>
    <row r="1681" spans="4:4">
      <c r="D1681" s="64"/>
    </row>
    <row r="1682" spans="4:4">
      <c r="D1682" s="64"/>
    </row>
    <row r="1683" spans="4:4">
      <c r="D1683" s="64"/>
    </row>
    <row r="1684" spans="4:4">
      <c r="D1684" s="64"/>
    </row>
    <row r="1685" spans="4:4">
      <c r="D1685" s="64"/>
    </row>
    <row r="1686" spans="4:4">
      <c r="D1686" s="64"/>
    </row>
    <row r="1687" spans="4:4">
      <c r="D1687" s="64"/>
    </row>
    <row r="1688" spans="4:4">
      <c r="D1688" s="64"/>
    </row>
    <row r="1689" spans="4:4">
      <c r="D1689" s="64"/>
    </row>
    <row r="1690" spans="4:4">
      <c r="D1690" s="64"/>
    </row>
    <row r="1691" spans="4:4">
      <c r="D1691" s="64"/>
    </row>
    <row r="1692" spans="4:4">
      <c r="D1692" s="64"/>
    </row>
    <row r="1693" spans="4:4">
      <c r="D1693" s="64"/>
    </row>
    <row r="1694" spans="4:4">
      <c r="D1694" s="64"/>
    </row>
    <row r="1695" spans="4:4">
      <c r="D1695" s="64"/>
    </row>
    <row r="1696" spans="4:4">
      <c r="D1696" s="64"/>
    </row>
    <row r="1697" spans="4:4">
      <c r="D1697" s="64"/>
    </row>
    <row r="1698" spans="4:4">
      <c r="D1698" s="64"/>
    </row>
    <row r="1699" spans="4:4">
      <c r="D1699" s="64"/>
    </row>
    <row r="1700" spans="4:4">
      <c r="D1700" s="64"/>
    </row>
    <row r="1701" spans="4:4">
      <c r="D1701" s="64"/>
    </row>
    <row r="1702" spans="4:4">
      <c r="D1702" s="64"/>
    </row>
    <row r="1703" spans="4:4">
      <c r="D1703" s="64"/>
    </row>
    <row r="1704" spans="4:4">
      <c r="D1704" s="64"/>
    </row>
    <row r="1705" spans="4:4">
      <c r="D1705" s="64"/>
    </row>
    <row r="1706" spans="4:4">
      <c r="D1706" s="64"/>
    </row>
    <row r="1707" spans="4:4">
      <c r="D1707" s="64"/>
    </row>
    <row r="1708" spans="4:4">
      <c r="D1708" s="64"/>
    </row>
    <row r="1709" spans="4:4">
      <c r="D1709" s="64"/>
    </row>
    <row r="1710" spans="4:4">
      <c r="D1710" s="64"/>
    </row>
    <row r="1711" spans="4:4">
      <c r="D1711" s="64"/>
    </row>
    <row r="1712" spans="4:4">
      <c r="D1712" s="64"/>
    </row>
    <row r="1713" spans="4:4">
      <c r="D1713" s="64"/>
    </row>
    <row r="1714" spans="4:4">
      <c r="D1714" s="64"/>
    </row>
    <row r="1715" spans="4:4">
      <c r="D1715" s="64"/>
    </row>
    <row r="1716" spans="4:4">
      <c r="D1716" s="64"/>
    </row>
    <row r="1717" spans="4:4">
      <c r="D1717" s="64"/>
    </row>
    <row r="1718" spans="4:4">
      <c r="D1718" s="64"/>
    </row>
    <row r="1719" spans="4:4">
      <c r="D1719" s="64"/>
    </row>
    <row r="1720" spans="4:4">
      <c r="D1720" s="64"/>
    </row>
    <row r="1721" spans="4:4">
      <c r="D1721" s="64"/>
    </row>
    <row r="1722" spans="4:4">
      <c r="D1722" s="64"/>
    </row>
    <row r="1723" spans="4:4">
      <c r="D1723" s="64"/>
    </row>
    <row r="1724" spans="4:4">
      <c r="D1724" s="64"/>
    </row>
    <row r="1725" spans="4:4">
      <c r="D1725" s="64"/>
    </row>
    <row r="1726" spans="4:4">
      <c r="D1726" s="64"/>
    </row>
    <row r="1727" spans="4:4">
      <c r="D1727" s="64"/>
    </row>
    <row r="1728" spans="4:4">
      <c r="D1728" s="64"/>
    </row>
    <row r="1729" spans="4:4">
      <c r="D1729" s="64"/>
    </row>
    <row r="1730" spans="4:4">
      <c r="D1730" s="64"/>
    </row>
    <row r="1731" spans="4:4">
      <c r="D1731" s="64"/>
    </row>
    <row r="1732" spans="4:4">
      <c r="D1732" s="64"/>
    </row>
    <row r="1733" spans="4:4">
      <c r="D1733" s="64"/>
    </row>
    <row r="1734" spans="4:4">
      <c r="D1734" s="64"/>
    </row>
    <row r="1735" spans="4:4">
      <c r="D1735" s="64"/>
    </row>
    <row r="1736" spans="4:4">
      <c r="D1736" s="64"/>
    </row>
    <row r="1737" spans="4:4">
      <c r="D1737" s="64"/>
    </row>
    <row r="1738" spans="4:4">
      <c r="D1738" s="64"/>
    </row>
    <row r="1739" spans="4:4">
      <c r="D1739" s="64"/>
    </row>
    <row r="1740" spans="4:4">
      <c r="D1740" s="64"/>
    </row>
    <row r="1741" spans="4:4">
      <c r="D1741" s="64"/>
    </row>
    <row r="1742" spans="4:4">
      <c r="D1742" s="64"/>
    </row>
    <row r="1743" spans="4:4">
      <c r="D1743" s="64"/>
    </row>
    <row r="1744" spans="4:4">
      <c r="D1744" s="64"/>
    </row>
    <row r="1745" spans="4:4">
      <c r="D1745" s="64"/>
    </row>
    <row r="1746" spans="4:4">
      <c r="D1746" s="64"/>
    </row>
    <row r="1747" spans="4:4">
      <c r="D1747" s="64"/>
    </row>
    <row r="1748" spans="4:4">
      <c r="D1748" s="64"/>
    </row>
    <row r="1749" spans="4:4">
      <c r="D1749" s="64"/>
    </row>
    <row r="1750" spans="4:4">
      <c r="D1750" s="64"/>
    </row>
    <row r="1751" spans="4:4">
      <c r="D1751" s="64"/>
    </row>
    <row r="1752" spans="4:4">
      <c r="D1752" s="64"/>
    </row>
    <row r="1753" spans="4:4">
      <c r="D1753" s="64"/>
    </row>
    <row r="1754" spans="4:4">
      <c r="D1754" s="64"/>
    </row>
    <row r="1755" spans="4:4">
      <c r="D1755" s="64"/>
    </row>
    <row r="1756" spans="4:4">
      <c r="D1756" s="64"/>
    </row>
    <row r="1757" spans="4:4">
      <c r="D1757" s="64"/>
    </row>
    <row r="1758" spans="4:4">
      <c r="D1758" s="64"/>
    </row>
    <row r="1759" spans="4:4">
      <c r="D1759" s="64"/>
    </row>
    <row r="1760" spans="4:4">
      <c r="D1760" s="64"/>
    </row>
    <row r="1761" spans="4:4">
      <c r="D1761" s="64"/>
    </row>
    <row r="1762" spans="4:4">
      <c r="D1762" s="64"/>
    </row>
    <row r="1763" spans="4:4">
      <c r="D1763" s="64"/>
    </row>
    <row r="1764" spans="4:4">
      <c r="D1764" s="64"/>
    </row>
    <row r="1765" spans="4:4">
      <c r="D1765" s="64"/>
    </row>
    <row r="1766" spans="4:4">
      <c r="D1766" s="64"/>
    </row>
    <row r="1767" spans="4:4">
      <c r="D1767" s="64"/>
    </row>
    <row r="1768" spans="4:4">
      <c r="D1768" s="64"/>
    </row>
    <row r="1769" spans="4:4">
      <c r="D1769" s="64"/>
    </row>
    <row r="1770" spans="4:4">
      <c r="D1770" s="64"/>
    </row>
    <row r="1771" spans="4:4">
      <c r="D1771" s="64"/>
    </row>
    <row r="1772" spans="4:4">
      <c r="D1772" s="64"/>
    </row>
    <row r="1773" spans="4:4">
      <c r="D1773" s="64"/>
    </row>
    <row r="1774" spans="4:4">
      <c r="D1774" s="64"/>
    </row>
    <row r="1775" spans="4:4">
      <c r="D1775" s="64"/>
    </row>
    <row r="1776" spans="4:4">
      <c r="D1776" s="64"/>
    </row>
    <row r="1777" spans="4:4">
      <c r="D1777" s="64"/>
    </row>
    <row r="1778" spans="4:4">
      <c r="D1778" s="64"/>
    </row>
    <row r="1779" spans="4:4">
      <c r="D1779" s="64"/>
    </row>
    <row r="1780" spans="4:4">
      <c r="D1780" s="64"/>
    </row>
    <row r="1781" spans="4:4">
      <c r="D1781" s="64"/>
    </row>
    <row r="1782" spans="4:4">
      <c r="D1782" s="64"/>
    </row>
    <row r="1783" spans="4:4">
      <c r="D1783" s="64"/>
    </row>
    <row r="1784" spans="4:4">
      <c r="D1784" s="64"/>
    </row>
    <row r="1785" spans="4:4">
      <c r="D1785" s="64"/>
    </row>
    <row r="1786" spans="4:4">
      <c r="D1786" s="64"/>
    </row>
    <row r="1787" spans="4:4">
      <c r="D1787" s="64"/>
    </row>
    <row r="1788" spans="4:4">
      <c r="D1788" s="64"/>
    </row>
    <row r="1789" spans="4:4">
      <c r="D1789" s="64"/>
    </row>
    <row r="1790" spans="4:4">
      <c r="D1790" s="64"/>
    </row>
    <row r="1791" spans="4:4">
      <c r="D1791" s="64"/>
    </row>
    <row r="1792" spans="4:4">
      <c r="D1792" s="64"/>
    </row>
    <row r="1793" spans="4:4">
      <c r="D1793" s="64"/>
    </row>
    <row r="1794" spans="4:4">
      <c r="D1794" s="64"/>
    </row>
    <row r="1795" spans="4:4">
      <c r="D1795" s="64"/>
    </row>
    <row r="1796" spans="4:4">
      <c r="D1796" s="64"/>
    </row>
    <row r="1797" spans="4:4">
      <c r="D1797" s="64"/>
    </row>
    <row r="1798" spans="4:4">
      <c r="D1798" s="64"/>
    </row>
    <row r="1799" spans="4:4">
      <c r="D1799" s="64"/>
    </row>
    <row r="1800" spans="4:4">
      <c r="D1800" s="64"/>
    </row>
    <row r="1801" spans="4:4">
      <c r="D1801" s="64"/>
    </row>
    <row r="1802" spans="4:4">
      <c r="D1802" s="64"/>
    </row>
    <row r="1803" spans="4:4">
      <c r="D1803" s="64"/>
    </row>
    <row r="1804" spans="4:4">
      <c r="D1804" s="64"/>
    </row>
    <row r="1805" spans="4:4">
      <c r="D1805" s="64"/>
    </row>
    <row r="1806" spans="4:4">
      <c r="D1806" s="64"/>
    </row>
    <row r="1807" spans="4:4">
      <c r="D1807" s="64"/>
    </row>
    <row r="1808" spans="4:4">
      <c r="D1808" s="64"/>
    </row>
    <row r="1809" spans="4:4">
      <c r="D1809" s="64"/>
    </row>
    <row r="1810" spans="4:4">
      <c r="D1810" s="64"/>
    </row>
    <row r="1811" spans="4:4">
      <c r="D1811" s="64"/>
    </row>
    <row r="1812" spans="4:4">
      <c r="D1812" s="64"/>
    </row>
    <row r="1813" spans="4:4">
      <c r="D1813" s="64"/>
    </row>
    <row r="1814" spans="4:4">
      <c r="D1814" s="64"/>
    </row>
    <row r="1815" spans="4:4">
      <c r="D1815" s="64"/>
    </row>
    <row r="1816" spans="4:4">
      <c r="D1816" s="64"/>
    </row>
    <row r="1817" spans="4:4">
      <c r="D1817" s="64"/>
    </row>
    <row r="1818" spans="4:4">
      <c r="D1818" s="64"/>
    </row>
    <row r="1819" spans="4:4">
      <c r="D1819" s="64"/>
    </row>
    <row r="1820" spans="4:4">
      <c r="D1820" s="64"/>
    </row>
    <row r="1821" spans="4:4">
      <c r="D1821" s="64"/>
    </row>
    <row r="1822" spans="4:4">
      <c r="D1822" s="64"/>
    </row>
    <row r="1823" spans="4:4">
      <c r="D1823" s="64"/>
    </row>
    <row r="1824" spans="4:4">
      <c r="D1824" s="64"/>
    </row>
    <row r="1825" spans="4:4">
      <c r="D1825" s="64"/>
    </row>
    <row r="1826" spans="4:4">
      <c r="D1826" s="64"/>
    </row>
    <row r="1827" spans="4:4">
      <c r="D1827" s="64"/>
    </row>
    <row r="1828" spans="4:4">
      <c r="D1828" s="64"/>
    </row>
    <row r="1829" spans="4:4">
      <c r="D1829" s="64"/>
    </row>
    <row r="1830" spans="4:4">
      <c r="D1830" s="64"/>
    </row>
    <row r="1831" spans="4:4">
      <c r="D1831" s="64"/>
    </row>
    <row r="1832" spans="4:4">
      <c r="D1832" s="64"/>
    </row>
    <row r="1833" spans="4:4">
      <c r="D1833" s="64"/>
    </row>
    <row r="1834" spans="4:4">
      <c r="D1834" s="64"/>
    </row>
    <row r="1835" spans="4:4">
      <c r="D1835" s="64"/>
    </row>
    <row r="1836" spans="4:4">
      <c r="D1836" s="64"/>
    </row>
    <row r="1837" spans="4:4">
      <c r="D1837" s="64"/>
    </row>
    <row r="1838" spans="4:4">
      <c r="D1838" s="64"/>
    </row>
    <row r="1839" spans="4:4">
      <c r="D1839" s="64"/>
    </row>
    <row r="1840" spans="4:4">
      <c r="D1840" s="64"/>
    </row>
    <row r="1841" spans="4:4">
      <c r="D1841" s="64"/>
    </row>
    <row r="1842" spans="4:4">
      <c r="D1842" s="64"/>
    </row>
    <row r="1843" spans="4:4">
      <c r="D1843" s="64"/>
    </row>
    <row r="1844" spans="4:4">
      <c r="D1844" s="64"/>
    </row>
    <row r="1845" spans="4:4">
      <c r="D1845" s="64"/>
    </row>
    <row r="1846" spans="4:4">
      <c r="D1846" s="64"/>
    </row>
    <row r="1847" spans="4:4">
      <c r="D1847" s="64"/>
    </row>
    <row r="1848" spans="4:4">
      <c r="D1848" s="64"/>
    </row>
    <row r="1849" spans="4:4">
      <c r="D1849" s="64"/>
    </row>
    <row r="1850" spans="4:4">
      <c r="D1850" s="64"/>
    </row>
    <row r="1851" spans="4:4">
      <c r="D1851" s="64"/>
    </row>
    <row r="1852" spans="4:4">
      <c r="D1852" s="64"/>
    </row>
    <row r="1853" spans="4:4">
      <c r="D1853" s="64"/>
    </row>
    <row r="1854" spans="4:4">
      <c r="D1854" s="64"/>
    </row>
    <row r="1855" spans="4:4">
      <c r="D1855" s="64"/>
    </row>
    <row r="1856" spans="4:4">
      <c r="D1856" s="64"/>
    </row>
    <row r="1857" spans="4:4">
      <c r="D1857" s="64"/>
    </row>
    <row r="1858" spans="4:4">
      <c r="D1858" s="64"/>
    </row>
    <row r="1859" spans="4:4">
      <c r="D1859" s="64"/>
    </row>
    <row r="1860" spans="4:4">
      <c r="D1860" s="64"/>
    </row>
    <row r="1861" spans="4:4">
      <c r="D1861" s="64"/>
    </row>
    <row r="1862" spans="4:4">
      <c r="D1862" s="64"/>
    </row>
    <row r="1863" spans="4:4">
      <c r="D1863" s="64"/>
    </row>
    <row r="1864" spans="4:4">
      <c r="D1864" s="64"/>
    </row>
    <row r="1865" spans="4:4">
      <c r="D1865" s="64"/>
    </row>
    <row r="1866" spans="4:4">
      <c r="D1866" s="64"/>
    </row>
    <row r="1867" spans="4:4">
      <c r="D1867" s="64"/>
    </row>
    <row r="1868" spans="4:4">
      <c r="D1868" s="64"/>
    </row>
    <row r="1869" spans="4:4">
      <c r="D1869" s="64"/>
    </row>
    <row r="1870" spans="4:4">
      <c r="D1870" s="64"/>
    </row>
    <row r="1871" spans="4:4">
      <c r="D1871" s="64"/>
    </row>
    <row r="1872" spans="4:4">
      <c r="D1872" s="64"/>
    </row>
    <row r="1873" spans="4:4">
      <c r="D1873" s="64"/>
    </row>
    <row r="1874" spans="4:4">
      <c r="D1874" s="64"/>
    </row>
    <row r="1875" spans="4:4">
      <c r="D1875" s="64"/>
    </row>
    <row r="1876" spans="4:4">
      <c r="D1876" s="64"/>
    </row>
    <row r="1877" spans="4:4">
      <c r="D1877" s="64"/>
    </row>
    <row r="1878" spans="4:4">
      <c r="D1878" s="64"/>
    </row>
    <row r="1879" spans="4:4">
      <c r="D1879" s="64"/>
    </row>
    <row r="1880" spans="4:4">
      <c r="D1880" s="64"/>
    </row>
    <row r="1881" spans="4:4">
      <c r="D1881" s="64"/>
    </row>
    <row r="1882" spans="4:4">
      <c r="D1882" s="64"/>
    </row>
    <row r="1883" spans="4:4">
      <c r="D1883" s="64"/>
    </row>
    <row r="1884" spans="4:4">
      <c r="D1884" s="64"/>
    </row>
    <row r="1885" spans="4:4">
      <c r="D1885" s="64"/>
    </row>
    <row r="1886" spans="4:4">
      <c r="D1886" s="64"/>
    </row>
    <row r="1887" spans="4:4">
      <c r="D1887" s="64"/>
    </row>
    <row r="1888" spans="4:4">
      <c r="D1888" s="64"/>
    </row>
    <row r="1889" spans="4:4">
      <c r="D1889" s="64"/>
    </row>
    <row r="1890" spans="4:4">
      <c r="D1890" s="64"/>
    </row>
    <row r="1891" spans="4:4">
      <c r="D1891" s="64"/>
    </row>
    <row r="1892" spans="4:4">
      <c r="D1892" s="64"/>
    </row>
    <row r="1893" spans="4:4">
      <c r="D1893" s="64"/>
    </row>
    <row r="1894" spans="4:4">
      <c r="D1894" s="64"/>
    </row>
    <row r="1895" spans="4:4">
      <c r="D1895" s="64"/>
    </row>
    <row r="1896" spans="4:4">
      <c r="D1896" s="64"/>
    </row>
    <row r="1897" spans="4:4">
      <c r="D1897" s="64"/>
    </row>
    <row r="1898" spans="4:4">
      <c r="D1898" s="64"/>
    </row>
    <row r="1899" spans="4:4">
      <c r="D1899" s="64"/>
    </row>
    <row r="1900" spans="4:4">
      <c r="D1900" s="64"/>
    </row>
    <row r="1901" spans="4:4">
      <c r="D1901" s="64"/>
    </row>
    <row r="1902" spans="4:4">
      <c r="D1902" s="64"/>
    </row>
    <row r="1903" spans="4:4">
      <c r="D1903" s="64"/>
    </row>
    <row r="1904" spans="4:4">
      <c r="D1904" s="64"/>
    </row>
    <row r="1905" spans="4:4">
      <c r="D1905" s="64"/>
    </row>
    <row r="1906" spans="4:4">
      <c r="D1906" s="64"/>
    </row>
    <row r="1907" spans="4:4">
      <c r="D1907" s="64"/>
    </row>
    <row r="1908" spans="4:4">
      <c r="D1908" s="64"/>
    </row>
    <row r="1909" spans="4:4">
      <c r="D1909" s="64"/>
    </row>
    <row r="1910" spans="4:4">
      <c r="D1910" s="64"/>
    </row>
    <row r="1911" spans="4:4">
      <c r="D1911" s="64"/>
    </row>
    <row r="1912" spans="4:4">
      <c r="D1912" s="64"/>
    </row>
    <row r="1913" spans="4:4">
      <c r="D1913" s="64"/>
    </row>
    <row r="1914" spans="4:4">
      <c r="D1914" s="64"/>
    </row>
    <row r="1915" spans="4:4">
      <c r="D1915" s="64"/>
    </row>
    <row r="1916" spans="4:4">
      <c r="D1916" s="64"/>
    </row>
    <row r="1917" spans="4:4">
      <c r="D1917" s="64"/>
    </row>
    <row r="1918" spans="4:4">
      <c r="D1918" s="64"/>
    </row>
    <row r="1919" spans="4:4">
      <c r="D1919" s="64"/>
    </row>
    <row r="1920" spans="4:4">
      <c r="D1920" s="64"/>
    </row>
    <row r="1921" spans="4:4">
      <c r="D1921" s="64"/>
    </row>
    <row r="1922" spans="4:4">
      <c r="D1922" s="64"/>
    </row>
    <row r="1923" spans="4:4">
      <c r="D1923" s="64"/>
    </row>
    <row r="1924" spans="4:4">
      <c r="D1924" s="64"/>
    </row>
    <row r="1925" spans="4:4">
      <c r="D1925" s="64"/>
    </row>
    <row r="1926" spans="4:4">
      <c r="D1926" s="64"/>
    </row>
    <row r="1927" spans="4:4">
      <c r="D1927" s="64"/>
    </row>
    <row r="1928" spans="4:4">
      <c r="D1928" s="64"/>
    </row>
    <row r="1929" spans="4:4">
      <c r="D1929" s="64"/>
    </row>
    <row r="1930" spans="4:4">
      <c r="D1930" s="64"/>
    </row>
    <row r="1931" spans="4:4">
      <c r="D1931" s="64"/>
    </row>
    <row r="1932" spans="4:4">
      <c r="D1932" s="64"/>
    </row>
    <row r="1933" spans="4:4">
      <c r="D1933" s="64"/>
    </row>
    <row r="1934" spans="4:4">
      <c r="D1934" s="64"/>
    </row>
    <row r="1935" spans="4:4">
      <c r="D1935" s="64"/>
    </row>
    <row r="1936" spans="4:4">
      <c r="D1936" s="64"/>
    </row>
    <row r="1937" spans="4:4">
      <c r="D1937" s="64"/>
    </row>
    <row r="1938" spans="4:4">
      <c r="D1938" s="64"/>
    </row>
    <row r="1939" spans="4:4">
      <c r="D1939" s="64"/>
    </row>
    <row r="1940" spans="4:4">
      <c r="D1940" s="64"/>
    </row>
    <row r="1941" spans="4:4">
      <c r="D1941" s="64"/>
    </row>
    <row r="1942" spans="4:4">
      <c r="D1942" s="64"/>
    </row>
    <row r="1943" spans="4:4">
      <c r="D1943" s="64"/>
    </row>
    <row r="1944" spans="4:4">
      <c r="D1944" s="64"/>
    </row>
    <row r="1945" spans="4:4">
      <c r="D1945" s="64"/>
    </row>
    <row r="1946" spans="4:4">
      <c r="D1946" s="64"/>
    </row>
    <row r="1947" spans="4:4">
      <c r="D1947" s="64"/>
    </row>
    <row r="1948" spans="4:4">
      <c r="D1948" s="64"/>
    </row>
    <row r="1949" spans="4:4">
      <c r="D1949" s="64"/>
    </row>
    <row r="1950" spans="4:4">
      <c r="D1950" s="64"/>
    </row>
    <row r="1951" spans="4:4">
      <c r="D1951" s="64"/>
    </row>
    <row r="1952" spans="4:4">
      <c r="D1952" s="64"/>
    </row>
    <row r="1953" spans="4:4">
      <c r="D1953" s="64"/>
    </row>
    <row r="1954" spans="4:4">
      <c r="D1954" s="64"/>
    </row>
    <row r="1955" spans="4:4">
      <c r="D1955" s="64"/>
    </row>
    <row r="1956" spans="4:4">
      <c r="D1956" s="64"/>
    </row>
    <row r="1957" spans="4:4">
      <c r="D1957" s="64"/>
    </row>
    <row r="1958" spans="4:4">
      <c r="D1958" s="64"/>
    </row>
    <row r="1959" spans="4:4">
      <c r="D1959" s="64"/>
    </row>
    <row r="1960" spans="4:4">
      <c r="D1960" s="64"/>
    </row>
    <row r="1961" spans="4:4">
      <c r="D1961" s="64"/>
    </row>
    <row r="1962" spans="4:4">
      <c r="D1962" s="64"/>
    </row>
    <row r="1963" spans="4:4">
      <c r="D1963" s="64"/>
    </row>
    <row r="1964" spans="4:4">
      <c r="D1964" s="64"/>
    </row>
    <row r="1965" spans="4:4">
      <c r="D1965" s="64"/>
    </row>
    <row r="1966" spans="4:4">
      <c r="D1966" s="64"/>
    </row>
    <row r="1967" spans="4:4">
      <c r="D1967" s="64"/>
    </row>
    <row r="1968" spans="4:4">
      <c r="D1968" s="64"/>
    </row>
    <row r="1969" spans="4:4">
      <c r="D1969" s="64"/>
    </row>
    <row r="1970" spans="4:4">
      <c r="D1970" s="64"/>
    </row>
    <row r="1971" spans="4:4">
      <c r="D1971" s="64"/>
    </row>
    <row r="1972" spans="4:4">
      <c r="D1972" s="64"/>
    </row>
    <row r="1973" spans="4:4">
      <c r="D1973" s="64"/>
    </row>
    <row r="1974" spans="4:4">
      <c r="D1974" s="64"/>
    </row>
    <row r="1975" spans="4:4">
      <c r="D1975" s="64"/>
    </row>
    <row r="1976" spans="4:4">
      <c r="D1976" s="64"/>
    </row>
    <row r="1977" spans="4:4">
      <c r="D1977" s="64"/>
    </row>
    <row r="1978" spans="4:4">
      <c r="D1978" s="64"/>
    </row>
    <row r="1979" spans="4:4">
      <c r="D1979" s="64"/>
    </row>
    <row r="1980" spans="4:4">
      <c r="D1980" s="64"/>
    </row>
    <row r="1981" spans="4:4">
      <c r="D1981" s="64"/>
    </row>
    <row r="1982" spans="4:4">
      <c r="D1982" s="64"/>
    </row>
    <row r="1983" spans="4:4">
      <c r="D1983" s="64"/>
    </row>
    <row r="1984" spans="4:4">
      <c r="D1984" s="64"/>
    </row>
    <row r="1985" spans="4:4">
      <c r="D1985" s="64"/>
    </row>
    <row r="1986" spans="4:4">
      <c r="D1986" s="64"/>
    </row>
    <row r="1987" spans="4:4">
      <c r="D1987" s="64"/>
    </row>
    <row r="1988" spans="4:4">
      <c r="D1988" s="64"/>
    </row>
    <row r="1989" spans="4:4">
      <c r="D1989" s="64"/>
    </row>
    <row r="1990" spans="4:4">
      <c r="D1990" s="64"/>
    </row>
    <row r="1991" spans="4:4">
      <c r="D1991" s="64"/>
    </row>
    <row r="1992" spans="4:4">
      <c r="D1992" s="64"/>
    </row>
    <row r="1993" spans="4:4">
      <c r="D1993" s="64"/>
    </row>
    <row r="1994" spans="4:4">
      <c r="D1994" s="64"/>
    </row>
    <row r="1995" spans="4:4">
      <c r="D1995" s="64"/>
    </row>
    <row r="1996" spans="4:4">
      <c r="D1996" s="64"/>
    </row>
    <row r="1997" spans="4:4">
      <c r="D1997" s="64"/>
    </row>
    <row r="1998" spans="4:4">
      <c r="D1998" s="64"/>
    </row>
    <row r="1999" spans="4:4">
      <c r="D1999" s="64"/>
    </row>
    <row r="2000" spans="4:4">
      <c r="D2000" s="64"/>
    </row>
    <row r="2001" spans="4:4">
      <c r="D2001" s="64"/>
    </row>
    <row r="2002" spans="4:4">
      <c r="D2002" s="64"/>
    </row>
    <row r="2003" spans="4:4">
      <c r="D2003" s="64"/>
    </row>
    <row r="2004" spans="4:4">
      <c r="D2004" s="64"/>
    </row>
    <row r="2005" spans="4:4">
      <c r="D2005" s="64"/>
    </row>
    <row r="2006" spans="4:4">
      <c r="D2006" s="64"/>
    </row>
    <row r="2007" spans="4:4">
      <c r="D2007" s="64"/>
    </row>
    <row r="2008" spans="4:4">
      <c r="D2008" s="64"/>
    </row>
    <row r="2009" spans="4:4">
      <c r="D2009" s="64"/>
    </row>
    <row r="2010" spans="4:4">
      <c r="D2010" s="64"/>
    </row>
    <row r="2011" spans="4:4">
      <c r="D2011" s="64"/>
    </row>
    <row r="2012" spans="4:4">
      <c r="D2012" s="64"/>
    </row>
    <row r="2013" spans="4:4">
      <c r="D2013" s="64"/>
    </row>
    <row r="2014" spans="4:4">
      <c r="D2014" s="64"/>
    </row>
    <row r="2015" spans="4:4">
      <c r="D2015" s="64"/>
    </row>
    <row r="2016" spans="4:4">
      <c r="D2016" s="64"/>
    </row>
    <row r="2017" spans="4:4">
      <c r="D2017" s="64"/>
    </row>
    <row r="2018" spans="4:4">
      <c r="D2018" s="64"/>
    </row>
    <row r="2019" spans="4:4">
      <c r="D2019" s="64"/>
    </row>
    <row r="2020" spans="4:4">
      <c r="D2020" s="64"/>
    </row>
    <row r="2021" spans="4:4">
      <c r="D2021" s="64"/>
    </row>
    <row r="2022" spans="4:4">
      <c r="D2022" s="64"/>
    </row>
    <row r="2023" spans="4:4">
      <c r="D2023" s="64"/>
    </row>
    <row r="2024" spans="4:4">
      <c r="D2024" s="64"/>
    </row>
    <row r="2025" spans="4:4">
      <c r="D2025" s="64"/>
    </row>
    <row r="2026" spans="4:4">
      <c r="D2026" s="64"/>
    </row>
    <row r="2027" spans="4:4">
      <c r="D2027" s="64"/>
    </row>
    <row r="2028" spans="4:4">
      <c r="D2028" s="64"/>
    </row>
    <row r="2029" spans="4:4">
      <c r="D2029" s="64"/>
    </row>
    <row r="2030" spans="4:4">
      <c r="D2030" s="64"/>
    </row>
    <row r="2031" spans="4:4">
      <c r="D2031" s="64"/>
    </row>
    <row r="2032" spans="4:4">
      <c r="D2032" s="64"/>
    </row>
    <row r="2033" spans="4:4">
      <c r="D2033" s="64"/>
    </row>
    <row r="2034" spans="4:4">
      <c r="D2034" s="64"/>
    </row>
    <row r="2035" spans="4:4">
      <c r="D2035" s="64"/>
    </row>
    <row r="2036" spans="4:4">
      <c r="D2036" s="64"/>
    </row>
    <row r="2037" spans="4:4">
      <c r="D2037" s="64"/>
    </row>
    <row r="2038" spans="4:4">
      <c r="D2038" s="64"/>
    </row>
    <row r="2039" spans="4:4">
      <c r="D2039" s="64"/>
    </row>
    <row r="2040" spans="4:4">
      <c r="D2040" s="64"/>
    </row>
    <row r="2041" spans="4:4">
      <c r="D2041" s="64"/>
    </row>
    <row r="2042" spans="4:4">
      <c r="D2042" s="64"/>
    </row>
    <row r="2043" spans="4:4">
      <c r="D2043" s="64"/>
    </row>
    <row r="2044" spans="4:4">
      <c r="D2044" s="64"/>
    </row>
    <row r="2045" spans="4:4">
      <c r="D2045" s="64"/>
    </row>
    <row r="2046" spans="4:4">
      <c r="D2046" s="64"/>
    </row>
    <row r="2047" spans="4:4">
      <c r="D2047" s="64"/>
    </row>
    <row r="2048" spans="4:4">
      <c r="D2048" s="64"/>
    </row>
    <row r="2049" spans="4:4">
      <c r="D2049" s="64"/>
    </row>
    <row r="2050" spans="4:4">
      <c r="D2050" s="64"/>
    </row>
    <row r="2051" spans="4:4">
      <c r="D2051" s="64"/>
    </row>
    <row r="2052" spans="4:4">
      <c r="D2052" s="64"/>
    </row>
    <row r="2053" spans="4:4">
      <c r="D2053" s="64"/>
    </row>
    <row r="2054" spans="4:4">
      <c r="D2054" s="64"/>
    </row>
    <row r="2055" spans="4:4">
      <c r="D2055" s="64"/>
    </row>
    <row r="2056" spans="4:4">
      <c r="D2056" s="64"/>
    </row>
    <row r="2057" spans="4:4">
      <c r="D2057" s="64"/>
    </row>
    <row r="2058" spans="4:4">
      <c r="D2058" s="64"/>
    </row>
    <row r="2059" spans="4:4">
      <c r="D2059" s="64"/>
    </row>
    <row r="2060" spans="4:4">
      <c r="D2060" s="64"/>
    </row>
    <row r="2061" spans="4:4">
      <c r="D2061" s="64"/>
    </row>
    <row r="2062" spans="4:4">
      <c r="D2062" s="64"/>
    </row>
    <row r="2063" spans="4:4">
      <c r="D2063" s="64"/>
    </row>
    <row r="2064" spans="4:4">
      <c r="D2064" s="64"/>
    </row>
    <row r="2065" spans="4:4">
      <c r="D2065" s="64"/>
    </row>
    <row r="2066" spans="4:4">
      <c r="D2066" s="64"/>
    </row>
    <row r="2067" spans="4:4">
      <c r="D2067" s="64"/>
    </row>
    <row r="2068" spans="4:4">
      <c r="D2068" s="64"/>
    </row>
    <row r="2069" spans="4:4">
      <c r="D2069" s="64"/>
    </row>
    <row r="2070" spans="4:4">
      <c r="D2070" s="64"/>
    </row>
    <row r="2071" spans="4:4">
      <c r="D2071" s="64"/>
    </row>
    <row r="2072" spans="4:4">
      <c r="D2072" s="64"/>
    </row>
    <row r="2073" spans="4:4">
      <c r="D2073" s="64"/>
    </row>
    <row r="2074" spans="4:4">
      <c r="D2074" s="64"/>
    </row>
    <row r="2075" spans="4:4">
      <c r="D2075" s="64"/>
    </row>
    <row r="2076" spans="4:4">
      <c r="D2076" s="64"/>
    </row>
    <row r="2077" spans="4:4">
      <c r="D2077" s="64"/>
    </row>
    <row r="2078" spans="4:4">
      <c r="D2078" s="64"/>
    </row>
    <row r="2079" spans="4:4">
      <c r="D2079" s="64"/>
    </row>
    <row r="2080" spans="4:4">
      <c r="D2080" s="64"/>
    </row>
    <row r="2081" spans="4:4">
      <c r="D2081" s="64"/>
    </row>
    <row r="2082" spans="4:4">
      <c r="D2082" s="64"/>
    </row>
    <row r="2083" spans="4:4">
      <c r="D2083" s="64"/>
    </row>
    <row r="2084" spans="4:4">
      <c r="D2084" s="64"/>
    </row>
    <row r="2085" spans="4:4">
      <c r="D2085" s="64"/>
    </row>
    <row r="2086" spans="4:4">
      <c r="D2086" s="64"/>
    </row>
    <row r="2087" spans="4:4">
      <c r="D2087" s="64"/>
    </row>
    <row r="2088" spans="4:4">
      <c r="D2088" s="64"/>
    </row>
    <row r="2089" spans="4:4">
      <c r="D2089" s="64"/>
    </row>
    <row r="2090" spans="4:4">
      <c r="D2090" s="64"/>
    </row>
    <row r="2091" spans="4:4">
      <c r="D2091" s="64"/>
    </row>
    <row r="2092" spans="4:4">
      <c r="D2092" s="64"/>
    </row>
    <row r="2093" spans="4:4">
      <c r="D2093" s="64"/>
    </row>
    <row r="2094" spans="4:4">
      <c r="D2094" s="64"/>
    </row>
    <row r="2095" spans="4:4">
      <c r="D2095" s="64"/>
    </row>
    <row r="2096" spans="4:4">
      <c r="D2096" s="64"/>
    </row>
    <row r="2097" spans="4:4">
      <c r="D2097" s="64"/>
    </row>
    <row r="2098" spans="4:4">
      <c r="D2098" s="64"/>
    </row>
    <row r="2099" spans="4:4">
      <c r="D2099" s="64"/>
    </row>
    <row r="2100" spans="4:4">
      <c r="D2100" s="64"/>
    </row>
    <row r="2101" spans="4:4">
      <c r="D2101" s="64"/>
    </row>
    <row r="2102" spans="4:4">
      <c r="D2102" s="64"/>
    </row>
    <row r="2103" spans="4:4">
      <c r="D2103" s="64"/>
    </row>
    <row r="2104" spans="4:4">
      <c r="D2104" s="64"/>
    </row>
    <row r="2105" spans="4:4">
      <c r="D2105" s="64"/>
    </row>
    <row r="2106" spans="4:4">
      <c r="D2106" s="64"/>
    </row>
    <row r="2107" spans="4:4">
      <c r="D2107" s="64"/>
    </row>
    <row r="2108" spans="4:4">
      <c r="D2108" s="64"/>
    </row>
    <row r="2109" spans="4:4">
      <c r="D2109" s="64"/>
    </row>
    <row r="2110" spans="4:4">
      <c r="D2110" s="64"/>
    </row>
    <row r="2111" spans="4:4">
      <c r="D2111" s="64"/>
    </row>
    <row r="2112" spans="4:4">
      <c r="D2112" s="64"/>
    </row>
    <row r="2113" spans="4:4">
      <c r="D2113" s="64"/>
    </row>
    <row r="2114" spans="4:4">
      <c r="D2114" s="64"/>
    </row>
    <row r="2115" spans="4:4">
      <c r="D2115" s="64"/>
    </row>
    <row r="2116" spans="4:4">
      <c r="D2116" s="64"/>
    </row>
    <row r="2117" spans="4:4">
      <c r="D2117" s="64"/>
    </row>
    <row r="2118" spans="4:4">
      <c r="D2118" s="64"/>
    </row>
    <row r="2119" spans="4:4">
      <c r="D2119" s="64"/>
    </row>
    <row r="2120" spans="4:4">
      <c r="D2120" s="64"/>
    </row>
    <row r="2121" spans="4:4">
      <c r="D2121" s="64"/>
    </row>
    <row r="2122" spans="4:4">
      <c r="D2122" s="64"/>
    </row>
    <row r="2123" spans="4:4">
      <c r="D2123" s="64"/>
    </row>
    <row r="2124" spans="4:4">
      <c r="D2124" s="64"/>
    </row>
    <row r="2125" spans="4:4">
      <c r="D2125" s="64"/>
    </row>
    <row r="2126" spans="4:4">
      <c r="D2126" s="64"/>
    </row>
    <row r="2127" spans="4:4">
      <c r="D2127" s="64"/>
    </row>
    <row r="2128" spans="4:4">
      <c r="D2128" s="64"/>
    </row>
    <row r="2129" spans="4:4">
      <c r="D2129" s="64"/>
    </row>
    <row r="2130" spans="4:4">
      <c r="D2130" s="64"/>
    </row>
    <row r="2131" spans="4:4">
      <c r="D2131" s="64"/>
    </row>
    <row r="2132" spans="4:4">
      <c r="D2132" s="64"/>
    </row>
    <row r="2133" spans="4:4">
      <c r="D2133" s="64"/>
    </row>
    <row r="2134" spans="4:4">
      <c r="D2134" s="64"/>
    </row>
    <row r="2135" spans="4:4">
      <c r="D2135" s="64"/>
    </row>
    <row r="2136" spans="4:4">
      <c r="D2136" s="64"/>
    </row>
    <row r="2137" spans="4:4">
      <c r="D2137" s="64"/>
    </row>
    <row r="2138" spans="4:4">
      <c r="D2138" s="64"/>
    </row>
    <row r="2139" spans="4:4">
      <c r="D2139" s="64"/>
    </row>
    <row r="2140" spans="4:4">
      <c r="D2140" s="64"/>
    </row>
    <row r="2141" spans="4:4">
      <c r="D2141" s="64"/>
    </row>
    <row r="2142" spans="4:4">
      <c r="D2142" s="64"/>
    </row>
    <row r="2143" spans="4:4">
      <c r="D2143" s="64"/>
    </row>
    <row r="2144" spans="4:4">
      <c r="D2144" s="64"/>
    </row>
    <row r="2145" spans="4:4">
      <c r="D2145" s="64"/>
    </row>
    <row r="2146" spans="4:4">
      <c r="D2146" s="64"/>
    </row>
    <row r="2147" spans="4:4">
      <c r="D2147" s="64"/>
    </row>
    <row r="2148" spans="4:4">
      <c r="D2148" s="64"/>
    </row>
    <row r="2149" spans="4:4">
      <c r="D2149" s="64"/>
    </row>
    <row r="2150" spans="4:4">
      <c r="D2150" s="64"/>
    </row>
    <row r="2151" spans="4:4">
      <c r="D2151" s="64"/>
    </row>
    <row r="2152" spans="4:4">
      <c r="D2152" s="64"/>
    </row>
    <row r="2153" spans="4:4">
      <c r="D2153" s="64"/>
    </row>
    <row r="2154" spans="4:4">
      <c r="D2154" s="64"/>
    </row>
    <row r="2155" spans="4:4">
      <c r="D2155" s="64"/>
    </row>
    <row r="2156" spans="4:4">
      <c r="D2156" s="64"/>
    </row>
    <row r="2157" spans="4:4">
      <c r="D2157" s="64"/>
    </row>
    <row r="2158" spans="4:4">
      <c r="D2158" s="64"/>
    </row>
    <row r="2159" spans="4:4">
      <c r="D2159" s="64"/>
    </row>
    <row r="2160" spans="4:4">
      <c r="D2160" s="64"/>
    </row>
    <row r="2161" spans="4:4">
      <c r="D2161" s="64"/>
    </row>
    <row r="2162" spans="4:4">
      <c r="D2162" s="64"/>
    </row>
    <row r="2163" spans="4:4">
      <c r="D2163" s="64"/>
    </row>
    <row r="2164" spans="4:4">
      <c r="D2164" s="64"/>
    </row>
    <row r="2165" spans="4:4">
      <c r="D2165" s="64"/>
    </row>
    <row r="2166" spans="4:4">
      <c r="D2166" s="64"/>
    </row>
    <row r="2167" spans="4:4">
      <c r="D2167" s="64"/>
    </row>
    <row r="2168" spans="4:4">
      <c r="D2168" s="64"/>
    </row>
    <row r="2169" spans="4:4">
      <c r="D2169" s="64"/>
    </row>
    <row r="2170" spans="4:4">
      <c r="D2170" s="64"/>
    </row>
    <row r="2171" spans="4:4">
      <c r="D2171" s="64"/>
    </row>
    <row r="2172" spans="4:4">
      <c r="D2172" s="64"/>
    </row>
    <row r="2173" spans="4:4">
      <c r="D2173" s="64"/>
    </row>
    <row r="2174" spans="4:4">
      <c r="D2174" s="64"/>
    </row>
    <row r="2175" spans="4:4">
      <c r="D2175" s="64"/>
    </row>
    <row r="2176" spans="4:4">
      <c r="D2176" s="64"/>
    </row>
    <row r="2177" spans="4:4">
      <c r="D2177" s="64"/>
    </row>
    <row r="2178" spans="4:4">
      <c r="D2178" s="64"/>
    </row>
    <row r="2179" spans="4:4">
      <c r="D2179" s="64"/>
    </row>
    <row r="2180" spans="4:4">
      <c r="D2180" s="64"/>
    </row>
    <row r="2181" spans="4:4">
      <c r="D2181" s="64"/>
    </row>
    <row r="2182" spans="4:4">
      <c r="D2182" s="64"/>
    </row>
    <row r="2183" spans="4:4">
      <c r="D2183" s="64"/>
    </row>
    <row r="2184" spans="4:4">
      <c r="D2184" s="64"/>
    </row>
    <row r="2185" spans="4:4">
      <c r="D2185" s="64"/>
    </row>
    <row r="2186" spans="4:4">
      <c r="D2186" s="64"/>
    </row>
    <row r="2187" spans="4:4">
      <c r="D2187" s="64"/>
    </row>
    <row r="2188" spans="4:4">
      <c r="D2188" s="64"/>
    </row>
    <row r="2189" spans="4:4">
      <c r="D2189" s="64"/>
    </row>
    <row r="2190" spans="4:4">
      <c r="D2190" s="64"/>
    </row>
    <row r="2191" spans="4:4">
      <c r="D2191" s="64"/>
    </row>
    <row r="2192" spans="4:4">
      <c r="D2192" s="64"/>
    </row>
    <row r="2193" spans="4:4">
      <c r="D2193" s="64"/>
    </row>
    <row r="2194" spans="4:4">
      <c r="D2194" s="64"/>
    </row>
    <row r="2195" spans="4:4">
      <c r="D2195" s="64"/>
    </row>
    <row r="2196" spans="4:4">
      <c r="D2196" s="64"/>
    </row>
    <row r="2197" spans="4:4">
      <c r="D2197" s="64"/>
    </row>
    <row r="2198" spans="4:4">
      <c r="D2198" s="64"/>
    </row>
    <row r="2199" spans="4:4">
      <c r="D2199" s="64"/>
    </row>
    <row r="2200" spans="4:4">
      <c r="D2200" s="64"/>
    </row>
    <row r="2201" spans="4:4">
      <c r="D2201" s="64"/>
    </row>
    <row r="2202" spans="4:4">
      <c r="D2202" s="64"/>
    </row>
    <row r="2203" spans="4:4">
      <c r="D2203" s="64"/>
    </row>
    <row r="2204" spans="4:4">
      <c r="D2204" s="64"/>
    </row>
    <row r="2205" spans="4:4">
      <c r="D2205" s="64"/>
    </row>
    <row r="2206" spans="4:4">
      <c r="D2206" s="64"/>
    </row>
    <row r="2207" spans="4:4">
      <c r="D2207" s="64"/>
    </row>
    <row r="2208" spans="4:4">
      <c r="D2208" s="64"/>
    </row>
    <row r="2209" spans="4:4">
      <c r="D2209" s="64"/>
    </row>
    <row r="2210" spans="4:4">
      <c r="D2210" s="64"/>
    </row>
    <row r="2211" spans="4:4">
      <c r="D2211" s="64"/>
    </row>
    <row r="2212" spans="4:4">
      <c r="D2212" s="64"/>
    </row>
    <row r="2213" spans="4:4">
      <c r="D2213" s="64"/>
    </row>
    <row r="2214" spans="4:4">
      <c r="D2214" s="64"/>
    </row>
    <row r="2215" spans="4:4">
      <c r="D2215" s="64"/>
    </row>
    <row r="2216" spans="4:4">
      <c r="D2216" s="64"/>
    </row>
    <row r="2217" spans="4:4">
      <c r="D2217" s="64"/>
    </row>
    <row r="2218" spans="4:4">
      <c r="D2218" s="64"/>
    </row>
    <row r="2219" spans="4:4">
      <c r="D2219" s="64"/>
    </row>
    <row r="2220" spans="4:4">
      <c r="D2220" s="64"/>
    </row>
    <row r="2221" spans="4:4">
      <c r="D2221" s="64"/>
    </row>
    <row r="2222" spans="4:4">
      <c r="D2222" s="64"/>
    </row>
    <row r="2223" spans="4:4">
      <c r="D2223" s="64"/>
    </row>
    <row r="2224" spans="4:4">
      <c r="D2224" s="64"/>
    </row>
    <row r="2225" spans="4:4">
      <c r="D2225" s="64"/>
    </row>
    <row r="2226" spans="4:4">
      <c r="D2226" s="64"/>
    </row>
    <row r="2227" spans="4:4">
      <c r="D2227" s="64"/>
    </row>
    <row r="2228" spans="4:4">
      <c r="D2228" s="64"/>
    </row>
    <row r="2229" spans="4:4">
      <c r="D2229" s="64"/>
    </row>
    <row r="2230" spans="4:4">
      <c r="D2230" s="64"/>
    </row>
    <row r="2231" spans="4:4">
      <c r="D2231" s="64"/>
    </row>
    <row r="2232" spans="4:4">
      <c r="D2232" s="64"/>
    </row>
    <row r="2233" spans="4:4">
      <c r="D2233" s="64"/>
    </row>
    <row r="2234" spans="4:4">
      <c r="D2234" s="64"/>
    </row>
    <row r="2235" spans="4:4">
      <c r="D2235" s="64"/>
    </row>
    <row r="2236" spans="4:4">
      <c r="D2236" s="64"/>
    </row>
    <row r="2237" spans="4:4">
      <c r="D2237" s="64"/>
    </row>
    <row r="2238" spans="4:4">
      <c r="D2238" s="64"/>
    </row>
    <row r="2239" spans="4:4">
      <c r="D2239" s="64"/>
    </row>
    <row r="2240" spans="4:4">
      <c r="D2240" s="64"/>
    </row>
    <row r="2241" spans="4:4">
      <c r="D2241" s="64"/>
    </row>
    <row r="2242" spans="4:4">
      <c r="D2242" s="64"/>
    </row>
    <row r="2243" spans="4:4">
      <c r="D2243" s="64"/>
    </row>
    <row r="2244" spans="4:4">
      <c r="D2244" s="64"/>
    </row>
    <row r="2245" spans="4:4">
      <c r="D2245" s="64"/>
    </row>
    <row r="2246" spans="4:4">
      <c r="D2246" s="64"/>
    </row>
    <row r="2247" spans="4:4">
      <c r="D2247" s="64"/>
    </row>
    <row r="2248" spans="4:4">
      <c r="D2248" s="64"/>
    </row>
    <row r="2249" spans="4:4">
      <c r="D2249" s="64"/>
    </row>
    <row r="2250" spans="4:4">
      <c r="D2250" s="64"/>
    </row>
    <row r="2251" spans="4:4">
      <c r="D2251" s="64"/>
    </row>
    <row r="2252" spans="4:4">
      <c r="D2252" s="64"/>
    </row>
    <row r="2253" spans="4:4">
      <c r="D2253" s="64"/>
    </row>
    <row r="2254" spans="4:4">
      <c r="D2254" s="64"/>
    </row>
    <row r="2255" spans="4:4">
      <c r="D2255" s="64"/>
    </row>
    <row r="2256" spans="4:4">
      <c r="D2256" s="64"/>
    </row>
    <row r="2257" spans="4:4">
      <c r="D2257" s="64"/>
    </row>
    <row r="2258" spans="4:4">
      <c r="D2258" s="64"/>
    </row>
    <row r="2259" spans="4:4">
      <c r="D2259" s="64"/>
    </row>
    <row r="2260" spans="4:4">
      <c r="D2260" s="64"/>
    </row>
    <row r="2261" spans="4:4">
      <c r="D2261" s="64"/>
    </row>
    <row r="2262" spans="4:4">
      <c r="D2262" s="64"/>
    </row>
    <row r="2263" spans="4:4">
      <c r="D2263" s="64"/>
    </row>
    <row r="2264" spans="4:4">
      <c r="D2264" s="64"/>
    </row>
    <row r="2265" spans="4:4">
      <c r="D2265" s="64"/>
    </row>
    <row r="2266" spans="4:4">
      <c r="D2266" s="64"/>
    </row>
    <row r="2267" spans="4:4">
      <c r="D2267" s="64"/>
    </row>
    <row r="2268" spans="4:4">
      <c r="D2268" s="64"/>
    </row>
    <row r="2269" spans="4:4">
      <c r="D2269" s="64"/>
    </row>
    <row r="2270" spans="4:4">
      <c r="D2270" s="64"/>
    </row>
    <row r="2271" spans="4:4">
      <c r="D2271" s="64"/>
    </row>
    <row r="2272" spans="4:4">
      <c r="D2272" s="64"/>
    </row>
    <row r="2273" spans="4:4">
      <c r="D2273" s="64"/>
    </row>
    <row r="2274" spans="4:4">
      <c r="D2274" s="64"/>
    </row>
    <row r="2275" spans="4:4">
      <c r="D2275" s="64"/>
    </row>
    <row r="2276" spans="4:4">
      <c r="D2276" s="64"/>
    </row>
    <row r="2277" spans="4:4">
      <c r="D2277" s="64"/>
    </row>
    <row r="2278" spans="4:4">
      <c r="D2278" s="64"/>
    </row>
    <row r="2279" spans="4:4">
      <c r="D2279" s="64"/>
    </row>
    <row r="2280" spans="4:4">
      <c r="D2280" s="64"/>
    </row>
    <row r="2281" spans="4:4">
      <c r="D2281" s="64"/>
    </row>
    <row r="2282" spans="4:4">
      <c r="D2282" s="64"/>
    </row>
    <row r="2283" spans="4:4">
      <c r="D2283" s="64"/>
    </row>
    <row r="2284" spans="4:4">
      <c r="D2284" s="64"/>
    </row>
    <row r="2285" spans="4:4">
      <c r="D2285" s="64"/>
    </row>
    <row r="2286" spans="4:4">
      <c r="D2286" s="64"/>
    </row>
    <row r="2287" spans="4:4">
      <c r="D2287" s="64"/>
    </row>
    <row r="2288" spans="4:4">
      <c r="D2288" s="64"/>
    </row>
    <row r="2289" spans="4:4">
      <c r="D2289" s="64"/>
    </row>
    <row r="2290" spans="4:4">
      <c r="D2290" s="64"/>
    </row>
    <row r="2291" spans="4:4">
      <c r="D2291" s="64"/>
    </row>
    <row r="2292" spans="4:4">
      <c r="D2292" s="64"/>
    </row>
    <row r="2293" spans="4:4">
      <c r="D2293" s="64"/>
    </row>
    <row r="2294" spans="4:4">
      <c r="D2294" s="64"/>
    </row>
    <row r="2295" spans="4:4">
      <c r="D2295" s="64"/>
    </row>
    <row r="2296" spans="4:4">
      <c r="D2296" s="64"/>
    </row>
    <row r="2297" spans="4:4">
      <c r="D2297" s="64"/>
    </row>
    <row r="2298" spans="4:4">
      <c r="D2298" s="64"/>
    </row>
    <row r="2299" spans="4:4">
      <c r="D2299" s="64"/>
    </row>
    <row r="2300" spans="4:4">
      <c r="D2300" s="64"/>
    </row>
    <row r="2301" spans="4:4">
      <c r="D2301" s="64"/>
    </row>
    <row r="2302" spans="4:4">
      <c r="D2302" s="64"/>
    </row>
    <row r="2303" spans="4:4">
      <c r="D2303" s="64"/>
    </row>
    <row r="2304" spans="4:4">
      <c r="D2304" s="64"/>
    </row>
    <row r="2305" spans="4:4">
      <c r="D2305" s="64"/>
    </row>
    <row r="2306" spans="4:4">
      <c r="D2306" s="64"/>
    </row>
    <row r="2307" spans="4:4">
      <c r="D2307" s="64"/>
    </row>
    <row r="2308" spans="4:4">
      <c r="D2308" s="64"/>
    </row>
    <row r="2309" spans="4:4">
      <c r="D2309" s="64"/>
    </row>
    <row r="2310" spans="4:4">
      <c r="D2310" s="64"/>
    </row>
    <row r="2311" spans="4:4">
      <c r="D2311" s="64"/>
    </row>
    <row r="2312" spans="4:4">
      <c r="D2312" s="64"/>
    </row>
    <row r="2313" spans="4:4">
      <c r="D2313" s="64"/>
    </row>
    <row r="2314" spans="4:4">
      <c r="D2314" s="64"/>
    </row>
    <row r="2315" spans="4:4">
      <c r="D2315" s="64"/>
    </row>
    <row r="2316" spans="4:4">
      <c r="D2316" s="64"/>
    </row>
    <row r="2317" spans="4:4">
      <c r="D2317" s="64"/>
    </row>
    <row r="2318" spans="4:4">
      <c r="D2318" s="64"/>
    </row>
    <row r="2319" spans="4:4">
      <c r="D2319" s="64"/>
    </row>
    <row r="2320" spans="4:4">
      <c r="D2320" s="64"/>
    </row>
    <row r="2321" spans="4:4">
      <c r="D2321" s="64"/>
    </row>
    <row r="2322" spans="4:4">
      <c r="D2322" s="64"/>
    </row>
    <row r="2323" spans="4:4">
      <c r="D2323" s="64"/>
    </row>
    <row r="2324" spans="4:4">
      <c r="D2324" s="64"/>
    </row>
    <row r="2325" spans="4:4">
      <c r="D2325" s="64"/>
    </row>
    <row r="2326" spans="4:4">
      <c r="D2326" s="64"/>
    </row>
    <row r="2327" spans="4:4">
      <c r="D2327" s="64"/>
    </row>
    <row r="2328" spans="4:4">
      <c r="D2328" s="64"/>
    </row>
    <row r="2329" spans="4:4">
      <c r="D2329" s="64"/>
    </row>
    <row r="2330" spans="4:4">
      <c r="D2330" s="64"/>
    </row>
    <row r="2331" spans="4:4">
      <c r="D2331" s="64"/>
    </row>
    <row r="2332" spans="4:4">
      <c r="D2332" s="64"/>
    </row>
    <row r="2333" spans="4:4">
      <c r="D2333" s="64"/>
    </row>
    <row r="2334" spans="4:4">
      <c r="D2334" s="64"/>
    </row>
    <row r="2335" spans="4:4">
      <c r="D2335" s="64"/>
    </row>
    <row r="2336" spans="4:4">
      <c r="D2336" s="64"/>
    </row>
    <row r="2337" spans="4:4">
      <c r="D2337" s="64"/>
    </row>
    <row r="2338" spans="4:4">
      <c r="D2338" s="64"/>
    </row>
    <row r="2339" spans="4:4">
      <c r="D2339" s="64"/>
    </row>
    <row r="2340" spans="4:4">
      <c r="D2340" s="64"/>
    </row>
    <row r="2341" spans="4:4">
      <c r="D2341" s="64"/>
    </row>
    <row r="2342" spans="4:4">
      <c r="D2342" s="64"/>
    </row>
    <row r="2343" spans="4:4">
      <c r="D2343" s="64"/>
    </row>
    <row r="2344" spans="4:4">
      <c r="D2344" s="64"/>
    </row>
    <row r="2345" spans="4:4">
      <c r="D2345" s="64"/>
    </row>
    <row r="2346" spans="4:4">
      <c r="D2346" s="64"/>
    </row>
    <row r="2347" spans="4:4">
      <c r="D2347" s="64"/>
    </row>
    <row r="2348" spans="4:4">
      <c r="D2348" s="64"/>
    </row>
    <row r="2349" spans="4:4">
      <c r="D2349" s="64"/>
    </row>
    <row r="2350" spans="4:4">
      <c r="D2350" s="64"/>
    </row>
    <row r="2351" spans="4:4">
      <c r="D2351" s="64"/>
    </row>
    <row r="2352" spans="4:4">
      <c r="D2352" s="64"/>
    </row>
    <row r="2353" spans="4:4">
      <c r="D2353" s="64"/>
    </row>
    <row r="2354" spans="4:4">
      <c r="D2354" s="64"/>
    </row>
    <row r="2355" spans="4:4">
      <c r="D2355" s="64"/>
    </row>
    <row r="2356" spans="4:4">
      <c r="D2356" s="64"/>
    </row>
    <row r="2357" spans="4:4">
      <c r="D2357" s="64"/>
    </row>
    <row r="2358" spans="4:4">
      <c r="D2358" s="64"/>
    </row>
    <row r="2359" spans="4:4">
      <c r="D2359" s="64"/>
    </row>
    <row r="2360" spans="4:4">
      <c r="D2360" s="64"/>
    </row>
    <row r="2361" spans="4:4">
      <c r="D2361" s="64"/>
    </row>
    <row r="2362" spans="4:4">
      <c r="D2362" s="64"/>
    </row>
    <row r="2363" spans="4:4">
      <c r="D2363" s="64"/>
    </row>
    <row r="2364" spans="4:4">
      <c r="D2364" s="64"/>
    </row>
    <row r="2365" spans="4:4">
      <c r="D2365" s="64"/>
    </row>
    <row r="2366" spans="4:4">
      <c r="D2366" s="64"/>
    </row>
    <row r="2367" spans="4:4">
      <c r="D2367" s="64"/>
    </row>
    <row r="2368" spans="4:4">
      <c r="D2368" s="64"/>
    </row>
    <row r="2369" spans="4:4">
      <c r="D2369" s="64"/>
    </row>
    <row r="2370" spans="4:4">
      <c r="D2370" s="64"/>
    </row>
    <row r="2371" spans="4:4">
      <c r="D2371" s="64"/>
    </row>
    <row r="2372" spans="4:4">
      <c r="D2372" s="64"/>
    </row>
    <row r="2373" spans="4:4">
      <c r="D2373" s="64"/>
    </row>
    <row r="2374" spans="4:4">
      <c r="D2374" s="64"/>
    </row>
    <row r="2375" spans="4:4">
      <c r="D2375" s="64"/>
    </row>
    <row r="2376" spans="4:4">
      <c r="D2376" s="64"/>
    </row>
    <row r="2377" spans="4:4">
      <c r="D2377" s="64"/>
    </row>
    <row r="2378" spans="4:4">
      <c r="D2378" s="64"/>
    </row>
    <row r="2379" spans="4:4">
      <c r="D2379" s="64"/>
    </row>
    <row r="2380" spans="4:4">
      <c r="D2380" s="64"/>
    </row>
    <row r="2381" spans="4:4">
      <c r="D2381" s="64"/>
    </row>
    <row r="2382" spans="4:4">
      <c r="D2382" s="64"/>
    </row>
    <row r="2383" spans="4:4">
      <c r="D2383" s="64"/>
    </row>
    <row r="2384" spans="4:4">
      <c r="D2384" s="64"/>
    </row>
    <row r="2385" spans="4:4">
      <c r="D2385" s="64"/>
    </row>
    <row r="2386" spans="4:4">
      <c r="D2386" s="64"/>
    </row>
    <row r="2387" spans="4:4">
      <c r="D2387" s="64"/>
    </row>
    <row r="2388" spans="4:4">
      <c r="D2388" s="64"/>
    </row>
    <row r="2389" spans="4:4">
      <c r="D2389" s="64"/>
    </row>
    <row r="2390" spans="4:4">
      <c r="D2390" s="64"/>
    </row>
    <row r="2391" spans="4:4">
      <c r="D2391" s="64"/>
    </row>
    <row r="2392" spans="4:4">
      <c r="D2392" s="64"/>
    </row>
    <row r="2393" spans="4:4">
      <c r="D2393" s="64"/>
    </row>
    <row r="2394" spans="4:4">
      <c r="D2394" s="64"/>
    </row>
    <row r="2395" spans="4:4">
      <c r="D2395" s="64"/>
    </row>
    <row r="2396" spans="4:4">
      <c r="D2396" s="64"/>
    </row>
    <row r="2397" spans="4:4">
      <c r="D2397" s="64"/>
    </row>
    <row r="2398" spans="4:4">
      <c r="D2398" s="64"/>
    </row>
    <row r="2399" spans="4:4">
      <c r="D2399" s="64"/>
    </row>
    <row r="2400" spans="4:4">
      <c r="D2400" s="64"/>
    </row>
    <row r="2401" spans="4:4">
      <c r="D2401" s="64"/>
    </row>
    <row r="2402" spans="4:4">
      <c r="D2402" s="64"/>
    </row>
    <row r="2403" spans="4:4">
      <c r="D2403" s="64"/>
    </row>
    <row r="2404" spans="4:4">
      <c r="D2404" s="64"/>
    </row>
    <row r="2405" spans="4:4">
      <c r="D2405" s="64"/>
    </row>
    <row r="2406" spans="4:4">
      <c r="D2406" s="64"/>
    </row>
    <row r="2407" spans="4:4">
      <c r="D2407" s="64"/>
    </row>
    <row r="2408" spans="4:4">
      <c r="D2408" s="64"/>
    </row>
    <row r="2409" spans="4:4">
      <c r="D2409" s="64"/>
    </row>
    <row r="2410" spans="4:4">
      <c r="D2410" s="64"/>
    </row>
    <row r="2411" spans="4:4">
      <c r="D2411" s="64"/>
    </row>
    <row r="2412" spans="4:4">
      <c r="D2412" s="64"/>
    </row>
    <row r="2413" spans="4:4">
      <c r="D2413" s="64"/>
    </row>
    <row r="2414" spans="4:4">
      <c r="D2414" s="64"/>
    </row>
    <row r="2415" spans="4:4">
      <c r="D2415" s="64"/>
    </row>
    <row r="2416" spans="4:4">
      <c r="D2416" s="64"/>
    </row>
    <row r="2417" spans="4:4">
      <c r="D2417" s="64"/>
    </row>
    <row r="2418" spans="4:4">
      <c r="D2418" s="64"/>
    </row>
    <row r="2419" spans="4:4">
      <c r="D2419" s="64"/>
    </row>
    <row r="2420" spans="4:4">
      <c r="D2420" s="64"/>
    </row>
    <row r="2421" spans="4:4">
      <c r="D2421" s="64"/>
    </row>
    <row r="2422" spans="4:4">
      <c r="D2422" s="64"/>
    </row>
    <row r="2423" spans="4:4">
      <c r="D2423" s="64"/>
    </row>
    <row r="2424" spans="4:4">
      <c r="D2424" s="64"/>
    </row>
    <row r="2425" spans="4:4">
      <c r="D2425" s="64"/>
    </row>
    <row r="2426" spans="4:4">
      <c r="D2426" s="64"/>
    </row>
    <row r="2427" spans="4:4">
      <c r="D2427" s="64"/>
    </row>
    <row r="2428" spans="4:4">
      <c r="D2428" s="64"/>
    </row>
    <row r="2429" spans="4:4">
      <c r="D2429" s="64"/>
    </row>
    <row r="2430" spans="4:4">
      <c r="D2430" s="64"/>
    </row>
    <row r="2431" spans="4:4">
      <c r="D2431" s="64"/>
    </row>
    <row r="2432" spans="4:4">
      <c r="D2432" s="64"/>
    </row>
    <row r="2433" spans="4:4">
      <c r="D2433" s="64"/>
    </row>
    <row r="2434" spans="4:4">
      <c r="D2434" s="64"/>
    </row>
    <row r="2435" spans="4:4">
      <c r="D2435" s="64"/>
    </row>
    <row r="2436" spans="4:4">
      <c r="D2436" s="64"/>
    </row>
    <row r="2437" spans="4:4">
      <c r="D2437" s="64"/>
    </row>
    <row r="2438" spans="4:4">
      <c r="D2438" s="64"/>
    </row>
    <row r="2439" spans="4:4">
      <c r="D2439" s="64"/>
    </row>
    <row r="2440" spans="4:4">
      <c r="D2440" s="64"/>
    </row>
    <row r="2441" spans="4:4">
      <c r="D2441" s="64"/>
    </row>
    <row r="2442" spans="4:4">
      <c r="D2442" s="64"/>
    </row>
    <row r="2443" spans="4:4">
      <c r="D2443" s="64"/>
    </row>
    <row r="2444" spans="4:4">
      <c r="D2444" s="64"/>
    </row>
    <row r="2445" spans="4:4">
      <c r="D2445" s="64"/>
    </row>
    <row r="2446" spans="4:4">
      <c r="D2446" s="64"/>
    </row>
    <row r="2447" spans="4:4">
      <c r="D2447" s="64"/>
    </row>
    <row r="2448" spans="4:4">
      <c r="D2448" s="64"/>
    </row>
    <row r="2449" spans="4:4">
      <c r="D2449" s="64"/>
    </row>
    <row r="2450" spans="4:4">
      <c r="D2450" s="64"/>
    </row>
    <row r="2451" spans="4:4">
      <c r="D2451" s="64"/>
    </row>
    <row r="2452" spans="4:4">
      <c r="D2452" s="64"/>
    </row>
    <row r="2453" spans="4:4">
      <c r="D2453" s="64"/>
    </row>
    <row r="2454" spans="4:4">
      <c r="D2454" s="64"/>
    </row>
    <row r="2455" spans="4:4">
      <c r="D2455" s="64"/>
    </row>
    <row r="2456" spans="4:4">
      <c r="D2456" s="64"/>
    </row>
    <row r="2457" spans="4:4">
      <c r="D2457" s="64"/>
    </row>
    <row r="2458" spans="4:4">
      <c r="D2458" s="64"/>
    </row>
    <row r="2459" spans="4:4">
      <c r="D2459" s="64"/>
    </row>
    <row r="2460" spans="4:4">
      <c r="D2460" s="64"/>
    </row>
    <row r="2461" spans="4:4">
      <c r="D2461" s="64"/>
    </row>
    <row r="2462" spans="4:4">
      <c r="D2462" s="64"/>
    </row>
    <row r="2463" spans="4:4">
      <c r="D2463" s="64"/>
    </row>
    <row r="2464" spans="4:4">
      <c r="D2464" s="64"/>
    </row>
    <row r="2465" spans="4:4">
      <c r="D2465" s="64"/>
    </row>
    <row r="2466" spans="4:4">
      <c r="D2466" s="64"/>
    </row>
    <row r="2467" spans="4:4">
      <c r="D2467" s="64"/>
    </row>
    <row r="2468" spans="4:4">
      <c r="D2468" s="64"/>
    </row>
    <row r="2469" spans="4:4">
      <c r="D2469" s="64"/>
    </row>
    <row r="2470" spans="4:4">
      <c r="D2470" s="64"/>
    </row>
    <row r="2471" spans="4:4">
      <c r="D2471" s="64"/>
    </row>
    <row r="2472" spans="4:4">
      <c r="D2472" s="64"/>
    </row>
    <row r="2473" spans="4:4">
      <c r="D2473" s="64"/>
    </row>
    <row r="2474" spans="4:4">
      <c r="D2474" s="64"/>
    </row>
    <row r="2475" spans="4:4">
      <c r="D2475" s="64"/>
    </row>
    <row r="2476" spans="4:4">
      <c r="D2476" s="64"/>
    </row>
    <row r="2477" spans="4:4">
      <c r="D2477" s="64"/>
    </row>
    <row r="2478" spans="4:4">
      <c r="D2478" s="64"/>
    </row>
    <row r="2479" spans="4:4">
      <c r="D2479" s="64"/>
    </row>
    <row r="2480" spans="4:4">
      <c r="D2480" s="64"/>
    </row>
    <row r="2481" spans="4:4">
      <c r="D2481" s="64"/>
    </row>
    <row r="2482" spans="4:4">
      <c r="D2482" s="64"/>
    </row>
    <row r="2483" spans="4:4">
      <c r="D2483" s="64"/>
    </row>
    <row r="2484" spans="4:4">
      <c r="D2484" s="64"/>
    </row>
    <row r="2485" spans="4:4">
      <c r="D2485" s="64"/>
    </row>
    <row r="2486" spans="4:4">
      <c r="D2486" s="64"/>
    </row>
    <row r="2487" spans="4:4">
      <c r="D2487" s="64"/>
    </row>
    <row r="2488" spans="4:4">
      <c r="D2488" s="64"/>
    </row>
    <row r="2489" spans="4:4">
      <c r="D2489" s="64"/>
    </row>
    <row r="2490" spans="4:4">
      <c r="D2490" s="64"/>
    </row>
    <row r="2491" spans="4:4">
      <c r="D2491" s="64"/>
    </row>
    <row r="2492" spans="4:4">
      <c r="D2492" s="64"/>
    </row>
    <row r="2493" spans="4:4">
      <c r="D2493" s="64"/>
    </row>
    <row r="2494" spans="4:4">
      <c r="D2494" s="64"/>
    </row>
    <row r="2495" spans="4:4">
      <c r="D2495" s="64"/>
    </row>
    <row r="2496" spans="4:4">
      <c r="D2496" s="64"/>
    </row>
    <row r="2497" spans="4:4">
      <c r="D2497" s="64"/>
    </row>
    <row r="2498" spans="4:4">
      <c r="D2498" s="64"/>
    </row>
    <row r="2499" spans="4:4">
      <c r="D2499" s="64"/>
    </row>
    <row r="2500" spans="4:4">
      <c r="D2500" s="64"/>
    </row>
    <row r="2501" spans="4:4">
      <c r="D2501" s="64"/>
    </row>
    <row r="2502" spans="4:4">
      <c r="D2502" s="64"/>
    </row>
    <row r="2503" spans="4:4">
      <c r="D2503" s="64"/>
    </row>
    <row r="2504" spans="4:4">
      <c r="D2504" s="64"/>
    </row>
    <row r="2505" spans="4:4">
      <c r="D2505" s="64"/>
    </row>
    <row r="2506" spans="4:4">
      <c r="D2506" s="64"/>
    </row>
    <row r="2507" spans="4:4">
      <c r="D2507" s="64"/>
    </row>
    <row r="2508" spans="4:4">
      <c r="D2508" s="64"/>
    </row>
    <row r="2509" spans="4:4">
      <c r="D2509" s="64"/>
    </row>
    <row r="2510" spans="4:4">
      <c r="D2510" s="64"/>
    </row>
    <row r="2511" spans="4:4">
      <c r="D2511" s="64"/>
    </row>
    <row r="2512" spans="4:4">
      <c r="D2512" s="64"/>
    </row>
    <row r="2513" spans="4:4">
      <c r="D2513" s="64"/>
    </row>
    <row r="2514" spans="4:4">
      <c r="D2514" s="64"/>
    </row>
    <row r="2515" spans="4:4">
      <c r="D2515" s="64"/>
    </row>
    <row r="2516" spans="4:4">
      <c r="D2516" s="64"/>
    </row>
    <row r="2517" spans="4:4">
      <c r="D2517" s="64"/>
    </row>
    <row r="2518" spans="4:4">
      <c r="D2518" s="64"/>
    </row>
    <row r="2519" spans="4:4">
      <c r="D2519" s="64"/>
    </row>
    <row r="2520" spans="4:4">
      <c r="D2520" s="64"/>
    </row>
    <row r="2521" spans="4:4">
      <c r="D2521" s="64"/>
    </row>
    <row r="2522" spans="4:4">
      <c r="D2522" s="64"/>
    </row>
    <row r="2523" spans="4:4">
      <c r="D2523" s="64"/>
    </row>
    <row r="2524" spans="4:4">
      <c r="D2524" s="64"/>
    </row>
    <row r="2525" spans="4:4">
      <c r="D2525" s="64"/>
    </row>
    <row r="2526" spans="4:4">
      <c r="D2526" s="64"/>
    </row>
    <row r="2527" spans="4:4">
      <c r="D2527" s="64"/>
    </row>
    <row r="2528" spans="4:4">
      <c r="D2528" s="64"/>
    </row>
    <row r="2529" spans="4:4">
      <c r="D2529" s="64"/>
    </row>
    <row r="2530" spans="4:4">
      <c r="D2530" s="64"/>
    </row>
    <row r="2531" spans="4:4">
      <c r="D2531" s="64"/>
    </row>
    <row r="2532" spans="4:4">
      <c r="D2532" s="64"/>
    </row>
    <row r="2533" spans="4:4">
      <c r="D2533" s="64"/>
    </row>
    <row r="2534" spans="4:4">
      <c r="D2534" s="64"/>
    </row>
    <row r="2535" spans="4:4">
      <c r="D2535" s="64"/>
    </row>
    <row r="2536" spans="4:4">
      <c r="D2536" s="64"/>
    </row>
    <row r="2537" spans="4:4">
      <c r="D2537" s="64"/>
    </row>
    <row r="2538" spans="4:4">
      <c r="D2538" s="64"/>
    </row>
    <row r="2539" spans="4:4">
      <c r="D2539" s="64"/>
    </row>
    <row r="2540" spans="4:4">
      <c r="D2540" s="64"/>
    </row>
    <row r="2541" spans="4:4">
      <c r="D2541" s="64"/>
    </row>
    <row r="2542" spans="4:4">
      <c r="D2542" s="64"/>
    </row>
    <row r="2543" spans="4:4">
      <c r="D2543" s="64"/>
    </row>
    <row r="2544" spans="4:4">
      <c r="D2544" s="64"/>
    </row>
    <row r="2545" spans="4:4">
      <c r="D2545" s="64"/>
    </row>
    <row r="2546" spans="4:4">
      <c r="D2546" s="64"/>
    </row>
    <row r="2547" spans="4:4">
      <c r="D2547" s="64"/>
    </row>
    <row r="2548" spans="4:4">
      <c r="D2548" s="64"/>
    </row>
    <row r="2549" spans="4:4">
      <c r="D2549" s="64"/>
    </row>
    <row r="2550" spans="4:4">
      <c r="D2550" s="64"/>
    </row>
    <row r="2551" spans="4:4">
      <c r="D2551" s="64"/>
    </row>
    <row r="2552" spans="4:4">
      <c r="D2552" s="64"/>
    </row>
    <row r="2553" spans="4:4">
      <c r="D2553" s="64"/>
    </row>
    <row r="2554" spans="4:4">
      <c r="D2554" s="64"/>
    </row>
    <row r="2555" spans="4:4">
      <c r="D2555" s="64"/>
    </row>
    <row r="2556" spans="4:4">
      <c r="D2556" s="64"/>
    </row>
    <row r="2557" spans="4:4">
      <c r="D2557" s="64"/>
    </row>
    <row r="2558" spans="4:4">
      <c r="D2558" s="64"/>
    </row>
    <row r="2559" spans="4:4">
      <c r="D2559" s="64"/>
    </row>
    <row r="2560" spans="4:4">
      <c r="D2560" s="64"/>
    </row>
    <row r="2561" spans="4:4">
      <c r="D2561" s="64"/>
    </row>
    <row r="2562" spans="4:4">
      <c r="D2562" s="64"/>
    </row>
    <row r="2563" spans="4:4">
      <c r="D2563" s="64"/>
    </row>
    <row r="2564" spans="4:4">
      <c r="D2564" s="64"/>
    </row>
    <row r="2565" spans="4:4">
      <c r="D2565" s="64"/>
    </row>
    <row r="2566" spans="4:4">
      <c r="D2566" s="64"/>
    </row>
    <row r="2567" spans="4:4">
      <c r="D2567" s="64"/>
    </row>
    <row r="2568" spans="4:4">
      <c r="D2568" s="64"/>
    </row>
    <row r="2569" spans="4:4">
      <c r="D2569" s="64"/>
    </row>
    <row r="2570" spans="4:4">
      <c r="D2570" s="64"/>
    </row>
    <row r="2571" spans="4:4">
      <c r="D2571" s="64"/>
    </row>
    <row r="2572" spans="4:4">
      <c r="D2572" s="64"/>
    </row>
    <row r="2573" spans="4:4">
      <c r="D2573" s="64"/>
    </row>
    <row r="2574" spans="4:4">
      <c r="D2574" s="64"/>
    </row>
    <row r="2575" spans="4:4">
      <c r="D2575" s="64"/>
    </row>
    <row r="2576" spans="4:4">
      <c r="D2576" s="64"/>
    </row>
    <row r="2577" spans="4:4">
      <c r="D2577" s="64"/>
    </row>
    <row r="2578" spans="4:4">
      <c r="D2578" s="64"/>
    </row>
    <row r="2579" spans="4:4">
      <c r="D2579" s="64"/>
    </row>
    <row r="2580" spans="4:4">
      <c r="D2580" s="64"/>
    </row>
    <row r="2581" spans="4:4">
      <c r="D2581" s="64"/>
    </row>
    <row r="2582" spans="4:4">
      <c r="D2582" s="64"/>
    </row>
    <row r="2583" spans="4:4">
      <c r="D2583" s="64"/>
    </row>
    <row r="2584" spans="4:4">
      <c r="D2584" s="64"/>
    </row>
    <row r="2585" spans="4:4">
      <c r="D2585" s="64"/>
    </row>
    <row r="2586" spans="4:4">
      <c r="D2586" s="64"/>
    </row>
    <row r="2587" spans="4:4">
      <c r="D2587" s="64"/>
    </row>
    <row r="2588" spans="4:4">
      <c r="D2588" s="64"/>
    </row>
    <row r="2589" spans="4:4">
      <c r="D2589" s="64"/>
    </row>
    <row r="2590" spans="4:4">
      <c r="D2590" s="64"/>
    </row>
    <row r="2591" spans="4:4">
      <c r="D2591" s="64"/>
    </row>
    <row r="2592" spans="4:4">
      <c r="D2592" s="64"/>
    </row>
    <row r="2593" spans="4:4">
      <c r="D2593" s="64"/>
    </row>
    <row r="2594" spans="4:4">
      <c r="D2594" s="64"/>
    </row>
    <row r="2595" spans="4:4">
      <c r="D2595" s="64"/>
    </row>
    <row r="2596" spans="4:4">
      <c r="D2596" s="64"/>
    </row>
    <row r="2597" spans="4:4">
      <c r="D2597" s="64"/>
    </row>
    <row r="2598" spans="4:4">
      <c r="D2598" s="64"/>
    </row>
    <row r="2599" spans="4:4">
      <c r="D2599" s="64"/>
    </row>
    <row r="2600" spans="4:4">
      <c r="D2600" s="64"/>
    </row>
    <row r="2601" spans="4:4">
      <c r="D2601" s="64"/>
    </row>
    <row r="2602" spans="4:4">
      <c r="D2602" s="64"/>
    </row>
    <row r="2603" spans="4:4">
      <c r="D2603" s="64"/>
    </row>
    <row r="2604" spans="4:4">
      <c r="D2604" s="64"/>
    </row>
    <row r="2605" spans="4:4">
      <c r="D2605" s="64"/>
    </row>
    <row r="2606" spans="4:4">
      <c r="D2606" s="64"/>
    </row>
    <row r="2607" spans="4:4">
      <c r="D2607" s="64"/>
    </row>
    <row r="2608" spans="4:4">
      <c r="D2608" s="64"/>
    </row>
    <row r="2609" spans="4:4">
      <c r="D2609" s="64"/>
    </row>
    <row r="2610" spans="4:4">
      <c r="D2610" s="64"/>
    </row>
    <row r="2611" spans="4:4">
      <c r="D2611" s="64"/>
    </row>
    <row r="2612" spans="4:4">
      <c r="D2612" s="64"/>
    </row>
    <row r="2613" spans="4:4">
      <c r="D2613" s="64"/>
    </row>
    <row r="2614" spans="4:4">
      <c r="D2614" s="64"/>
    </row>
    <row r="2615" spans="4:4">
      <c r="D2615" s="64"/>
    </row>
    <row r="2616" spans="4:4">
      <c r="D2616" s="64"/>
    </row>
    <row r="2617" spans="4:4">
      <c r="D2617" s="64"/>
    </row>
    <row r="2618" spans="4:4">
      <c r="D2618" s="64"/>
    </row>
    <row r="2619" spans="4:4">
      <c r="D2619" s="64"/>
    </row>
    <row r="2620" spans="4:4">
      <c r="D2620" s="64"/>
    </row>
    <row r="2621" spans="4:4">
      <c r="D2621" s="64"/>
    </row>
    <row r="2622" spans="4:4">
      <c r="D2622" s="64"/>
    </row>
    <row r="2623" spans="4:4">
      <c r="D2623" s="64"/>
    </row>
    <row r="2624" spans="4:4">
      <c r="D2624" s="64"/>
    </row>
    <row r="2625" spans="4:4">
      <c r="D2625" s="64"/>
    </row>
    <row r="2626" spans="4:4">
      <c r="D2626" s="64"/>
    </row>
    <row r="2627" spans="4:4">
      <c r="D2627" s="64"/>
    </row>
    <row r="2628" spans="4:4">
      <c r="D2628" s="64"/>
    </row>
    <row r="2629" spans="4:4">
      <c r="D2629" s="64"/>
    </row>
    <row r="2630" spans="4:4">
      <c r="D2630" s="64"/>
    </row>
    <row r="2631" spans="4:4">
      <c r="D2631" s="64"/>
    </row>
    <row r="2632" spans="4:4">
      <c r="D2632" s="64"/>
    </row>
    <row r="2633" spans="4:4">
      <c r="D2633" s="64"/>
    </row>
    <row r="2634" spans="4:4">
      <c r="D2634" s="64"/>
    </row>
    <row r="2635" spans="4:4">
      <c r="D2635" s="64"/>
    </row>
    <row r="2636" spans="4:4">
      <c r="D2636" s="64"/>
    </row>
    <row r="2637" spans="4:4">
      <c r="D2637" s="64"/>
    </row>
    <row r="2638" spans="4:4">
      <c r="D2638" s="64"/>
    </row>
    <row r="2639" spans="4:4">
      <c r="D2639" s="64"/>
    </row>
    <row r="2640" spans="4:4">
      <c r="D2640" s="64"/>
    </row>
    <row r="2641" spans="4:4">
      <c r="D2641" s="64"/>
    </row>
    <row r="2642" spans="4:4">
      <c r="D2642" s="64"/>
    </row>
    <row r="2643" spans="4:4">
      <c r="D2643" s="64"/>
    </row>
    <row r="2644" spans="4:4">
      <c r="D2644" s="64"/>
    </row>
    <row r="2645" spans="4:4">
      <c r="D2645" s="64"/>
    </row>
    <row r="2646" spans="4:4">
      <c r="D2646" s="64"/>
    </row>
    <row r="2647" spans="4:4">
      <c r="D2647" s="64"/>
    </row>
    <row r="2648" spans="4:4">
      <c r="D2648" s="64"/>
    </row>
    <row r="2649" spans="4:4">
      <c r="D2649" s="64"/>
    </row>
    <row r="2650" spans="4:4">
      <c r="D2650" s="64"/>
    </row>
    <row r="2651" spans="4:4">
      <c r="D2651" s="64"/>
    </row>
    <row r="2652" spans="4:4">
      <c r="D2652" s="64"/>
    </row>
    <row r="2653" spans="4:4">
      <c r="D2653" s="64"/>
    </row>
    <row r="2654" spans="4:4">
      <c r="D2654" s="64"/>
    </row>
    <row r="2655" spans="4:4">
      <c r="D2655" s="64"/>
    </row>
    <row r="2656" spans="4:4">
      <c r="D2656" s="64"/>
    </row>
    <row r="2657" spans="4:4">
      <c r="D2657" s="64"/>
    </row>
    <row r="2658" spans="4:4">
      <c r="D2658" s="64"/>
    </row>
    <row r="2659" spans="4:4">
      <c r="D2659" s="64"/>
    </row>
    <row r="2660" spans="4:4">
      <c r="D2660" s="64"/>
    </row>
    <row r="2661" spans="4:4">
      <c r="D2661" s="64"/>
    </row>
    <row r="2662" spans="4:4">
      <c r="D2662" s="64"/>
    </row>
    <row r="2663" spans="4:4">
      <c r="D2663" s="64"/>
    </row>
    <row r="2664" spans="4:4">
      <c r="D2664" s="64"/>
    </row>
    <row r="2665" spans="4:4">
      <c r="D2665" s="64"/>
    </row>
    <row r="2666" spans="4:4">
      <c r="D2666" s="64"/>
    </row>
    <row r="2667" spans="4:4">
      <c r="D2667" s="64"/>
    </row>
    <row r="2668" spans="4:4">
      <c r="D2668" s="64"/>
    </row>
    <row r="2669" spans="4:4">
      <c r="D2669" s="64"/>
    </row>
    <row r="2670" spans="4:4">
      <c r="D2670" s="64"/>
    </row>
    <row r="2671" spans="4:4">
      <c r="D2671" s="64"/>
    </row>
    <row r="2672" spans="4:4">
      <c r="D2672" s="64"/>
    </row>
    <row r="2673" spans="4:4">
      <c r="D2673" s="64"/>
    </row>
    <row r="2674" spans="4:4">
      <c r="D2674" s="64"/>
    </row>
    <row r="2675" spans="4:4">
      <c r="D2675" s="64"/>
    </row>
    <row r="2676" spans="4:4">
      <c r="D2676" s="64"/>
    </row>
    <row r="2677" spans="4:4">
      <c r="D2677" s="64"/>
    </row>
    <row r="2678" spans="4:4">
      <c r="D2678" s="64"/>
    </row>
    <row r="2679" spans="4:4">
      <c r="D2679" s="64"/>
    </row>
    <row r="2680" spans="4:4">
      <c r="D2680" s="64"/>
    </row>
    <row r="2681" spans="4:4">
      <c r="D2681" s="64"/>
    </row>
    <row r="2682" spans="4:4">
      <c r="D2682" s="64"/>
    </row>
    <row r="2683" spans="4:4">
      <c r="D2683" s="64"/>
    </row>
    <row r="2684" spans="4:4">
      <c r="D2684" s="64"/>
    </row>
    <row r="2685" spans="4:4">
      <c r="D2685" s="64"/>
    </row>
    <row r="2686" spans="4:4">
      <c r="D2686" s="64"/>
    </row>
    <row r="2687" spans="4:4">
      <c r="D2687" s="64"/>
    </row>
    <row r="2688" spans="4:4">
      <c r="D2688" s="64"/>
    </row>
    <row r="2689" spans="4:4">
      <c r="D2689" s="64"/>
    </row>
    <row r="2690" spans="4:4">
      <c r="D2690" s="64"/>
    </row>
    <row r="2691" spans="4:4">
      <c r="D2691" s="64"/>
    </row>
    <row r="2692" spans="4:4">
      <c r="D2692" s="64"/>
    </row>
    <row r="2693" spans="4:4">
      <c r="D2693" s="64"/>
    </row>
    <row r="2694" spans="4:4">
      <c r="D2694" s="64"/>
    </row>
    <row r="2695" spans="4:4">
      <c r="D2695" s="64"/>
    </row>
    <row r="2696" spans="4:4">
      <c r="D2696" s="64"/>
    </row>
    <row r="2697" spans="4:4">
      <c r="D2697" s="64"/>
    </row>
    <row r="2698" spans="4:4">
      <c r="D2698" s="64"/>
    </row>
    <row r="2699" spans="4:4">
      <c r="D2699" s="64"/>
    </row>
    <row r="2700" spans="4:4">
      <c r="D2700" s="64"/>
    </row>
    <row r="2701" spans="4:4">
      <c r="D2701" s="64"/>
    </row>
    <row r="2702" spans="4:4">
      <c r="D2702" s="64"/>
    </row>
    <row r="2703" spans="4:4">
      <c r="D2703" s="64"/>
    </row>
    <row r="2704" spans="4:4">
      <c r="D2704" s="64"/>
    </row>
    <row r="2705" spans="4:4">
      <c r="D2705" s="64"/>
    </row>
    <row r="2706" spans="4:4">
      <c r="D2706" s="64"/>
    </row>
    <row r="2707" spans="4:4">
      <c r="D2707" s="64"/>
    </row>
    <row r="2708" spans="4:4">
      <c r="D2708" s="64"/>
    </row>
    <row r="2709" spans="4:4">
      <c r="D2709" s="64"/>
    </row>
    <row r="2710" spans="4:4">
      <c r="D2710" s="64"/>
    </row>
    <row r="2711" spans="4:4">
      <c r="D2711" s="64"/>
    </row>
    <row r="2712" spans="4:4">
      <c r="D2712" s="64"/>
    </row>
    <row r="2713" spans="4:4">
      <c r="D2713" s="64"/>
    </row>
    <row r="2714" spans="4:4">
      <c r="D2714" s="64"/>
    </row>
    <row r="2715" spans="4:4">
      <c r="D2715" s="64"/>
    </row>
    <row r="2716" spans="4:4">
      <c r="D2716" s="64"/>
    </row>
    <row r="2717" spans="4:4">
      <c r="D2717" s="64"/>
    </row>
    <row r="2718" spans="4:4">
      <c r="D2718" s="64"/>
    </row>
    <row r="2719" spans="4:4">
      <c r="D2719" s="64"/>
    </row>
    <row r="2720" spans="4:4">
      <c r="D2720" s="64"/>
    </row>
    <row r="2721" spans="4:4">
      <c r="D2721" s="64"/>
    </row>
    <row r="2722" spans="4:4">
      <c r="D2722" s="64"/>
    </row>
    <row r="2723" spans="4:4">
      <c r="D2723" s="64"/>
    </row>
    <row r="2724" spans="4:4">
      <c r="D2724" s="64"/>
    </row>
    <row r="2725" spans="4:4">
      <c r="D2725" s="64"/>
    </row>
    <row r="2726" spans="4:4">
      <c r="D2726" s="64"/>
    </row>
    <row r="2727" spans="4:4">
      <c r="D2727" s="64"/>
    </row>
    <row r="2728" spans="4:4">
      <c r="D2728" s="64"/>
    </row>
    <row r="2729" spans="4:4">
      <c r="D2729" s="64"/>
    </row>
    <row r="2730" spans="4:4">
      <c r="D2730" s="64"/>
    </row>
    <row r="2731" spans="4:4">
      <c r="D2731" s="64"/>
    </row>
    <row r="2732" spans="4:4">
      <c r="D2732" s="64"/>
    </row>
    <row r="2733" spans="4:4">
      <c r="D2733" s="64"/>
    </row>
    <row r="2734" spans="4:4">
      <c r="D2734" s="64"/>
    </row>
    <row r="2735" spans="4:4">
      <c r="D2735" s="64"/>
    </row>
    <row r="2736" spans="4:4">
      <c r="D2736" s="64"/>
    </row>
    <row r="2737" spans="4:4">
      <c r="D2737" s="64"/>
    </row>
    <row r="2738" spans="4:4">
      <c r="D2738" s="64"/>
    </row>
    <row r="2739" spans="4:4">
      <c r="D2739" s="64"/>
    </row>
    <row r="2740" spans="4:4">
      <c r="D2740" s="64"/>
    </row>
    <row r="2741" spans="4:4">
      <c r="D2741" s="64"/>
    </row>
    <row r="2742" spans="4:4">
      <c r="D2742" s="64"/>
    </row>
    <row r="2743" spans="4:4">
      <c r="D2743" s="64"/>
    </row>
    <row r="2744" spans="4:4">
      <c r="D2744" s="64"/>
    </row>
    <row r="2745" spans="4:4">
      <c r="D2745" s="64"/>
    </row>
    <row r="2746" spans="4:4">
      <c r="D2746" s="64"/>
    </row>
    <row r="2747" spans="4:4">
      <c r="D2747" s="64"/>
    </row>
    <row r="2748" spans="4:4">
      <c r="D2748" s="64"/>
    </row>
    <row r="2749" spans="4:4">
      <c r="D2749" s="64"/>
    </row>
    <row r="2750" spans="4:4">
      <c r="D2750" s="64"/>
    </row>
    <row r="2751" spans="4:4">
      <c r="D2751" s="64"/>
    </row>
    <row r="2752" spans="4:4">
      <c r="D2752" s="64"/>
    </row>
    <row r="2753" spans="4:4">
      <c r="D2753" s="64"/>
    </row>
    <row r="2754" spans="4:4">
      <c r="D2754" s="64"/>
    </row>
    <row r="2755" spans="4:4">
      <c r="D2755" s="64"/>
    </row>
    <row r="2756" spans="4:4">
      <c r="D2756" s="64"/>
    </row>
    <row r="2757" spans="4:4">
      <c r="D2757" s="64"/>
    </row>
    <row r="2758" spans="4:4">
      <c r="D2758" s="64"/>
    </row>
    <row r="2759" spans="4:4">
      <c r="D2759" s="64"/>
    </row>
    <row r="2760" spans="4:4">
      <c r="D2760" s="64"/>
    </row>
    <row r="2761" spans="4:4">
      <c r="D2761" s="64"/>
    </row>
    <row r="2762" spans="4:4">
      <c r="D2762" s="64"/>
    </row>
    <row r="2763" spans="4:4">
      <c r="D2763" s="64"/>
    </row>
    <row r="2764" spans="4:4">
      <c r="D2764" s="64"/>
    </row>
    <row r="2765" spans="4:4">
      <c r="D2765" s="64"/>
    </row>
    <row r="2766" spans="4:4">
      <c r="D2766" s="64"/>
    </row>
    <row r="2767" spans="4:4">
      <c r="D2767" s="64"/>
    </row>
    <row r="2768" spans="4:4">
      <c r="D2768" s="64"/>
    </row>
    <row r="2769" spans="4:4">
      <c r="D2769" s="64"/>
    </row>
    <row r="2770" spans="4:4">
      <c r="D2770" s="64"/>
    </row>
    <row r="2771" spans="4:4">
      <c r="D2771" s="64"/>
    </row>
    <row r="2772" spans="4:4">
      <c r="D2772" s="64"/>
    </row>
    <row r="2773" spans="4:4">
      <c r="D2773" s="64"/>
    </row>
    <row r="2774" spans="4:4">
      <c r="D2774" s="64"/>
    </row>
    <row r="2775" spans="4:4">
      <c r="D2775" s="64"/>
    </row>
    <row r="2776" spans="4:4">
      <c r="D2776" s="64"/>
    </row>
    <row r="2777" spans="4:4">
      <c r="D2777" s="64"/>
    </row>
    <row r="2778" spans="4:4">
      <c r="D2778" s="64"/>
    </row>
    <row r="2779" spans="4:4">
      <c r="D2779" s="64"/>
    </row>
    <row r="2780" spans="4:4">
      <c r="D2780" s="64"/>
    </row>
    <row r="2781" spans="4:4">
      <c r="D2781" s="64"/>
    </row>
    <row r="2782" spans="4:4">
      <c r="D2782" s="64"/>
    </row>
    <row r="2783" spans="4:4">
      <c r="D2783" s="64"/>
    </row>
    <row r="2784" spans="4:4">
      <c r="D2784" s="64"/>
    </row>
    <row r="2785" spans="4:4">
      <c r="D2785" s="64"/>
    </row>
    <row r="2786" spans="4:4">
      <c r="D2786" s="64"/>
    </row>
    <row r="2787" spans="4:4">
      <c r="D2787" s="64"/>
    </row>
    <row r="2788" spans="4:4">
      <c r="D2788" s="64"/>
    </row>
    <row r="2789" spans="4:4">
      <c r="D2789" s="64"/>
    </row>
    <row r="2790" spans="4:4">
      <c r="D2790" s="64"/>
    </row>
    <row r="2791" spans="4:4">
      <c r="D2791" s="64"/>
    </row>
    <row r="2792" spans="4:4">
      <c r="D2792" s="64"/>
    </row>
    <row r="2793" spans="4:4">
      <c r="D2793" s="64"/>
    </row>
    <row r="2794" spans="4:4">
      <c r="D2794" s="64"/>
    </row>
    <row r="2795" spans="4:4">
      <c r="D2795" s="64"/>
    </row>
    <row r="2796" spans="4:4">
      <c r="D2796" s="64"/>
    </row>
    <row r="2797" spans="4:4">
      <c r="D2797" s="64"/>
    </row>
    <row r="2798" spans="4:4">
      <c r="D2798" s="64"/>
    </row>
    <row r="2799" spans="4:4">
      <c r="D2799" s="64"/>
    </row>
    <row r="2800" spans="4:4">
      <c r="D2800" s="64"/>
    </row>
    <row r="2801" spans="4:4">
      <c r="D2801" s="64"/>
    </row>
    <row r="2802" spans="4:4">
      <c r="D2802" s="64"/>
    </row>
    <row r="2803" spans="4:4">
      <c r="D2803" s="64"/>
    </row>
    <row r="2804" spans="4:4">
      <c r="D2804" s="64"/>
    </row>
    <row r="2805" spans="4:4">
      <c r="D2805" s="64"/>
    </row>
    <row r="2806" spans="4:4">
      <c r="D2806" s="64"/>
    </row>
    <row r="2807" spans="4:4">
      <c r="D2807" s="64"/>
    </row>
    <row r="2808" spans="4:4">
      <c r="D2808" s="64"/>
    </row>
    <row r="2809" spans="4:4">
      <c r="D2809" s="64"/>
    </row>
    <row r="2810" spans="4:4">
      <c r="D2810" s="64"/>
    </row>
    <row r="2811" spans="4:4">
      <c r="D2811" s="64"/>
    </row>
    <row r="2812" spans="4:4">
      <c r="D2812" s="64"/>
    </row>
    <row r="2813" spans="4:4">
      <c r="D2813" s="64"/>
    </row>
    <row r="2814" spans="4:4">
      <c r="D2814" s="64"/>
    </row>
    <row r="2815" spans="4:4">
      <c r="D2815" s="64"/>
    </row>
    <row r="2816" spans="4:4">
      <c r="D2816" s="64"/>
    </row>
    <row r="2817" spans="4:4">
      <c r="D2817" s="64"/>
    </row>
    <row r="2818" spans="4:4">
      <c r="D2818" s="64"/>
    </row>
    <row r="2819" spans="4:4">
      <c r="D2819" s="64"/>
    </row>
    <row r="2820" spans="4:4">
      <c r="D2820" s="64"/>
    </row>
    <row r="2821" spans="4:4">
      <c r="D2821" s="64"/>
    </row>
    <row r="2822" spans="4:4">
      <c r="D2822" s="64"/>
    </row>
    <row r="2823" spans="4:4">
      <c r="D2823" s="64"/>
    </row>
    <row r="2824" spans="4:4">
      <c r="D2824" s="64"/>
    </row>
    <row r="2825" spans="4:4">
      <c r="D2825" s="64"/>
    </row>
    <row r="2826" spans="4:4">
      <c r="D2826" s="64"/>
    </row>
    <row r="2827" spans="4:4">
      <c r="D2827" s="64"/>
    </row>
    <row r="2828" spans="4:4">
      <c r="D2828" s="64"/>
    </row>
    <row r="2829" spans="4:4">
      <c r="D2829" s="64"/>
    </row>
    <row r="2830" spans="4:4">
      <c r="D2830" s="64"/>
    </row>
    <row r="2831" spans="4:4">
      <c r="D2831" s="64"/>
    </row>
    <row r="2832" spans="4:4">
      <c r="D2832" s="64"/>
    </row>
    <row r="2833" spans="4:4">
      <c r="D2833" s="64"/>
    </row>
    <row r="2834" spans="4:4">
      <c r="D2834" s="64"/>
    </row>
    <row r="2835" spans="4:4">
      <c r="D2835" s="64"/>
    </row>
    <row r="2836" spans="4:4">
      <c r="D2836" s="64"/>
    </row>
    <row r="2837" spans="4:4">
      <c r="D2837" s="64"/>
    </row>
    <row r="2838" spans="4:4">
      <c r="D2838" s="64"/>
    </row>
    <row r="2839" spans="4:4">
      <c r="D2839" s="64"/>
    </row>
    <row r="2840" spans="4:4">
      <c r="D2840" s="64"/>
    </row>
    <row r="2841" spans="4:4">
      <c r="D2841" s="64"/>
    </row>
    <row r="2842" spans="4:4">
      <c r="D2842" s="64"/>
    </row>
    <row r="2843" spans="4:4">
      <c r="D2843" s="64"/>
    </row>
    <row r="2844" spans="4:4">
      <c r="D2844" s="64"/>
    </row>
    <row r="2845" spans="4:4">
      <c r="D2845" s="64"/>
    </row>
    <row r="2846" spans="4:4">
      <c r="D2846" s="64"/>
    </row>
    <row r="2847" spans="4:4">
      <c r="D2847" s="64"/>
    </row>
    <row r="2848" spans="4:4">
      <c r="D2848" s="64"/>
    </row>
    <row r="2849" spans="4:4">
      <c r="D2849" s="64"/>
    </row>
    <row r="2850" spans="4:4">
      <c r="D2850" s="64"/>
    </row>
    <row r="2851" spans="4:4">
      <c r="D2851" s="64"/>
    </row>
    <row r="2852" spans="4:4">
      <c r="D2852" s="64"/>
    </row>
    <row r="2853" spans="4:4">
      <c r="D2853" s="64"/>
    </row>
    <row r="2854" spans="4:4">
      <c r="D2854" s="64"/>
    </row>
    <row r="2855" spans="4:4">
      <c r="D2855" s="64"/>
    </row>
    <row r="2856" spans="4:4">
      <c r="D2856" s="64"/>
    </row>
    <row r="2857" spans="4:4">
      <c r="D2857" s="64"/>
    </row>
    <row r="2858" spans="4:4">
      <c r="D2858" s="64"/>
    </row>
    <row r="2859" spans="4:4">
      <c r="D2859" s="64"/>
    </row>
    <row r="2860" spans="4:4">
      <c r="D2860" s="64"/>
    </row>
    <row r="2861" spans="4:4">
      <c r="D2861" s="64"/>
    </row>
    <row r="2862" spans="4:4">
      <c r="D2862" s="64"/>
    </row>
    <row r="2863" spans="4:4">
      <c r="D2863" s="64"/>
    </row>
    <row r="2864" spans="4:4">
      <c r="D2864" s="64"/>
    </row>
    <row r="2865" spans="4:4">
      <c r="D2865" s="64"/>
    </row>
    <row r="2866" spans="4:4">
      <c r="D2866" s="64"/>
    </row>
    <row r="2867" spans="4:4">
      <c r="D2867" s="64"/>
    </row>
    <row r="2868" spans="4:4">
      <c r="D2868" s="64"/>
    </row>
    <row r="2869" spans="4:4">
      <c r="D2869" s="64"/>
    </row>
    <row r="2870" spans="4:4">
      <c r="D2870" s="64"/>
    </row>
    <row r="2871" spans="4:4">
      <c r="D2871" s="64"/>
    </row>
    <row r="2872" spans="4:4">
      <c r="D2872" s="64"/>
    </row>
    <row r="2873" spans="4:4">
      <c r="D2873" s="64"/>
    </row>
    <row r="2874" spans="4:4">
      <c r="D2874" s="64"/>
    </row>
    <row r="2875" spans="4:4">
      <c r="D2875" s="64"/>
    </row>
    <row r="2876" spans="4:4">
      <c r="D2876" s="64"/>
    </row>
    <row r="2877" spans="4:4">
      <c r="D2877" s="64"/>
    </row>
    <row r="2878" spans="4:4">
      <c r="D2878" s="64"/>
    </row>
    <row r="2879" spans="4:4">
      <c r="D2879" s="64"/>
    </row>
    <row r="2880" spans="4:4">
      <c r="D2880" s="64"/>
    </row>
    <row r="2881" spans="4:4">
      <c r="D2881" s="64"/>
    </row>
    <row r="2882" spans="4:4">
      <c r="D2882" s="64"/>
    </row>
    <row r="2883" spans="4:4">
      <c r="D2883" s="64"/>
    </row>
    <row r="2884" spans="4:4">
      <c r="D2884" s="64"/>
    </row>
    <row r="2885" spans="4:4">
      <c r="D2885" s="64"/>
    </row>
    <row r="2886" spans="4:4">
      <c r="D2886" s="64"/>
    </row>
    <row r="2887" spans="4:4">
      <c r="D2887" s="64"/>
    </row>
    <row r="2888" spans="4:4">
      <c r="D2888" s="64"/>
    </row>
    <row r="2889" spans="4:4">
      <c r="D2889" s="64"/>
    </row>
    <row r="2890" spans="4:4">
      <c r="D2890" s="64"/>
    </row>
    <row r="2891" spans="4:4">
      <c r="D2891" s="64"/>
    </row>
    <row r="2892" spans="4:4">
      <c r="D2892" s="64"/>
    </row>
    <row r="2893" spans="4:4">
      <c r="D2893" s="64"/>
    </row>
    <row r="2894" spans="4:4">
      <c r="D2894" s="64"/>
    </row>
    <row r="2895" spans="4:4">
      <c r="D2895" s="64"/>
    </row>
    <row r="2896" spans="4:4">
      <c r="D2896" s="64"/>
    </row>
    <row r="2897" spans="4:4">
      <c r="D2897" s="64"/>
    </row>
    <row r="2898" spans="4:4">
      <c r="D2898" s="64"/>
    </row>
    <row r="2899" spans="4:4">
      <c r="D2899" s="64"/>
    </row>
    <row r="2900" spans="4:4">
      <c r="D2900" s="64"/>
    </row>
    <row r="2901" spans="4:4">
      <c r="D2901" s="64"/>
    </row>
    <row r="2902" spans="4:4">
      <c r="D2902" s="64"/>
    </row>
    <row r="2903" spans="4:4">
      <c r="D2903" s="64"/>
    </row>
    <row r="2904" spans="4:4">
      <c r="D2904" s="64"/>
    </row>
    <row r="2905" spans="4:4">
      <c r="D2905" s="64"/>
    </row>
    <row r="2906" spans="4:4">
      <c r="D2906" s="64"/>
    </row>
    <row r="2907" spans="4:4">
      <c r="D2907" s="64"/>
    </row>
    <row r="2908" spans="4:4">
      <c r="D2908" s="64"/>
    </row>
    <row r="2909" spans="4:4">
      <c r="D2909" s="64"/>
    </row>
    <row r="2910" spans="4:4">
      <c r="D2910" s="64"/>
    </row>
    <row r="2911" spans="4:4">
      <c r="D2911" s="64"/>
    </row>
    <row r="2912" spans="4:4">
      <c r="D2912" s="64"/>
    </row>
    <row r="2913" spans="4:4">
      <c r="D2913" s="64"/>
    </row>
    <row r="2914" spans="4:4">
      <c r="D2914" s="64"/>
    </row>
    <row r="2915" spans="4:4">
      <c r="D2915" s="64"/>
    </row>
    <row r="2916" spans="4:4">
      <c r="D2916" s="64"/>
    </row>
    <row r="2917" spans="4:4">
      <c r="D2917" s="64"/>
    </row>
    <row r="2918" spans="4:4">
      <c r="D2918" s="64"/>
    </row>
    <row r="2919" spans="4:4">
      <c r="D2919" s="64"/>
    </row>
    <row r="2920" spans="4:4">
      <c r="D2920" s="64"/>
    </row>
    <row r="2921" spans="4:4">
      <c r="D2921" s="64"/>
    </row>
    <row r="2922" spans="4:4">
      <c r="D2922" s="64"/>
    </row>
    <row r="2923" spans="4:4">
      <c r="D2923" s="64"/>
    </row>
    <row r="2924" spans="4:4">
      <c r="D2924" s="64"/>
    </row>
    <row r="2925" spans="4:4">
      <c r="D2925" s="64"/>
    </row>
    <row r="2926" spans="4:4">
      <c r="D2926" s="64"/>
    </row>
    <row r="2927" spans="4:4">
      <c r="D2927" s="64"/>
    </row>
    <row r="2928" spans="4:4">
      <c r="D2928" s="64"/>
    </row>
    <row r="2929" spans="4:4">
      <c r="D2929" s="64"/>
    </row>
    <row r="2930" spans="4:4">
      <c r="D2930" s="64"/>
    </row>
    <row r="2931" spans="4:4">
      <c r="D2931" s="64"/>
    </row>
    <row r="2932" spans="4:4">
      <c r="D2932" s="64"/>
    </row>
    <row r="2933" spans="4:4">
      <c r="D2933" s="64"/>
    </row>
    <row r="2934" spans="4:4">
      <c r="D2934" s="64"/>
    </row>
    <row r="2935" spans="4:4">
      <c r="D2935" s="64"/>
    </row>
    <row r="2936" spans="4:4">
      <c r="D2936" s="64"/>
    </row>
    <row r="2937" spans="4:4">
      <c r="D2937" s="64"/>
    </row>
    <row r="2938" spans="4:4">
      <c r="D2938" s="64"/>
    </row>
    <row r="2939" spans="4:4">
      <c r="D2939" s="64"/>
    </row>
    <row r="2940" spans="4:4">
      <c r="D2940" s="64"/>
    </row>
    <row r="2941" spans="4:4">
      <c r="D2941" s="64"/>
    </row>
    <row r="2942" spans="4:4">
      <c r="D2942" s="64"/>
    </row>
    <row r="2943" spans="4:4">
      <c r="D2943" s="64"/>
    </row>
    <row r="2944" spans="4:4">
      <c r="D2944" s="64"/>
    </row>
    <row r="2945" spans="4:4">
      <c r="D2945" s="64"/>
    </row>
    <row r="2946" spans="4:4">
      <c r="D2946" s="64"/>
    </row>
    <row r="2947" spans="4:4">
      <c r="D2947" s="64"/>
    </row>
    <row r="2948" spans="4:4">
      <c r="D2948" s="64"/>
    </row>
    <row r="2949" spans="4:4">
      <c r="D2949" s="64"/>
    </row>
    <row r="2950" spans="4:4">
      <c r="D2950" s="64"/>
    </row>
    <row r="2951" spans="4:4">
      <c r="D2951" s="64"/>
    </row>
    <row r="2952" spans="4:4">
      <c r="D2952" s="64"/>
    </row>
    <row r="2953" spans="4:4">
      <c r="D2953" s="64"/>
    </row>
    <row r="2954" spans="4:4">
      <c r="D2954" s="64"/>
    </row>
    <row r="2955" spans="4:4">
      <c r="D2955" s="64"/>
    </row>
    <row r="2956" spans="4:4">
      <c r="D2956" s="64"/>
    </row>
    <row r="2957" spans="4:4">
      <c r="D2957" s="64"/>
    </row>
    <row r="2958" spans="4:4">
      <c r="D2958" s="64"/>
    </row>
    <row r="2959" spans="4:4">
      <c r="D2959" s="64"/>
    </row>
    <row r="2960" spans="4:4">
      <c r="D2960" s="64"/>
    </row>
    <row r="2961" spans="4:4">
      <c r="D2961" s="64"/>
    </row>
    <row r="2962" spans="4:4">
      <c r="D2962" s="64"/>
    </row>
    <row r="2963" spans="4:4">
      <c r="D2963" s="64"/>
    </row>
    <row r="2964" spans="4:4">
      <c r="D2964" s="64"/>
    </row>
    <row r="2965" spans="4:4">
      <c r="D2965" s="64"/>
    </row>
    <row r="2966" spans="4:4">
      <c r="D2966" s="64"/>
    </row>
    <row r="2967" spans="4:4">
      <c r="D2967" s="64"/>
    </row>
    <row r="2968" spans="4:4">
      <c r="D2968" s="64"/>
    </row>
    <row r="2969" spans="4:4">
      <c r="D2969" s="64"/>
    </row>
    <row r="2970" spans="4:4">
      <c r="D2970" s="64"/>
    </row>
    <row r="2971" spans="4:4">
      <c r="D2971" s="64"/>
    </row>
    <row r="2972" spans="4:4">
      <c r="D2972" s="64"/>
    </row>
    <row r="2973" spans="4:4">
      <c r="D2973" s="64"/>
    </row>
    <row r="2974" spans="4:4">
      <c r="D2974" s="64"/>
    </row>
    <row r="2975" spans="4:4">
      <c r="D2975" s="64"/>
    </row>
    <row r="2976" spans="4:4">
      <c r="D2976" s="64"/>
    </row>
    <row r="2977" spans="4:4">
      <c r="D2977" s="64"/>
    </row>
    <row r="2978" spans="4:4">
      <c r="D2978" s="64"/>
    </row>
    <row r="2979" spans="4:4">
      <c r="D2979" s="64"/>
    </row>
    <row r="2980" spans="4:4">
      <c r="D2980" s="64"/>
    </row>
    <row r="2981" spans="4:4">
      <c r="D2981" s="64"/>
    </row>
    <row r="2982" spans="4:4">
      <c r="D2982" s="64"/>
    </row>
    <row r="2983" spans="4:4">
      <c r="D2983" s="64"/>
    </row>
    <row r="2984" spans="4:4">
      <c r="D2984" s="64"/>
    </row>
    <row r="2985" spans="4:4">
      <c r="D2985" s="64"/>
    </row>
    <row r="2986" spans="4:4">
      <c r="D2986" s="64"/>
    </row>
    <row r="2987" spans="4:4">
      <c r="D2987" s="64"/>
    </row>
    <row r="2988" spans="4:4">
      <c r="D2988" s="64"/>
    </row>
    <row r="2989" spans="4:4">
      <c r="D2989" s="64"/>
    </row>
    <row r="2990" spans="4:4">
      <c r="D2990" s="64"/>
    </row>
    <row r="2991" spans="4:4">
      <c r="D2991" s="64"/>
    </row>
    <row r="2992" spans="4:4">
      <c r="D2992" s="64"/>
    </row>
    <row r="2993" spans="4:4">
      <c r="D2993" s="64"/>
    </row>
    <row r="2994" spans="4:4">
      <c r="D2994" s="64"/>
    </row>
    <row r="2995" spans="4:4">
      <c r="D2995" s="64"/>
    </row>
    <row r="2996" spans="4:4">
      <c r="D2996" s="64"/>
    </row>
    <row r="2997" spans="4:4">
      <c r="D2997" s="64"/>
    </row>
    <row r="2998" spans="4:4">
      <c r="D2998" s="64"/>
    </row>
    <row r="2999" spans="4:4">
      <c r="D2999" s="64"/>
    </row>
    <row r="3000" spans="4:4">
      <c r="D3000" s="64"/>
    </row>
    <row r="3001" spans="4:4">
      <c r="D3001" s="64"/>
    </row>
    <row r="3002" spans="4:4">
      <c r="D3002" s="64"/>
    </row>
    <row r="3003" spans="4:4">
      <c r="D3003" s="64"/>
    </row>
    <row r="3004" spans="4:4">
      <c r="D3004" s="64"/>
    </row>
    <row r="3005" spans="4:4">
      <c r="D3005" s="64"/>
    </row>
    <row r="3006" spans="4:4">
      <c r="D3006" s="64"/>
    </row>
    <row r="3007" spans="4:4">
      <c r="D3007" s="64"/>
    </row>
    <row r="3008" spans="4:4">
      <c r="D3008" s="64"/>
    </row>
    <row r="3009" spans="4:4">
      <c r="D3009" s="64"/>
    </row>
    <row r="3010" spans="4:4">
      <c r="D3010" s="64"/>
    </row>
    <row r="3011" spans="4:4">
      <c r="D3011" s="64"/>
    </row>
    <row r="3012" spans="4:4">
      <c r="D3012" s="64"/>
    </row>
    <row r="3013" spans="4:4">
      <c r="D3013" s="64"/>
    </row>
    <row r="3014" spans="4:4">
      <c r="D3014" s="64"/>
    </row>
    <row r="3015" spans="4:4">
      <c r="D3015" s="64"/>
    </row>
    <row r="3016" spans="4:4">
      <c r="D3016" s="64"/>
    </row>
    <row r="3017" spans="4:4">
      <c r="D3017" s="64"/>
    </row>
    <row r="3018" spans="4:4">
      <c r="D3018" s="64"/>
    </row>
    <row r="3019" spans="4:4">
      <c r="D3019" s="64"/>
    </row>
    <row r="3020" spans="4:4">
      <c r="D3020" s="64"/>
    </row>
    <row r="3021" spans="4:4">
      <c r="D3021" s="64"/>
    </row>
    <row r="3022" spans="4:4">
      <c r="D3022" s="64"/>
    </row>
    <row r="3023" spans="4:4">
      <c r="D3023" s="64"/>
    </row>
    <row r="3024" spans="4:4">
      <c r="D3024" s="64"/>
    </row>
    <row r="3025" spans="4:4">
      <c r="D3025" s="64"/>
    </row>
    <row r="3026" spans="4:4">
      <c r="D3026" s="64"/>
    </row>
    <row r="3027" spans="4:4">
      <c r="D3027" s="64"/>
    </row>
    <row r="3028" spans="4:4">
      <c r="D3028" s="64"/>
    </row>
    <row r="3029" spans="4:4">
      <c r="D3029" s="64"/>
    </row>
    <row r="3030" spans="4:4">
      <c r="D3030" s="64"/>
    </row>
    <row r="3031" spans="4:4">
      <c r="D3031" s="64"/>
    </row>
    <row r="3032" spans="4:4">
      <c r="D3032" s="64"/>
    </row>
    <row r="3033" spans="4:4">
      <c r="D3033" s="64"/>
    </row>
    <row r="3034" spans="4:4">
      <c r="D3034" s="64"/>
    </row>
    <row r="3035" spans="4:4">
      <c r="D3035" s="64"/>
    </row>
    <row r="3036" spans="4:4">
      <c r="D3036" s="64"/>
    </row>
    <row r="3037" spans="4:4">
      <c r="D3037" s="64"/>
    </row>
    <row r="3038" spans="4:4">
      <c r="D3038" s="64"/>
    </row>
    <row r="3039" spans="4:4">
      <c r="D3039" s="64"/>
    </row>
    <row r="3040" spans="4:4">
      <c r="D3040" s="64"/>
    </row>
    <row r="3041" spans="4:4">
      <c r="D3041" s="64"/>
    </row>
    <row r="3042" spans="4:4">
      <c r="D3042" s="64"/>
    </row>
    <row r="3043" spans="4:4">
      <c r="D3043" s="64"/>
    </row>
    <row r="3044" spans="4:4">
      <c r="D3044" s="64"/>
    </row>
    <row r="3045" spans="4:4">
      <c r="D3045" s="64"/>
    </row>
    <row r="3046" spans="4:4">
      <c r="D3046" s="64"/>
    </row>
    <row r="3047" spans="4:4">
      <c r="D3047" s="64"/>
    </row>
    <row r="3048" spans="4:4">
      <c r="D3048" s="64"/>
    </row>
    <row r="3049" spans="4:4">
      <c r="D3049" s="64"/>
    </row>
    <row r="3050" spans="4:4">
      <c r="D3050" s="64"/>
    </row>
    <row r="3051" spans="4:4">
      <c r="D3051" s="64"/>
    </row>
    <row r="3052" spans="4:4">
      <c r="D3052" s="64"/>
    </row>
    <row r="3053" spans="4:4">
      <c r="D3053" s="64"/>
    </row>
    <row r="3054" spans="4:4">
      <c r="D3054" s="64"/>
    </row>
    <row r="3055" spans="4:4">
      <c r="D3055" s="64"/>
    </row>
    <row r="3056" spans="4:4">
      <c r="D3056" s="64"/>
    </row>
    <row r="3057" spans="4:4">
      <c r="D3057" s="64"/>
    </row>
    <row r="3058" spans="4:4">
      <c r="D3058" s="64"/>
    </row>
    <row r="3059" spans="4:4">
      <c r="D3059" s="64"/>
    </row>
    <row r="3060" spans="4:4">
      <c r="D3060" s="64"/>
    </row>
    <row r="3061" spans="4:4">
      <c r="D3061" s="64"/>
    </row>
    <row r="3062" spans="4:4">
      <c r="D3062" s="64"/>
    </row>
    <row r="3063" spans="4:4">
      <c r="D3063" s="64"/>
    </row>
    <row r="3064" spans="4:4">
      <c r="D3064" s="64"/>
    </row>
    <row r="3065" spans="4:4">
      <c r="D3065" s="64"/>
    </row>
    <row r="3066" spans="4:4">
      <c r="D3066" s="64"/>
    </row>
    <row r="3067" spans="4:4">
      <c r="D3067" s="64"/>
    </row>
    <row r="3068" spans="4:4">
      <c r="D3068" s="64"/>
    </row>
    <row r="3069" spans="4:4">
      <c r="D3069" s="64"/>
    </row>
    <row r="3070" spans="4:4">
      <c r="D3070" s="64"/>
    </row>
    <row r="3071" spans="4:4">
      <c r="D3071" s="64"/>
    </row>
    <row r="3072" spans="4:4">
      <c r="D3072" s="64"/>
    </row>
    <row r="3073" spans="4:4">
      <c r="D3073" s="64"/>
    </row>
    <row r="3074" spans="4:4">
      <c r="D3074" s="64"/>
    </row>
    <row r="3075" spans="4:4">
      <c r="D3075" s="64"/>
    </row>
    <row r="3076" spans="4:4">
      <c r="D3076" s="64"/>
    </row>
    <row r="3077" spans="4:4">
      <c r="D3077" s="64"/>
    </row>
    <row r="3078" spans="4:4">
      <c r="D3078" s="64"/>
    </row>
    <row r="3079" spans="4:4">
      <c r="D3079" s="64"/>
    </row>
    <row r="3080" spans="4:4">
      <c r="D3080" s="64"/>
    </row>
    <row r="3081" spans="4:4">
      <c r="D3081" s="64"/>
    </row>
    <row r="3082" spans="4:4">
      <c r="D3082" s="64"/>
    </row>
    <row r="3083" spans="4:4">
      <c r="D3083" s="64"/>
    </row>
    <row r="3084" spans="4:4">
      <c r="D3084" s="64"/>
    </row>
    <row r="3085" spans="4:4">
      <c r="D3085" s="64"/>
    </row>
    <row r="3086" spans="4:4">
      <c r="D3086" s="64"/>
    </row>
    <row r="3087" spans="4:4">
      <c r="D3087" s="64"/>
    </row>
    <row r="3088" spans="4:4">
      <c r="D3088" s="64"/>
    </row>
    <row r="3089" spans="4:4">
      <c r="D3089" s="64"/>
    </row>
    <row r="3090" spans="4:4">
      <c r="D3090" s="64"/>
    </row>
    <row r="3091" spans="4:4">
      <c r="D3091" s="64"/>
    </row>
    <row r="3092" spans="4:4">
      <c r="D3092" s="64"/>
    </row>
    <row r="3093" spans="4:4">
      <c r="D3093" s="64"/>
    </row>
    <row r="3094" spans="4:4">
      <c r="D3094" s="64"/>
    </row>
    <row r="3095" spans="4:4">
      <c r="D3095" s="64"/>
    </row>
    <row r="3096" spans="4:4">
      <c r="D3096" s="64"/>
    </row>
    <row r="3097" spans="4:4">
      <c r="D3097" s="64"/>
    </row>
    <row r="3098" spans="4:4">
      <c r="D3098" s="64"/>
    </row>
    <row r="3099" spans="4:4">
      <c r="D3099" s="64"/>
    </row>
    <row r="3100" spans="4:4">
      <c r="D3100" s="64"/>
    </row>
    <row r="3101" spans="4:4">
      <c r="D3101" s="64"/>
    </row>
    <row r="3102" spans="4:4">
      <c r="D3102" s="64"/>
    </row>
    <row r="3103" spans="4:4">
      <c r="D3103" s="64"/>
    </row>
    <row r="3104" spans="4:4">
      <c r="D3104" s="64"/>
    </row>
    <row r="3105" spans="4:4">
      <c r="D3105" s="64"/>
    </row>
    <row r="3106" spans="4:4">
      <c r="D3106" s="64"/>
    </row>
    <row r="3107" spans="4:4">
      <c r="D3107" s="64"/>
    </row>
    <row r="3108" spans="4:4">
      <c r="D3108" s="64"/>
    </row>
    <row r="3109" spans="4:4">
      <c r="D3109" s="64"/>
    </row>
    <row r="3110" spans="4:4">
      <c r="D3110" s="64"/>
    </row>
    <row r="3111" spans="4:4">
      <c r="D3111" s="64"/>
    </row>
    <row r="3112" spans="4:4">
      <c r="D3112" s="64"/>
    </row>
    <row r="3113" spans="4:4">
      <c r="D3113" s="64"/>
    </row>
    <row r="3114" spans="4:4">
      <c r="D3114" s="64"/>
    </row>
    <row r="3115" spans="4:4">
      <c r="D3115" s="64"/>
    </row>
    <row r="3116" spans="4:4">
      <c r="D3116" s="64"/>
    </row>
    <row r="3117" spans="4:4">
      <c r="D3117" s="64"/>
    </row>
    <row r="3118" spans="4:4">
      <c r="D3118" s="64"/>
    </row>
    <row r="3119" spans="4:4">
      <c r="D3119" s="64"/>
    </row>
    <row r="3120" spans="4:4">
      <c r="D3120" s="64"/>
    </row>
    <row r="3121" spans="4:4">
      <c r="D3121" s="64"/>
    </row>
    <row r="3122" spans="4:4">
      <c r="D3122" s="64"/>
    </row>
    <row r="3123" spans="4:4">
      <c r="D3123" s="64"/>
    </row>
    <row r="3124" spans="4:4">
      <c r="D3124" s="64"/>
    </row>
    <row r="3125" spans="4:4">
      <c r="D3125" s="64"/>
    </row>
    <row r="3126" spans="4:4">
      <c r="D3126" s="64"/>
    </row>
    <row r="3127" spans="4:4">
      <c r="D3127" s="64"/>
    </row>
    <row r="3128" spans="4:4">
      <c r="D3128" s="64"/>
    </row>
    <row r="3129" spans="4:4">
      <c r="D3129" s="64"/>
    </row>
    <row r="3130" spans="4:4">
      <c r="D3130" s="64"/>
    </row>
    <row r="3131" spans="4:4">
      <c r="D3131" s="64"/>
    </row>
    <row r="3132" spans="4:4">
      <c r="D3132" s="64"/>
    </row>
    <row r="3133" spans="4:4">
      <c r="D3133" s="64"/>
    </row>
    <row r="3134" spans="4:4">
      <c r="D3134" s="64"/>
    </row>
    <row r="3135" spans="4:4">
      <c r="D3135" s="64"/>
    </row>
    <row r="3136" spans="4:4">
      <c r="D3136" s="64"/>
    </row>
    <row r="3137" spans="4:4">
      <c r="D3137" s="64"/>
    </row>
    <row r="3138" spans="4:4">
      <c r="D3138" s="64"/>
    </row>
    <row r="3139" spans="4:4">
      <c r="D3139" s="64"/>
    </row>
    <row r="3140" spans="4:4">
      <c r="D3140" s="64"/>
    </row>
    <row r="3141" spans="4:4">
      <c r="D3141" s="64"/>
    </row>
    <row r="3142" spans="4:4">
      <c r="D3142" s="64"/>
    </row>
    <row r="3143" spans="4:4">
      <c r="D3143" s="64"/>
    </row>
    <row r="3144" spans="4:4">
      <c r="D3144" s="64"/>
    </row>
    <row r="3145" spans="4:4">
      <c r="D3145" s="64"/>
    </row>
    <row r="3146" spans="4:4">
      <c r="D3146" s="64"/>
    </row>
    <row r="3147" spans="4:4">
      <c r="D3147" s="64"/>
    </row>
    <row r="3148" spans="4:4">
      <c r="D3148" s="64"/>
    </row>
    <row r="3149" spans="4:4">
      <c r="D3149" s="64"/>
    </row>
    <row r="3150" spans="4:4">
      <c r="D3150" s="64"/>
    </row>
    <row r="3151" spans="4:4">
      <c r="D3151" s="64"/>
    </row>
    <row r="3152" spans="4:4">
      <c r="D3152" s="64"/>
    </row>
    <row r="3153" spans="4:4">
      <c r="D3153" s="64"/>
    </row>
    <row r="3154" spans="4:4">
      <c r="D3154" s="64"/>
    </row>
    <row r="3155" spans="4:4">
      <c r="D3155" s="64"/>
    </row>
    <row r="3156" spans="4:4">
      <c r="D3156" s="64"/>
    </row>
    <row r="3157" spans="4:4">
      <c r="D3157" s="64"/>
    </row>
    <row r="3158" spans="4:4">
      <c r="D3158" s="64"/>
    </row>
    <row r="3159" spans="4:4">
      <c r="D3159" s="64"/>
    </row>
    <row r="3160" spans="4:4">
      <c r="D3160" s="64"/>
    </row>
    <row r="3161" spans="4:4">
      <c r="D3161" s="64"/>
    </row>
    <row r="3162" spans="4:4">
      <c r="D3162" s="64"/>
    </row>
    <row r="3163" spans="4:4">
      <c r="D3163" s="64"/>
    </row>
    <row r="3164" spans="4:4">
      <c r="D3164" s="64"/>
    </row>
    <row r="3165" spans="4:4">
      <c r="D3165" s="64"/>
    </row>
    <row r="3166" spans="4:4">
      <c r="D3166" s="64"/>
    </row>
    <row r="3167" spans="4:4">
      <c r="D3167" s="64"/>
    </row>
    <row r="3168" spans="4:4">
      <c r="D3168" s="64"/>
    </row>
    <row r="3169" spans="4:4">
      <c r="D3169" s="64"/>
    </row>
    <row r="3170" spans="4:4">
      <c r="D3170" s="64"/>
    </row>
    <row r="3171" spans="4:4">
      <c r="D3171" s="64"/>
    </row>
    <row r="3172" spans="4:4">
      <c r="D3172" s="64"/>
    </row>
    <row r="3173" spans="4:4">
      <c r="D3173" s="64"/>
    </row>
    <row r="3174" spans="4:4">
      <c r="D3174" s="64"/>
    </row>
    <row r="3175" spans="4:4">
      <c r="D3175" s="64"/>
    </row>
    <row r="3176" spans="4:4">
      <c r="D3176" s="64"/>
    </row>
    <row r="3177" spans="4:4">
      <c r="D3177" s="64"/>
    </row>
    <row r="3178" spans="4:4">
      <c r="D3178" s="64"/>
    </row>
    <row r="3179" spans="4:4">
      <c r="D3179" s="64"/>
    </row>
    <row r="3180" spans="4:4">
      <c r="D3180" s="64"/>
    </row>
    <row r="3181" spans="4:4">
      <c r="D3181" s="64"/>
    </row>
    <row r="3182" spans="4:4">
      <c r="D3182" s="64"/>
    </row>
    <row r="3183" spans="4:4">
      <c r="D3183" s="64"/>
    </row>
    <row r="3184" spans="4:4">
      <c r="D3184" s="64"/>
    </row>
    <row r="3185" spans="4:4">
      <c r="D3185" s="64"/>
    </row>
    <row r="3186" spans="4:4">
      <c r="D3186" s="64"/>
    </row>
    <row r="3187" spans="4:4">
      <c r="D3187" s="64"/>
    </row>
    <row r="3188" spans="4:4">
      <c r="D3188" s="64"/>
    </row>
    <row r="3189" spans="4:4">
      <c r="D3189" s="64"/>
    </row>
    <row r="3190" spans="4:4">
      <c r="D3190" s="64"/>
    </row>
    <row r="3191" spans="4:4">
      <c r="D3191" s="64"/>
    </row>
    <row r="3192" spans="4:4">
      <c r="D3192" s="64"/>
    </row>
    <row r="3193" spans="4:4">
      <c r="D3193" s="64"/>
    </row>
    <row r="3194" spans="4:4">
      <c r="D3194" s="64"/>
    </row>
    <row r="3195" spans="4:4">
      <c r="D3195" s="64"/>
    </row>
    <row r="3196" spans="4:4">
      <c r="D3196" s="64"/>
    </row>
    <row r="3197" spans="4:4">
      <c r="D3197" s="64"/>
    </row>
    <row r="3198" spans="4:4">
      <c r="D3198" s="64"/>
    </row>
    <row r="3199" spans="4:4">
      <c r="D3199" s="64"/>
    </row>
    <row r="3200" spans="4:4">
      <c r="D3200" s="64"/>
    </row>
    <row r="3201" spans="4:4">
      <c r="D3201" s="64"/>
    </row>
    <row r="3202" spans="4:4">
      <c r="D3202" s="64"/>
    </row>
    <row r="3203" spans="4:4">
      <c r="D3203" s="64"/>
    </row>
    <row r="3204" spans="4:4">
      <c r="D3204" s="64"/>
    </row>
    <row r="3205" spans="4:4">
      <c r="D3205" s="64"/>
    </row>
    <row r="3206" spans="4:4">
      <c r="D3206" s="64"/>
    </row>
    <row r="3207" spans="4:4">
      <c r="D3207" s="64"/>
    </row>
    <row r="3208" spans="4:4">
      <c r="D3208" s="64"/>
    </row>
    <row r="3209" spans="4:4">
      <c r="D3209" s="64"/>
    </row>
    <row r="3210" spans="4:4">
      <c r="D3210" s="64"/>
    </row>
    <row r="3211" spans="4:4">
      <c r="D3211" s="64"/>
    </row>
    <row r="3212" spans="4:4">
      <c r="D3212" s="64"/>
    </row>
    <row r="3213" spans="4:4">
      <c r="D3213" s="64"/>
    </row>
    <row r="3214" spans="4:4">
      <c r="D3214" s="64"/>
    </row>
    <row r="3215" spans="4:4">
      <c r="D3215" s="64"/>
    </row>
    <row r="3216" spans="4:4">
      <c r="D3216" s="64"/>
    </row>
    <row r="3217" spans="4:4">
      <c r="D3217" s="64"/>
    </row>
    <row r="3218" spans="4:4">
      <c r="D3218" s="64"/>
    </row>
    <row r="3219" spans="4:4">
      <c r="D3219" s="64"/>
    </row>
    <row r="3220" spans="4:4">
      <c r="D3220" s="64"/>
    </row>
    <row r="3221" spans="4:4">
      <c r="D3221" s="64"/>
    </row>
    <row r="3222" spans="4:4">
      <c r="D3222" s="64"/>
    </row>
    <row r="3223" spans="4:4">
      <c r="D3223" s="64"/>
    </row>
    <row r="3224" spans="4:4">
      <c r="D3224" s="64"/>
    </row>
    <row r="3225" spans="4:4">
      <c r="D3225" s="64"/>
    </row>
    <row r="3226" spans="4:4">
      <c r="D3226" s="64"/>
    </row>
    <row r="3227" spans="4:4">
      <c r="D3227" s="64"/>
    </row>
    <row r="3228" spans="4:4">
      <c r="D3228" s="64"/>
    </row>
    <row r="3229" spans="4:4">
      <c r="D3229" s="64"/>
    </row>
    <row r="3230" spans="4:4">
      <c r="D3230" s="64"/>
    </row>
    <row r="3231" spans="4:4">
      <c r="D3231" s="64"/>
    </row>
    <row r="3232" spans="4:4">
      <c r="D3232" s="64"/>
    </row>
    <row r="3233" spans="4:4">
      <c r="D3233" s="64"/>
    </row>
    <row r="3234" spans="4:4">
      <c r="D3234" s="64"/>
    </row>
    <row r="3235" spans="4:4">
      <c r="D3235" s="64"/>
    </row>
    <row r="3236" spans="4:4">
      <c r="D3236" s="64"/>
    </row>
    <row r="3237" spans="4:4">
      <c r="D3237" s="64"/>
    </row>
    <row r="3238" spans="4:4">
      <c r="D3238" s="64"/>
    </row>
    <row r="3239" spans="4:4">
      <c r="D3239" s="64"/>
    </row>
    <row r="3240" spans="4:4">
      <c r="D3240" s="64"/>
    </row>
    <row r="3241" spans="4:4">
      <c r="D3241" s="64"/>
    </row>
    <row r="3242" spans="4:4">
      <c r="D3242" s="64"/>
    </row>
    <row r="3243" spans="4:4">
      <c r="D3243" s="64"/>
    </row>
    <row r="3244" spans="4:4">
      <c r="D3244" s="64"/>
    </row>
    <row r="3245" spans="4:4">
      <c r="D3245" s="64"/>
    </row>
    <row r="3246" spans="4:4">
      <c r="D3246" s="64"/>
    </row>
    <row r="3247" spans="4:4">
      <c r="D3247" s="64"/>
    </row>
    <row r="3248" spans="4:4">
      <c r="D3248" s="64"/>
    </row>
    <row r="3249" spans="4:4">
      <c r="D3249" s="64"/>
    </row>
    <row r="3250" spans="4:4">
      <c r="D3250" s="64"/>
    </row>
    <row r="3251" spans="4:4">
      <c r="D3251" s="64"/>
    </row>
    <row r="3252" spans="4:4">
      <c r="D3252" s="64"/>
    </row>
    <row r="3253" spans="4:4">
      <c r="D3253" s="64"/>
    </row>
    <row r="3254" spans="4:4">
      <c r="D3254" s="64"/>
    </row>
    <row r="3255" spans="4:4">
      <c r="D3255" s="64"/>
    </row>
    <row r="3256" spans="4:4">
      <c r="D3256" s="64"/>
    </row>
    <row r="3257" spans="4:4">
      <c r="D3257" s="64"/>
    </row>
    <row r="3258" spans="4:4">
      <c r="D3258" s="64"/>
    </row>
    <row r="3259" spans="4:4">
      <c r="D3259" s="64"/>
    </row>
    <row r="3260" spans="4:4">
      <c r="D3260" s="64"/>
    </row>
    <row r="3261" spans="4:4">
      <c r="D3261" s="64"/>
    </row>
    <row r="3262" spans="4:4">
      <c r="D3262" s="64"/>
    </row>
    <row r="3263" spans="4:4">
      <c r="D3263" s="64"/>
    </row>
    <row r="3264" spans="4:4">
      <c r="D3264" s="64"/>
    </row>
    <row r="3265" spans="4:4">
      <c r="D3265" s="64"/>
    </row>
    <row r="3266" spans="4:4">
      <c r="D3266" s="64"/>
    </row>
    <row r="3267" spans="4:4">
      <c r="D3267" s="64"/>
    </row>
    <row r="3268" spans="4:4">
      <c r="D3268" s="64"/>
    </row>
    <row r="3269" spans="4:4">
      <c r="D3269" s="64"/>
    </row>
    <row r="3270" spans="4:4">
      <c r="D3270" s="64"/>
    </row>
    <row r="3271" spans="4:4">
      <c r="D3271" s="64"/>
    </row>
    <row r="3272" spans="4:4">
      <c r="D3272" s="64"/>
    </row>
    <row r="3273" spans="4:4">
      <c r="D3273" s="64"/>
    </row>
    <row r="3274" spans="4:4">
      <c r="D3274" s="64"/>
    </row>
    <row r="3275" spans="4:4">
      <c r="D3275" s="64"/>
    </row>
    <row r="3276" spans="4:4">
      <c r="D3276" s="64"/>
    </row>
    <row r="3277" spans="4:4">
      <c r="D3277" s="64"/>
    </row>
    <row r="3278" spans="4:4">
      <c r="D3278" s="64"/>
    </row>
    <row r="3279" spans="4:4">
      <c r="D3279" s="64"/>
    </row>
    <row r="3280" spans="4:4">
      <c r="D3280" s="64"/>
    </row>
    <row r="3281" spans="4:4">
      <c r="D3281" s="64"/>
    </row>
    <row r="3282" spans="4:4">
      <c r="D3282" s="64"/>
    </row>
    <row r="3283" spans="4:4">
      <c r="D3283" s="64"/>
    </row>
    <row r="3284" spans="4:4">
      <c r="D3284" s="64"/>
    </row>
    <row r="3285" spans="4:4">
      <c r="D3285" s="64"/>
    </row>
    <row r="3286" spans="4:4">
      <c r="D3286" s="64"/>
    </row>
    <row r="3287" spans="4:4">
      <c r="D3287" s="64"/>
    </row>
    <row r="3288" spans="4:4">
      <c r="D3288" s="64"/>
    </row>
    <row r="3289" spans="4:4">
      <c r="D3289" s="64"/>
    </row>
    <row r="3290" spans="4:4">
      <c r="D3290" s="64"/>
    </row>
    <row r="3291" spans="4:4">
      <c r="D3291" s="64"/>
    </row>
    <row r="3292" spans="4:4">
      <c r="D3292" s="64"/>
    </row>
    <row r="3293" spans="4:4">
      <c r="D3293" s="64"/>
    </row>
    <row r="3294" spans="4:4">
      <c r="D3294" s="64"/>
    </row>
    <row r="3295" spans="4:4">
      <c r="D3295" s="64"/>
    </row>
    <row r="3296" spans="4:4">
      <c r="D3296" s="64"/>
    </row>
    <row r="3297" spans="4:4">
      <c r="D3297" s="64"/>
    </row>
    <row r="3298" spans="4:4">
      <c r="D3298" s="64"/>
    </row>
    <row r="3299" spans="4:4">
      <c r="D3299" s="64"/>
    </row>
    <row r="3300" spans="4:4">
      <c r="D3300" s="64"/>
    </row>
    <row r="3301" spans="4:4">
      <c r="D3301" s="64"/>
    </row>
    <row r="3302" spans="4:4">
      <c r="D3302" s="64"/>
    </row>
    <row r="3303" spans="4:4">
      <c r="D3303" s="64"/>
    </row>
    <row r="3304" spans="4:4">
      <c r="D3304" s="64"/>
    </row>
    <row r="3305" spans="4:4">
      <c r="D3305" s="64"/>
    </row>
    <row r="3306" spans="4:4">
      <c r="D3306" s="64"/>
    </row>
    <row r="3307" spans="4:4">
      <c r="D3307" s="64"/>
    </row>
    <row r="3308" spans="4:4">
      <c r="D3308" s="64"/>
    </row>
    <row r="3309" spans="4:4">
      <c r="D3309" s="64"/>
    </row>
    <row r="3310" spans="4:4">
      <c r="D3310" s="64"/>
    </row>
    <row r="3311" spans="4:4">
      <c r="D3311" s="64"/>
    </row>
    <row r="3312" spans="4:4">
      <c r="D3312" s="64"/>
    </row>
    <row r="3313" spans="4:4">
      <c r="D3313" s="64"/>
    </row>
    <row r="3314" spans="4:4">
      <c r="D3314" s="64"/>
    </row>
    <row r="3315" spans="4:4">
      <c r="D3315" s="64"/>
    </row>
    <row r="3316" spans="4:4">
      <c r="D3316" s="64"/>
    </row>
    <row r="3317" spans="4:4">
      <c r="D3317" s="64"/>
    </row>
    <row r="3318" spans="4:4">
      <c r="D3318" s="64"/>
    </row>
    <row r="3319" spans="4:4">
      <c r="D3319" s="64"/>
    </row>
    <row r="3320" spans="4:4">
      <c r="D3320" s="64"/>
    </row>
    <row r="3321" spans="4:4">
      <c r="D3321" s="64"/>
    </row>
    <row r="3322" spans="4:4">
      <c r="D3322" s="64"/>
    </row>
    <row r="3323" spans="4:4">
      <c r="D3323" s="64"/>
    </row>
    <row r="3324" spans="4:4">
      <c r="D3324" s="64"/>
    </row>
    <row r="3325" spans="4:4">
      <c r="D3325" s="64"/>
    </row>
    <row r="3326" spans="4:4">
      <c r="D3326" s="64"/>
    </row>
    <row r="3327" spans="4:4">
      <c r="D3327" s="64"/>
    </row>
    <row r="3328" spans="4:4">
      <c r="D3328" s="64"/>
    </row>
    <row r="3329" spans="4:4">
      <c r="D3329" s="64"/>
    </row>
    <row r="3330" spans="4:4">
      <c r="D3330" s="64"/>
    </row>
  </sheetData>
  <autoFilter ref="A3:AA457" xr:uid="{00000000-0009-0000-0000-00000F000000}"/>
  <sortState xmlns:xlrd2="http://schemas.microsoft.com/office/spreadsheetml/2017/richdata2" ref="B4:B42">
    <sortCondition ref="B3"/>
  </sortState>
  <phoneticPr fontId="149" type="noConversion"/>
  <pageMargins left="0.7" right="0.7" top="0.75" bottom="0.75" header="0.3" footer="0.3"/>
  <pageSetup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5DD6E-4817-4853-97F2-92D749DEEF68}">
  <dimension ref="A3:C12"/>
  <sheetViews>
    <sheetView workbookViewId="0">
      <selection activeCell="A4" sqref="A4:B9"/>
    </sheetView>
  </sheetViews>
  <sheetFormatPr defaultRowHeight="15.5"/>
  <cols>
    <col min="1" max="1" width="18.58203125" bestFit="1" customWidth="1"/>
    <col min="3" max="3" width="27.6640625" bestFit="1" customWidth="1"/>
  </cols>
  <sheetData>
    <row r="3" spans="1:3">
      <c r="A3" s="453" t="s">
        <v>21</v>
      </c>
      <c r="B3" s="453" t="s">
        <v>2281</v>
      </c>
      <c r="C3" s="453" t="s">
        <v>2282</v>
      </c>
    </row>
    <row r="4" spans="1:3">
      <c r="A4" s="448" t="s">
        <v>293</v>
      </c>
      <c r="B4" s="448" t="s">
        <v>2256</v>
      </c>
      <c r="C4" s="448" t="s">
        <v>2256</v>
      </c>
    </row>
    <row r="5" spans="1:3">
      <c r="A5" s="448" t="s">
        <v>293</v>
      </c>
      <c r="B5" s="448" t="s">
        <v>2269</v>
      </c>
      <c r="C5" s="448" t="s">
        <v>2619</v>
      </c>
    </row>
    <row r="6" spans="1:3">
      <c r="A6" s="448" t="s">
        <v>293</v>
      </c>
      <c r="B6" s="448" t="s">
        <v>2269</v>
      </c>
      <c r="C6" s="448" t="s">
        <v>3247</v>
      </c>
    </row>
    <row r="7" spans="1:3">
      <c r="A7" s="448" t="s">
        <v>293</v>
      </c>
      <c r="B7" s="448" t="s">
        <v>2270</v>
      </c>
      <c r="C7" s="448" t="s">
        <v>2270</v>
      </c>
    </row>
    <row r="8" spans="1:3">
      <c r="A8" s="448" t="s">
        <v>293</v>
      </c>
      <c r="B8" s="448" t="s">
        <v>2270</v>
      </c>
      <c r="C8" s="448" t="s">
        <v>3248</v>
      </c>
    </row>
    <row r="9" spans="1:3">
      <c r="A9" s="448" t="s">
        <v>293</v>
      </c>
      <c r="B9" s="448" t="s">
        <v>397</v>
      </c>
      <c r="C9" s="448" t="s">
        <v>397</v>
      </c>
    </row>
    <row r="10" spans="1:3">
      <c r="A10" s="448" t="s">
        <v>293</v>
      </c>
      <c r="B10" s="448" t="s">
        <v>286</v>
      </c>
      <c r="C10" s="448" t="s">
        <v>286</v>
      </c>
    </row>
    <row r="11" spans="1:3">
      <c r="A11" s="448" t="s">
        <v>293</v>
      </c>
      <c r="B11" s="448" t="s">
        <v>265</v>
      </c>
      <c r="C11" s="448" t="s">
        <v>265</v>
      </c>
    </row>
    <row r="12" spans="1:3">
      <c r="A12" s="448" t="s">
        <v>293</v>
      </c>
      <c r="B12" s="448" t="s">
        <v>265</v>
      </c>
      <c r="C12" s="448" t="s">
        <v>3240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898C"/>
  </sheetPr>
  <dimension ref="A1:EP72"/>
  <sheetViews>
    <sheetView tabSelected="1" zoomScale="70" zoomScaleNormal="70" zoomScaleSheetLayoutView="40" workbookViewId="0">
      <pane xSplit="8" ySplit="6" topLeftCell="BX7" activePane="bottomRight" state="frozen"/>
      <selection pane="topRight" activeCell="I1" sqref="I1"/>
      <selection pane="bottomLeft" activeCell="A7" sqref="A7"/>
      <selection pane="bottomRight" activeCell="D36" sqref="D36"/>
    </sheetView>
  </sheetViews>
  <sheetFormatPr defaultColWidth="9" defaultRowHeight="15.5" outlineLevelCol="1"/>
  <cols>
    <col min="1" max="1" width="9.08203125" style="34" customWidth="1"/>
    <col min="2" max="2" width="8.9140625" style="34" customWidth="1"/>
    <col min="3" max="3" width="18.33203125" style="20" customWidth="1"/>
    <col min="4" max="4" width="15.33203125" style="20" bestFit="1" customWidth="1"/>
    <col min="5" max="5" width="12.58203125" style="20" customWidth="1"/>
    <col min="6" max="6" width="10.08203125" style="20" customWidth="1"/>
    <col min="7" max="7" width="12.1640625" style="20" customWidth="1"/>
    <col min="8" max="8" width="28.58203125" style="20" customWidth="1"/>
    <col min="9" max="9" width="7.6640625" style="20" customWidth="1"/>
    <col min="10" max="10" width="12.1640625" style="38" customWidth="1"/>
    <col min="11" max="11" width="8.5" style="38" customWidth="1"/>
    <col min="12" max="12" width="14.83203125" style="20" customWidth="1"/>
    <col min="13" max="13" width="17.6640625" customWidth="1"/>
    <col min="14" max="14" width="16.83203125" customWidth="1"/>
    <col min="15" max="16" width="16.5" customWidth="1"/>
    <col min="17" max="18" width="16.5" style="448" customWidth="1"/>
    <col min="19" max="19" width="16.6640625" style="31" customWidth="1"/>
    <col min="20" max="20" width="18.1640625" style="31" customWidth="1"/>
    <col min="21" max="21" width="13.08203125" style="31" customWidth="1"/>
    <col min="22" max="22" width="14.58203125" style="31" customWidth="1"/>
    <col min="23" max="25" width="13.08203125" style="31" customWidth="1"/>
    <col min="26" max="26" width="17.4140625" style="31" customWidth="1"/>
    <col min="27" max="31" width="13.08203125" style="31" customWidth="1"/>
    <col min="32" max="32" width="20.08203125" style="31" customWidth="1"/>
    <col min="33" max="33" width="16.1640625" style="20" customWidth="1"/>
    <col min="34" max="34" width="14.83203125" style="32" customWidth="1"/>
    <col min="35" max="35" width="16.6640625" style="32" customWidth="1"/>
    <col min="36" max="36" width="13.08203125" style="33" customWidth="1"/>
    <col min="37" max="38" width="17.58203125" style="20" customWidth="1"/>
    <col min="39" max="39" width="17.58203125" style="33" customWidth="1"/>
    <col min="40" max="40" width="13.08203125" style="33" customWidth="1"/>
    <col min="41" max="41" width="15.58203125" style="33" customWidth="1"/>
    <col min="42" max="43" width="13.08203125" style="33" customWidth="1"/>
    <col min="44" max="45" width="16.83203125" style="35" customWidth="1"/>
    <col min="46" max="46" width="19.58203125" style="35" customWidth="1"/>
    <col min="47" max="47" width="21.6640625" style="35" customWidth="1"/>
    <col min="48" max="48" width="12.33203125" style="35" customWidth="1"/>
    <col min="49" max="49" width="13.08203125" style="35" customWidth="1"/>
    <col min="50" max="50" width="15" style="35" customWidth="1"/>
    <col min="51" max="51" width="16.33203125" style="35" customWidth="1"/>
    <col min="52" max="52" width="15.5" style="35" customWidth="1"/>
    <col min="53" max="53" width="15.6640625" style="35" customWidth="1"/>
    <col min="54" max="55" width="13.08203125" style="35" customWidth="1"/>
    <col min="56" max="60" width="13.08203125" style="32" customWidth="1"/>
    <col min="61" max="61" width="26.6640625" customWidth="1"/>
    <col min="62" max="62" width="15.6640625" style="35" customWidth="1"/>
    <col min="63" max="63" width="16.6640625" style="35" customWidth="1"/>
    <col min="64" max="64" width="15.33203125" style="35" customWidth="1"/>
    <col min="65" max="65" width="13.08203125" style="35" customWidth="1"/>
    <col min="66" max="66" width="13.08203125" style="35" hidden="1" customWidth="1"/>
    <col min="67" max="73" width="15.58203125" style="35" customWidth="1"/>
    <col min="74" max="75" width="13.08203125" style="35" customWidth="1" outlineLevel="1"/>
    <col min="76" max="76" width="11.08203125" style="35" customWidth="1" outlineLevel="1"/>
    <col min="77" max="77" width="15.5" customWidth="1" outlineLevel="1"/>
    <col min="78" max="78" width="20.33203125" style="33" customWidth="1" outlineLevel="1"/>
    <col min="79" max="79" width="13.1640625" style="31" customWidth="1" outlineLevel="1"/>
    <col min="80" max="80" width="18.83203125" style="31" customWidth="1" outlineLevel="1"/>
    <col min="81" max="81" width="13.08203125" style="33" customWidth="1" outlineLevel="1"/>
    <col min="82" max="82" width="14" style="31" customWidth="1" outlineLevel="1"/>
    <col min="83" max="83" width="15.5" style="31" customWidth="1" outlineLevel="1"/>
    <col min="84" max="84" width="18.33203125" style="33" customWidth="1" outlineLevel="1"/>
    <col min="85" max="86" width="18.1640625" style="33" customWidth="1" outlineLevel="1"/>
    <col min="87" max="88" width="15.58203125" style="33" customWidth="1" outlineLevel="1"/>
    <col min="89" max="89" width="12.6640625" style="33" customWidth="1" outlineLevel="1"/>
    <col min="90" max="90" width="19.1640625" style="33" customWidth="1" outlineLevel="1"/>
    <col min="91" max="91" width="9" customWidth="1" outlineLevel="1"/>
    <col min="92" max="92" width="12.08203125" style="32" customWidth="1" outlineLevel="1"/>
    <col min="93" max="93" width="15.1640625" style="33" customWidth="1" outlineLevel="1"/>
    <col min="94" max="94" width="18" customWidth="1" outlineLevel="1"/>
    <col min="95" max="95" width="16.33203125" style="33" customWidth="1" outlineLevel="1"/>
    <col min="96" max="96" width="13.1640625" style="33" customWidth="1" outlineLevel="1"/>
    <col min="97" max="97" width="12" style="33" customWidth="1" outlineLevel="1"/>
    <col min="98" max="98" width="15.5" style="33" customWidth="1" outlineLevel="1"/>
    <col min="99" max="99" width="15.33203125" style="33" customWidth="1" outlineLevel="1"/>
    <col min="100" max="100" width="14.1640625" style="33" customWidth="1" outlineLevel="1"/>
    <col min="101" max="101" width="11.83203125" style="33" customWidth="1" outlineLevel="1"/>
    <col min="102" max="102" width="17.83203125" customWidth="1" outlineLevel="1"/>
    <col min="103" max="107" width="17.83203125" style="448" customWidth="1" outlineLevel="1"/>
    <col min="108" max="109" width="22.58203125" style="448" customWidth="1" outlineLevel="1"/>
    <col min="110" max="116" width="18.9140625" style="448" customWidth="1" outlineLevel="1"/>
    <col min="117" max="118" width="16.33203125" style="347" customWidth="1"/>
    <col min="119" max="122" width="12" style="33" customWidth="1"/>
    <col min="123" max="123" width="11.6640625" customWidth="1"/>
    <col min="124" max="124" width="13.6640625" style="33" customWidth="1"/>
    <col min="125" max="125" width="10.4140625" style="33" customWidth="1"/>
    <col min="126" max="128" width="16.58203125" style="33" customWidth="1"/>
    <col min="129" max="129" width="22.6640625" style="35" customWidth="1"/>
    <col min="130" max="131" width="12" style="31" customWidth="1"/>
    <col min="132" max="133" width="12" style="33" customWidth="1"/>
    <col min="135" max="135" width="15.33203125" style="33" customWidth="1"/>
    <col min="136" max="136" width="10.08203125" style="36" customWidth="1"/>
    <col min="137" max="137" width="12" style="36" customWidth="1"/>
    <col min="138" max="138" width="21.08203125" style="37" bestFit="1" customWidth="1"/>
    <col min="139" max="139" width="11.1640625" style="37" customWidth="1"/>
    <col min="140" max="140" width="13.6640625" style="37" customWidth="1"/>
    <col min="141" max="141" width="24.83203125" style="37" customWidth="1"/>
    <col min="142" max="142" width="9.08203125" style="37" customWidth="1"/>
    <col min="143" max="143" width="10.58203125" style="37" customWidth="1"/>
    <col min="144" max="144" width="15.33203125" style="37" customWidth="1"/>
    <col min="145" max="145" width="9.5" style="37" customWidth="1"/>
    <col min="146" max="146" width="14.5" style="37" customWidth="1"/>
    <col min="147" max="147" width="9" style="20" customWidth="1"/>
    <col min="148" max="16384" width="9" style="20"/>
  </cols>
  <sheetData>
    <row r="1" spans="1:135" s="19" customFormat="1" ht="16.5" customHeight="1" thickBot="1">
      <c r="A1" s="220"/>
      <c r="B1" s="1072" t="s">
        <v>3153</v>
      </c>
      <c r="C1" s="1073"/>
      <c r="D1" s="1074"/>
      <c r="E1" s="1075" t="s">
        <v>3154</v>
      </c>
      <c r="F1" s="1076"/>
      <c r="G1" s="1076"/>
      <c r="H1" s="1077"/>
      <c r="I1" s="215"/>
      <c r="J1" s="215"/>
      <c r="K1" s="737"/>
      <c r="L1" s="1097" t="s">
        <v>3155</v>
      </c>
      <c r="M1" s="1098"/>
      <c r="N1" s="68"/>
      <c r="O1" s="221" t="s">
        <v>1972</v>
      </c>
      <c r="P1" s="221"/>
      <c r="Q1" s="221"/>
      <c r="R1" s="221"/>
      <c r="S1" s="221"/>
      <c r="T1" s="221"/>
      <c r="U1" s="221"/>
      <c r="V1" s="221"/>
      <c r="W1" s="221"/>
      <c r="X1" s="221"/>
      <c r="Y1" s="221"/>
      <c r="Z1" s="221"/>
      <c r="AA1" s="221"/>
      <c r="AB1" s="221"/>
      <c r="AC1" s="221"/>
      <c r="AD1" s="221"/>
      <c r="AE1" s="221"/>
      <c r="AF1" s="221"/>
      <c r="AG1" s="222" t="s">
        <v>1973</v>
      </c>
      <c r="AH1" s="222"/>
      <c r="AI1" s="222"/>
      <c r="AJ1" s="222"/>
      <c r="AK1" s="222"/>
      <c r="AL1" s="222"/>
      <c r="AM1" s="222"/>
      <c r="AN1" s="222"/>
      <c r="AO1" s="222"/>
      <c r="AP1" s="222"/>
      <c r="AQ1" s="222"/>
      <c r="AR1" s="222"/>
      <c r="AS1" s="222"/>
      <c r="AT1" s="222"/>
      <c r="AU1" s="222"/>
      <c r="AV1" s="223" t="s">
        <v>1974</v>
      </c>
      <c r="AW1" s="223"/>
      <c r="AX1" s="223"/>
      <c r="AY1" s="223"/>
      <c r="AZ1" s="223"/>
      <c r="BA1" s="223"/>
      <c r="BB1" s="223"/>
      <c r="BC1" s="223"/>
      <c r="BD1" s="738"/>
      <c r="BE1" s="738"/>
      <c r="BF1" s="738"/>
      <c r="BG1" s="738"/>
      <c r="BH1" s="738"/>
      <c r="BI1" s="223"/>
      <c r="BJ1" s="1107" t="s">
        <v>2920</v>
      </c>
      <c r="BK1" s="1108"/>
      <c r="BL1" s="1108"/>
      <c r="BM1" s="1109"/>
      <c r="BN1" s="715" t="s">
        <v>2939</v>
      </c>
      <c r="BO1" s="1106" t="s">
        <v>2966</v>
      </c>
      <c r="BP1" s="1106"/>
      <c r="BQ1" s="1106"/>
      <c r="BR1" s="811"/>
      <c r="BS1" s="811"/>
      <c r="BT1" s="811"/>
      <c r="BU1" s="811"/>
      <c r="BV1" s="69" t="s">
        <v>111</v>
      </c>
      <c r="BW1" s="69"/>
      <c r="BX1" s="69"/>
      <c r="BY1" s="69"/>
      <c r="BZ1" s="71"/>
      <c r="CA1" s="71"/>
      <c r="CB1" s="69"/>
      <c r="CC1" s="69"/>
      <c r="CD1" s="69"/>
      <c r="CE1" s="69"/>
      <c r="CF1" s="69"/>
      <c r="CG1" s="71"/>
      <c r="CH1" s="71"/>
      <c r="CI1" s="71"/>
      <c r="CJ1" s="71"/>
      <c r="CK1" s="69"/>
      <c r="CL1" s="69"/>
      <c r="CM1" s="69"/>
      <c r="CN1" s="69"/>
      <c r="CO1" s="71"/>
      <c r="CP1" s="71"/>
      <c r="CQ1" s="71"/>
      <c r="CR1" s="71"/>
      <c r="CS1" s="71"/>
      <c r="CT1" s="69"/>
      <c r="CU1" s="69"/>
      <c r="CV1" s="69"/>
      <c r="CW1" s="69"/>
      <c r="CX1" s="69"/>
      <c r="CY1" s="69"/>
      <c r="CZ1" s="69"/>
      <c r="DA1" s="69"/>
      <c r="DB1" s="69"/>
      <c r="DC1" s="69"/>
      <c r="DD1" s="69"/>
      <c r="DE1" s="69"/>
      <c r="DF1" s="69"/>
      <c r="DG1" s="69"/>
      <c r="DH1" s="69"/>
      <c r="DI1" s="69"/>
      <c r="DJ1" s="69"/>
      <c r="DK1" s="69"/>
      <c r="DL1" s="69"/>
      <c r="DM1" s="147"/>
      <c r="DN1" s="147"/>
      <c r="DO1" s="148"/>
      <c r="DP1" s="148"/>
      <c r="DQ1" s="148"/>
      <c r="DR1" s="148"/>
      <c r="DS1" s="148"/>
      <c r="DT1" s="148"/>
      <c r="DU1" s="148"/>
      <c r="DV1" s="148"/>
      <c r="DW1" s="148"/>
      <c r="DX1" s="148"/>
      <c r="DY1" s="148"/>
    </row>
    <row r="2" spans="1:135" s="528" customFormat="1" ht="21" customHeight="1" thickBot="1">
      <c r="A2" s="214" t="s">
        <v>0</v>
      </c>
      <c r="B2" s="224" t="s">
        <v>1</v>
      </c>
      <c r="C2" s="224" t="s">
        <v>2</v>
      </c>
      <c r="D2" s="224" t="s">
        <v>3</v>
      </c>
      <c r="E2" s="215" t="s">
        <v>4</v>
      </c>
      <c r="F2" s="215" t="s">
        <v>1149</v>
      </c>
      <c r="G2" s="215" t="s">
        <v>5</v>
      </c>
      <c r="H2" s="215" t="s">
        <v>6</v>
      </c>
      <c r="I2" s="215" t="s">
        <v>50</v>
      </c>
      <c r="J2" s="215" t="s">
        <v>51</v>
      </c>
      <c r="K2" s="215"/>
      <c r="L2" s="213" t="s">
        <v>53</v>
      </c>
      <c r="M2" s="213" t="s">
        <v>55</v>
      </c>
      <c r="N2" s="214" t="s">
        <v>57</v>
      </c>
      <c r="O2" s="521" t="s">
        <v>112</v>
      </c>
      <c r="P2" s="521" t="s">
        <v>113</v>
      </c>
      <c r="Q2" s="521" t="s">
        <v>59</v>
      </c>
      <c r="R2" s="521" t="s">
        <v>58</v>
      </c>
      <c r="S2" s="521" t="s">
        <v>60</v>
      </c>
      <c r="T2" s="521" t="s">
        <v>1150</v>
      </c>
      <c r="U2" s="521" t="s">
        <v>62</v>
      </c>
      <c r="V2" s="521" t="s">
        <v>63</v>
      </c>
      <c r="W2" s="521" t="s">
        <v>64</v>
      </c>
      <c r="X2" s="521" t="s">
        <v>65</v>
      </c>
      <c r="Y2" s="521" t="s">
        <v>1151</v>
      </c>
      <c r="Z2" s="521" t="s">
        <v>66</v>
      </c>
      <c r="AA2" s="521" t="s">
        <v>67</v>
      </c>
      <c r="AB2" s="884" t="s">
        <v>3198</v>
      </c>
      <c r="AC2" s="884" t="s">
        <v>3199</v>
      </c>
      <c r="AD2" s="884" t="s">
        <v>3200</v>
      </c>
      <c r="AE2" s="884" t="s">
        <v>3201</v>
      </c>
      <c r="AF2" s="521" t="s">
        <v>68</v>
      </c>
      <c r="AG2" s="517" t="s">
        <v>69</v>
      </c>
      <c r="AH2" s="517" t="s">
        <v>1284</v>
      </c>
      <c r="AI2" s="517" t="s">
        <v>1285</v>
      </c>
      <c r="AJ2" s="517" t="s">
        <v>1286</v>
      </c>
      <c r="AK2" s="517" t="s">
        <v>1287</v>
      </c>
      <c r="AL2" s="517" t="s">
        <v>1288</v>
      </c>
      <c r="AM2" s="517" t="s">
        <v>1289</v>
      </c>
      <c r="AN2" s="517" t="s">
        <v>1290</v>
      </c>
      <c r="AO2" s="517" t="s">
        <v>1291</v>
      </c>
      <c r="AP2" s="517" t="s">
        <v>1292</v>
      </c>
      <c r="AQ2" s="517" t="s">
        <v>1293</v>
      </c>
      <c r="AR2" s="517" t="s">
        <v>1959</v>
      </c>
      <c r="AS2" s="889" t="s">
        <v>3222</v>
      </c>
      <c r="AT2" s="889" t="s">
        <v>3223</v>
      </c>
      <c r="AU2" s="517" t="s">
        <v>1960</v>
      </c>
      <c r="AV2" s="518" t="s">
        <v>2198</v>
      </c>
      <c r="AW2" s="518" t="s">
        <v>2301</v>
      </c>
      <c r="AX2" s="518" t="s">
        <v>2302</v>
      </c>
      <c r="AY2" s="518" t="s">
        <v>2303</v>
      </c>
      <c r="AZ2" s="518" t="s">
        <v>2304</v>
      </c>
      <c r="BA2" s="518" t="s">
        <v>2306</v>
      </c>
      <c r="BB2" s="518" t="s">
        <v>2307</v>
      </c>
      <c r="BC2" s="518" t="s">
        <v>2308</v>
      </c>
      <c r="BD2" s="518" t="s">
        <v>2309</v>
      </c>
      <c r="BE2" s="890" t="s">
        <v>3224</v>
      </c>
      <c r="BF2" s="890" t="s">
        <v>3225</v>
      </c>
      <c r="BG2" s="890" t="s">
        <v>3226</v>
      </c>
      <c r="BH2" s="890" t="s">
        <v>3227</v>
      </c>
      <c r="BI2" s="518" t="s">
        <v>2310</v>
      </c>
      <c r="BJ2" s="519" t="s">
        <v>2311</v>
      </c>
      <c r="BK2" s="519" t="s">
        <v>2312</v>
      </c>
      <c r="BL2" s="519" t="s">
        <v>2313</v>
      </c>
      <c r="BM2" s="519" t="s">
        <v>2314</v>
      </c>
      <c r="BN2" s="520" t="s">
        <v>2315</v>
      </c>
      <c r="BO2" s="714" t="s">
        <v>2316</v>
      </c>
      <c r="BP2" s="804" t="s">
        <v>2317</v>
      </c>
      <c r="BQ2" s="804" t="s">
        <v>2321</v>
      </c>
      <c r="BR2" s="812" t="s">
        <v>2322</v>
      </c>
      <c r="BS2" s="812" t="s">
        <v>2324</v>
      </c>
      <c r="BT2" s="812" t="s">
        <v>2326</v>
      </c>
      <c r="BU2" s="812" t="s">
        <v>2327</v>
      </c>
      <c r="BV2" s="1099" t="s">
        <v>2011</v>
      </c>
      <c r="BW2" s="1100"/>
      <c r="BX2" s="1101"/>
      <c r="BY2" s="1103"/>
      <c r="BZ2" s="1105" t="s">
        <v>74</v>
      </c>
      <c r="CA2" s="1110"/>
      <c r="CB2" s="1079" t="s">
        <v>2467</v>
      </c>
      <c r="CC2" s="1080"/>
      <c r="CD2" s="1083" t="s">
        <v>2466</v>
      </c>
      <c r="CE2" s="1084"/>
      <c r="CF2" s="505"/>
      <c r="CG2" s="1078" t="s">
        <v>2469</v>
      </c>
      <c r="CH2" s="734"/>
      <c r="CI2" s="1078"/>
      <c r="CJ2" s="691"/>
      <c r="CK2" s="1089"/>
      <c r="CL2" s="1090" t="s">
        <v>1912</v>
      </c>
      <c r="CM2" s="1091"/>
      <c r="CN2" s="1088"/>
      <c r="CO2" s="805"/>
      <c r="CP2" s="522"/>
      <c r="CQ2" s="522"/>
      <c r="CR2" s="522"/>
      <c r="CS2" s="522"/>
      <c r="CT2" s="523"/>
      <c r="CU2" s="524" t="s">
        <v>1912</v>
      </c>
      <c r="CV2" s="525"/>
      <c r="CW2" s="522"/>
      <c r="CX2" s="522"/>
      <c r="CY2" s="685"/>
      <c r="CZ2" s="685"/>
      <c r="DA2" s="685"/>
      <c r="DB2" s="685"/>
      <c r="DC2" s="685"/>
      <c r="DD2" s="685"/>
      <c r="DE2" s="685"/>
      <c r="DF2" s="685"/>
      <c r="DG2" s="910" t="s">
        <v>3268</v>
      </c>
      <c r="DH2" s="910"/>
      <c r="DI2" s="910"/>
      <c r="DJ2" s="910"/>
      <c r="DK2" s="910"/>
      <c r="DL2" s="910"/>
      <c r="DM2" s="526" t="s">
        <v>7</v>
      </c>
      <c r="DN2" s="527" t="s">
        <v>8</v>
      </c>
      <c r="DO2" s="527" t="s">
        <v>9</v>
      </c>
      <c r="DP2" s="527" t="s">
        <v>10</v>
      </c>
      <c r="DQ2" s="527" t="s">
        <v>11</v>
      </c>
      <c r="DR2" s="527" t="s">
        <v>12</v>
      </c>
      <c r="DS2" s="527" t="s">
        <v>13</v>
      </c>
      <c r="DT2" s="527" t="s">
        <v>14</v>
      </c>
      <c r="DU2" s="527" t="s">
        <v>15</v>
      </c>
      <c r="DV2" s="527"/>
      <c r="DW2" s="527"/>
      <c r="DX2" s="527"/>
      <c r="DY2" s="527"/>
    </row>
    <row r="3" spans="1:135" s="247" customFormat="1" ht="90.75" hidden="1" customHeight="1" thickBot="1">
      <c r="A3" s="301" t="s">
        <v>2333</v>
      </c>
      <c r="B3" s="302" t="s">
        <v>2334</v>
      </c>
      <c r="C3" s="302" t="s">
        <v>2335</v>
      </c>
      <c r="D3" s="302" t="s">
        <v>2336</v>
      </c>
      <c r="E3" s="303" t="s">
        <v>2337</v>
      </c>
      <c r="F3" s="303" t="s">
        <v>2338</v>
      </c>
      <c r="G3" s="303" t="s">
        <v>2339</v>
      </c>
      <c r="H3" s="303" t="s">
        <v>2340</v>
      </c>
      <c r="I3" s="303" t="s">
        <v>2382</v>
      </c>
      <c r="J3" s="303" t="s">
        <v>2381</v>
      </c>
      <c r="K3" s="303"/>
      <c r="L3" s="304" t="s">
        <v>2341</v>
      </c>
      <c r="M3" s="304" t="s">
        <v>2342</v>
      </c>
      <c r="N3" s="301" t="s">
        <v>2438</v>
      </c>
      <c r="O3" s="559"/>
      <c r="P3" s="559"/>
      <c r="Q3" s="559"/>
      <c r="R3" s="559"/>
      <c r="S3" s="559"/>
      <c r="T3" s="559"/>
      <c r="U3" s="560"/>
      <c r="V3" s="560"/>
      <c r="W3" s="560"/>
      <c r="X3" s="560"/>
      <c r="Y3" s="560"/>
      <c r="Z3" s="560"/>
      <c r="AA3" s="560"/>
      <c r="AB3" s="560"/>
      <c r="AC3" s="560"/>
      <c r="AD3" s="560"/>
      <c r="AE3" s="560"/>
      <c r="AF3" s="561"/>
      <c r="AG3" s="562"/>
      <c r="AH3" s="562"/>
      <c r="AI3" s="562"/>
      <c r="AJ3" s="562"/>
      <c r="AK3" s="562"/>
      <c r="AL3" s="562"/>
      <c r="AM3" s="562"/>
      <c r="AN3" s="562"/>
      <c r="AO3" s="562"/>
      <c r="AP3" s="199"/>
      <c r="AQ3" s="282"/>
      <c r="AR3" s="562"/>
      <c r="AS3" s="562"/>
      <c r="AT3" s="562"/>
      <c r="AU3" s="563"/>
      <c r="AV3" s="564"/>
      <c r="AW3" s="564"/>
      <c r="AX3" s="564"/>
      <c r="AY3" s="564"/>
      <c r="AZ3" s="564"/>
      <c r="BA3" s="564"/>
      <c r="BB3" s="565"/>
      <c r="BC3" s="564"/>
      <c r="BD3" s="739"/>
      <c r="BE3" s="888"/>
      <c r="BF3" s="888"/>
      <c r="BG3" s="888"/>
      <c r="BH3" s="888"/>
      <c r="BI3" s="566"/>
      <c r="BJ3" s="567"/>
      <c r="BK3" s="567"/>
      <c r="BL3" s="567"/>
      <c r="BM3" s="567"/>
      <c r="BN3" s="709"/>
      <c r="BO3" s="710"/>
      <c r="BP3" s="710"/>
      <c r="BQ3" s="711"/>
      <c r="BR3" s="711"/>
      <c r="BS3" s="711"/>
      <c r="BT3" s="711"/>
      <c r="BU3" s="711"/>
      <c r="BV3" s="1102"/>
      <c r="BW3" s="1103"/>
      <c r="BX3" s="1104"/>
      <c r="BY3" s="1103"/>
      <c r="BZ3" s="1105" t="s">
        <v>74</v>
      </c>
      <c r="CA3" s="1111"/>
      <c r="CB3" s="1081"/>
      <c r="CC3" s="1082"/>
      <c r="CD3" s="569"/>
      <c r="CE3" s="570"/>
      <c r="CF3" s="393"/>
      <c r="CG3" s="1078" t="s">
        <v>2469</v>
      </c>
      <c r="CH3" s="734"/>
      <c r="CI3" s="1078"/>
      <c r="CJ3" s="691"/>
      <c r="CK3" s="1089"/>
      <c r="CL3" s="1092"/>
      <c r="CM3" s="1093"/>
      <c r="CN3" s="1088"/>
      <c r="CO3" s="319" t="s">
        <v>2473</v>
      </c>
      <c r="CP3" s="318"/>
      <c r="CQ3" s="318"/>
      <c r="CR3" s="319" t="s">
        <v>2472</v>
      </c>
      <c r="CS3" s="324" t="s">
        <v>1611</v>
      </c>
      <c r="CT3" s="325"/>
      <c r="CU3" s="331"/>
      <c r="CV3" s="328"/>
      <c r="CW3" s="318"/>
      <c r="CX3" s="318"/>
      <c r="CY3" s="686"/>
      <c r="CZ3" s="686"/>
      <c r="DA3" s="686"/>
      <c r="DB3" s="686"/>
      <c r="DC3" s="686"/>
      <c r="DD3" s="686"/>
      <c r="DE3" s="686"/>
      <c r="DF3" s="686"/>
      <c r="DG3" s="686"/>
      <c r="DH3" s="686"/>
      <c r="DI3" s="686"/>
      <c r="DJ3" s="686"/>
      <c r="DK3" s="686"/>
      <c r="DL3" s="686"/>
      <c r="DM3" s="245"/>
      <c r="DN3" s="246"/>
      <c r="DO3" s="246"/>
      <c r="DP3" s="246"/>
      <c r="DQ3" s="246"/>
      <c r="DR3" s="246"/>
      <c r="DS3" s="246"/>
      <c r="DT3" s="246"/>
      <c r="DU3" s="246"/>
      <c r="DV3" s="246"/>
      <c r="DW3" s="246"/>
      <c r="DX3" s="246"/>
      <c r="DY3" s="246"/>
    </row>
    <row r="4" spans="1:135" s="556" customFormat="1" ht="107" customHeight="1" thickBot="1">
      <c r="A4" s="297" t="s">
        <v>2279</v>
      </c>
      <c r="B4" s="298" t="s">
        <v>2281</v>
      </c>
      <c r="C4" s="298" t="s">
        <v>2282</v>
      </c>
      <c r="D4" s="298" t="s">
        <v>2284</v>
      </c>
      <c r="E4" s="299" t="s">
        <v>21</v>
      </c>
      <c r="F4" s="299" t="s">
        <v>22</v>
      </c>
      <c r="G4" s="299" t="s">
        <v>2286</v>
      </c>
      <c r="H4" s="299" t="s">
        <v>2287</v>
      </c>
      <c r="I4" s="299" t="s">
        <v>24</v>
      </c>
      <c r="J4" s="299" t="s">
        <v>1871</v>
      </c>
      <c r="K4" s="299" t="s">
        <v>2983</v>
      </c>
      <c r="L4" s="300" t="s">
        <v>2289</v>
      </c>
      <c r="M4" s="300" t="s">
        <v>2291</v>
      </c>
      <c r="N4" s="297" t="s">
        <v>2430</v>
      </c>
      <c r="O4" s="512" t="s">
        <v>3039</v>
      </c>
      <c r="P4" s="512" t="s">
        <v>3040</v>
      </c>
      <c r="Q4" s="512" t="s">
        <v>3043</v>
      </c>
      <c r="R4" s="512" t="s">
        <v>3044</v>
      </c>
      <c r="S4" s="512" t="s">
        <v>3192</v>
      </c>
      <c r="T4" s="187" t="s">
        <v>3045</v>
      </c>
      <c r="U4" s="187" t="s">
        <v>2837</v>
      </c>
      <c r="V4" s="187" t="s">
        <v>3046</v>
      </c>
      <c r="W4" s="187" t="s">
        <v>2838</v>
      </c>
      <c r="X4" s="187" t="s">
        <v>3048</v>
      </c>
      <c r="Y4" s="187" t="s">
        <v>3193</v>
      </c>
      <c r="Z4" s="187" t="s">
        <v>3050</v>
      </c>
      <c r="AA4" s="187" t="s">
        <v>3051</v>
      </c>
      <c r="AB4" s="909" t="s">
        <v>3194</v>
      </c>
      <c r="AC4" s="909" t="s">
        <v>3195</v>
      </c>
      <c r="AD4" s="909" t="s">
        <v>3196</v>
      </c>
      <c r="AE4" s="909" t="s">
        <v>3197</v>
      </c>
      <c r="AF4" s="561" t="s">
        <v>2862</v>
      </c>
      <c r="AG4" s="199" t="s">
        <v>3206</v>
      </c>
      <c r="AH4" s="562" t="s">
        <v>2839</v>
      </c>
      <c r="AI4" s="562" t="s">
        <v>3211</v>
      </c>
      <c r="AJ4" s="199" t="s">
        <v>3054</v>
      </c>
      <c r="AK4" s="562" t="s">
        <v>2840</v>
      </c>
      <c r="AL4" s="562" t="s">
        <v>2841</v>
      </c>
      <c r="AM4" s="562" t="s">
        <v>3056</v>
      </c>
      <c r="AN4" s="199" t="s">
        <v>3208</v>
      </c>
      <c r="AO4" s="562" t="s">
        <v>2842</v>
      </c>
      <c r="AP4" s="199" t="s">
        <v>2959</v>
      </c>
      <c r="AQ4" s="282" t="s">
        <v>2960</v>
      </c>
      <c r="AR4" s="562" t="s">
        <v>2843</v>
      </c>
      <c r="AS4" s="885" t="s">
        <v>3209</v>
      </c>
      <c r="AT4" s="885" t="s">
        <v>3210</v>
      </c>
      <c r="AU4" s="563" t="s">
        <v>2861</v>
      </c>
      <c r="AV4" s="564" t="s">
        <v>2844</v>
      </c>
      <c r="AW4" s="564" t="s">
        <v>2845</v>
      </c>
      <c r="AX4" s="564" t="s">
        <v>2846</v>
      </c>
      <c r="AY4" s="564" t="s">
        <v>2847</v>
      </c>
      <c r="AZ4" s="564" t="s">
        <v>2848</v>
      </c>
      <c r="BA4" s="564" t="s">
        <v>2849</v>
      </c>
      <c r="BB4" s="565" t="s">
        <v>2850</v>
      </c>
      <c r="BC4" s="284" t="s">
        <v>3058</v>
      </c>
      <c r="BD4" s="565" t="s">
        <v>3059</v>
      </c>
      <c r="BE4" s="887" t="s">
        <v>3218</v>
      </c>
      <c r="BF4" s="887" t="s">
        <v>3219</v>
      </c>
      <c r="BG4" s="887" t="s">
        <v>3220</v>
      </c>
      <c r="BH4" s="887" t="s">
        <v>3221</v>
      </c>
      <c r="BI4" s="566" t="s">
        <v>2859</v>
      </c>
      <c r="BJ4" s="567" t="s">
        <v>2852</v>
      </c>
      <c r="BK4" s="567" t="s">
        <v>2853</v>
      </c>
      <c r="BL4" s="567" t="s">
        <v>2945</v>
      </c>
      <c r="BM4" s="567" t="s">
        <v>2804</v>
      </c>
      <c r="BN4" s="568" t="s">
        <v>2806</v>
      </c>
      <c r="BO4" s="514" t="s">
        <v>3062</v>
      </c>
      <c r="BP4" s="514" t="s">
        <v>3063</v>
      </c>
      <c r="BQ4" s="514" t="s">
        <v>3064</v>
      </c>
      <c r="BR4" s="815" t="s">
        <v>3117</v>
      </c>
      <c r="BS4" s="815" t="s">
        <v>3118</v>
      </c>
      <c r="BT4" s="815" t="s">
        <v>3119</v>
      </c>
      <c r="BU4" s="815" t="s">
        <v>3120</v>
      </c>
      <c r="BV4" s="717" t="s">
        <v>3093</v>
      </c>
      <c r="BW4" s="717" t="s">
        <v>3094</v>
      </c>
      <c r="BX4" s="541" t="s">
        <v>2464</v>
      </c>
      <c r="BY4" s="540" t="s">
        <v>2863</v>
      </c>
      <c r="BZ4" s="542" t="s">
        <v>114</v>
      </c>
      <c r="CA4" s="543" t="s">
        <v>115</v>
      </c>
      <c r="CB4" s="755" t="s">
        <v>2996</v>
      </c>
      <c r="CC4" s="544" t="s">
        <v>2470</v>
      </c>
      <c r="CD4" s="539" t="s">
        <v>117</v>
      </c>
      <c r="CE4" s="544" t="s">
        <v>116</v>
      </c>
      <c r="CF4" s="545" t="s">
        <v>2883</v>
      </c>
      <c r="CG4" s="545" t="s">
        <v>2468</v>
      </c>
      <c r="CH4" s="545" t="s">
        <v>2980</v>
      </c>
      <c r="CI4" s="546" t="s">
        <v>2332</v>
      </c>
      <c r="CJ4" s="546" t="s">
        <v>2967</v>
      </c>
      <c r="CK4" s="547" t="s">
        <v>119</v>
      </c>
      <c r="CL4" s="548" t="s">
        <v>118</v>
      </c>
      <c r="CM4" s="549" t="s">
        <v>2854</v>
      </c>
      <c r="CN4" s="550" t="s">
        <v>2855</v>
      </c>
      <c r="CO4" s="551" t="s">
        <v>75</v>
      </c>
      <c r="CP4" s="551" t="s">
        <v>1899</v>
      </c>
      <c r="CQ4" s="551" t="s">
        <v>1900</v>
      </c>
      <c r="CR4" s="551" t="s">
        <v>1898</v>
      </c>
      <c r="CS4" s="552" t="s">
        <v>2474</v>
      </c>
      <c r="CT4" s="553" t="s">
        <v>120</v>
      </c>
      <c r="CU4" s="554" t="s">
        <v>2856</v>
      </c>
      <c r="CV4" s="555" t="s">
        <v>121</v>
      </c>
      <c r="CW4" s="551" t="s">
        <v>122</v>
      </c>
      <c r="CX4" s="551" t="s">
        <v>2682</v>
      </c>
      <c r="CY4" s="567" t="s">
        <v>2945</v>
      </c>
      <c r="CZ4" s="567" t="s">
        <v>3185</v>
      </c>
      <c r="DA4" s="567" t="s">
        <v>2853</v>
      </c>
      <c r="DB4" s="567" t="s">
        <v>2945</v>
      </c>
      <c r="DC4" s="567" t="s">
        <v>3186</v>
      </c>
      <c r="DD4" s="718" t="s">
        <v>2973</v>
      </c>
      <c r="DE4" s="718" t="s">
        <v>3131</v>
      </c>
      <c r="DF4" s="718" t="s">
        <v>3128</v>
      </c>
      <c r="DG4" s="906" t="s">
        <v>3257</v>
      </c>
      <c r="DH4" s="906" t="s">
        <v>3258</v>
      </c>
      <c r="DI4" s="906" t="s">
        <v>3259</v>
      </c>
      <c r="DJ4" s="906" t="s">
        <v>3260</v>
      </c>
      <c r="DK4" s="906" t="s">
        <v>3261</v>
      </c>
      <c r="DL4" s="906" t="s">
        <v>3282</v>
      </c>
      <c r="DM4" s="264" t="s">
        <v>27</v>
      </c>
      <c r="DN4" s="265" t="s">
        <v>28</v>
      </c>
      <c r="DO4" s="265" t="s">
        <v>124</v>
      </c>
      <c r="DP4" s="265" t="s">
        <v>29</v>
      </c>
      <c r="DQ4" s="265" t="s">
        <v>30</v>
      </c>
      <c r="DR4" s="265" t="s">
        <v>31</v>
      </c>
      <c r="DS4" s="265" t="s">
        <v>32</v>
      </c>
      <c r="DT4" s="265" t="s">
        <v>33</v>
      </c>
      <c r="DU4" s="265" t="s">
        <v>34</v>
      </c>
      <c r="DV4" s="265"/>
      <c r="DW4" s="265"/>
      <c r="DX4" s="265"/>
      <c r="DY4" s="265" t="s">
        <v>35</v>
      </c>
      <c r="DZ4" s="1086" t="s">
        <v>2938</v>
      </c>
      <c r="EA4" s="1087"/>
      <c r="EB4" s="1087"/>
    </row>
    <row r="5" spans="1:135" s="266" customFormat="1" ht="27" customHeight="1" thickBot="1">
      <c r="A5" s="260" t="s">
        <v>16</v>
      </c>
      <c r="B5" s="261" t="s">
        <v>16</v>
      </c>
      <c r="C5" s="261" t="s">
        <v>16</v>
      </c>
      <c r="D5" s="261" t="s">
        <v>18</v>
      </c>
      <c r="E5" s="262" t="s">
        <v>16</v>
      </c>
      <c r="F5" s="262" t="s">
        <v>16</v>
      </c>
      <c r="G5" s="262" t="s">
        <v>2409</v>
      </c>
      <c r="H5" s="262" t="s">
        <v>16</v>
      </c>
      <c r="I5" s="262" t="s">
        <v>17</v>
      </c>
      <c r="J5" s="262" t="s">
        <v>17</v>
      </c>
      <c r="K5" s="262" t="s">
        <v>17</v>
      </c>
      <c r="L5" s="263" t="s">
        <v>19</v>
      </c>
      <c r="M5" s="263" t="s">
        <v>19</v>
      </c>
      <c r="N5" s="260" t="s">
        <v>17</v>
      </c>
      <c r="O5" s="529" t="s">
        <v>17</v>
      </c>
      <c r="P5" s="529" t="s">
        <v>17</v>
      </c>
      <c r="Q5" s="529" t="s">
        <v>17</v>
      </c>
      <c r="R5" s="529" t="s">
        <v>17</v>
      </c>
      <c r="S5" s="529" t="s">
        <v>17</v>
      </c>
      <c r="T5" s="529" t="s">
        <v>17</v>
      </c>
      <c r="U5" s="529" t="s">
        <v>17</v>
      </c>
      <c r="V5" s="529" t="s">
        <v>54</v>
      </c>
      <c r="W5" s="529" t="s">
        <v>17</v>
      </c>
      <c r="X5" s="529" t="s">
        <v>54</v>
      </c>
      <c r="Y5" s="529" t="s">
        <v>17</v>
      </c>
      <c r="Z5" s="529" t="s">
        <v>17</v>
      </c>
      <c r="AA5" s="529" t="s">
        <v>17</v>
      </c>
      <c r="AB5" s="529"/>
      <c r="AC5" s="529"/>
      <c r="AD5" s="529"/>
      <c r="AE5" s="529"/>
      <c r="AF5" s="529" t="s">
        <v>18</v>
      </c>
      <c r="AG5" s="530" t="s">
        <v>17</v>
      </c>
      <c r="AH5" s="530" t="s">
        <v>17</v>
      </c>
      <c r="AI5" s="530" t="s">
        <v>17</v>
      </c>
      <c r="AJ5" s="530" t="s">
        <v>17</v>
      </c>
      <c r="AK5" s="530" t="s">
        <v>54</v>
      </c>
      <c r="AL5" s="530" t="s">
        <v>54</v>
      </c>
      <c r="AM5" s="530" t="s">
        <v>54</v>
      </c>
      <c r="AN5" s="530" t="s">
        <v>17</v>
      </c>
      <c r="AO5" s="530" t="s">
        <v>17</v>
      </c>
      <c r="AP5" s="530" t="s">
        <v>17</v>
      </c>
      <c r="AQ5" s="530" t="s">
        <v>17</v>
      </c>
      <c r="AR5" s="530" t="s">
        <v>2293</v>
      </c>
      <c r="AS5" s="530" t="s">
        <v>17</v>
      </c>
      <c r="AT5" s="886" t="s">
        <v>3214</v>
      </c>
      <c r="AU5" s="530" t="s">
        <v>18</v>
      </c>
      <c r="AV5" s="531" t="s">
        <v>17</v>
      </c>
      <c r="AW5" s="531" t="s">
        <v>17</v>
      </c>
      <c r="AX5" s="531" t="s">
        <v>17</v>
      </c>
      <c r="AY5" s="531" t="s">
        <v>17</v>
      </c>
      <c r="AZ5" s="531" t="s">
        <v>17</v>
      </c>
      <c r="BA5" s="531" t="s">
        <v>17</v>
      </c>
      <c r="BB5" s="531" t="s">
        <v>54</v>
      </c>
      <c r="BC5" s="531" t="s">
        <v>54</v>
      </c>
      <c r="BD5" s="740" t="s">
        <v>17</v>
      </c>
      <c r="BE5" s="740" t="s">
        <v>17</v>
      </c>
      <c r="BF5" s="740" t="s">
        <v>17</v>
      </c>
      <c r="BG5" s="740" t="s">
        <v>17</v>
      </c>
      <c r="BH5" s="740" t="s">
        <v>17</v>
      </c>
      <c r="BI5" s="531" t="s">
        <v>18</v>
      </c>
      <c r="BJ5" s="532" t="s">
        <v>54</v>
      </c>
      <c r="BK5" s="532" t="s">
        <v>54</v>
      </c>
      <c r="BL5" s="532" t="s">
        <v>54</v>
      </c>
      <c r="BM5" s="532" t="s">
        <v>54</v>
      </c>
      <c r="BN5" s="516" t="s">
        <v>54</v>
      </c>
      <c r="BO5" s="712" t="s">
        <v>17</v>
      </c>
      <c r="BP5" s="712" t="s">
        <v>17</v>
      </c>
      <c r="BQ5" s="713" t="s">
        <v>17</v>
      </c>
      <c r="BR5" s="814" t="s">
        <v>17</v>
      </c>
      <c r="BS5" s="814" t="s">
        <v>17</v>
      </c>
      <c r="BT5" s="814" t="s">
        <v>3122</v>
      </c>
      <c r="BU5" s="814" t="s">
        <v>18</v>
      </c>
      <c r="BV5" s="1094"/>
      <c r="BW5" s="1095"/>
      <c r="BX5" s="1096"/>
      <c r="BY5" s="305" t="s">
        <v>54</v>
      </c>
      <c r="BZ5" s="309" t="s">
        <v>17</v>
      </c>
      <c r="CA5" s="311" t="s">
        <v>17</v>
      </c>
      <c r="CB5" s="1094" t="s">
        <v>2012</v>
      </c>
      <c r="CC5" s="1096"/>
      <c r="CD5" s="573" t="s">
        <v>17</v>
      </c>
      <c r="CE5" s="574" t="s">
        <v>17</v>
      </c>
      <c r="CF5" s="558" t="s">
        <v>54</v>
      </c>
      <c r="CG5" s="575" t="s">
        <v>17</v>
      </c>
      <c r="CH5" s="575"/>
      <c r="CI5" s="576" t="s">
        <v>17</v>
      </c>
      <c r="CJ5" s="716" t="s">
        <v>17</v>
      </c>
      <c r="CK5" s="557" t="s">
        <v>17</v>
      </c>
      <c r="CL5" s="577" t="s">
        <v>17</v>
      </c>
      <c r="CM5" s="578" t="s">
        <v>54</v>
      </c>
      <c r="CN5" s="314" t="s">
        <v>54</v>
      </c>
      <c r="CO5" s="320" t="s">
        <v>17</v>
      </c>
      <c r="CP5" s="321" t="s">
        <v>17</v>
      </c>
      <c r="CQ5" s="321" t="s">
        <v>17</v>
      </c>
      <c r="CR5" s="321" t="s">
        <v>17</v>
      </c>
      <c r="CS5" s="321"/>
      <c r="CT5" s="326" t="s">
        <v>54</v>
      </c>
      <c r="CU5" s="332" t="s">
        <v>54</v>
      </c>
      <c r="CV5" s="329" t="s">
        <v>54</v>
      </c>
      <c r="CW5" s="321" t="s">
        <v>54</v>
      </c>
      <c r="CX5" s="422"/>
      <c r="CY5" s="532" t="s">
        <v>54</v>
      </c>
      <c r="CZ5" s="719" t="s">
        <v>17</v>
      </c>
      <c r="DA5" s="719" t="s">
        <v>17</v>
      </c>
      <c r="DB5" s="719" t="s">
        <v>17</v>
      </c>
      <c r="DC5" s="719" t="s">
        <v>17</v>
      </c>
      <c r="DD5" s="719" t="s">
        <v>17</v>
      </c>
      <c r="DE5" s="719" t="s">
        <v>17</v>
      </c>
      <c r="DF5" s="719" t="s">
        <v>17</v>
      </c>
      <c r="DG5" s="907" t="s">
        <v>3262</v>
      </c>
      <c r="DH5" s="907" t="s">
        <v>3262</v>
      </c>
      <c r="DI5" s="907" t="s">
        <v>3262</v>
      </c>
      <c r="DJ5" s="907" t="s">
        <v>3262</v>
      </c>
      <c r="DK5" s="907" t="s">
        <v>3262</v>
      </c>
      <c r="DL5" s="907"/>
      <c r="DM5" s="264"/>
      <c r="DN5" s="265"/>
      <c r="DO5" s="265"/>
      <c r="DP5" s="265"/>
      <c r="DQ5" s="265"/>
      <c r="DR5" s="265"/>
      <c r="DS5" s="265"/>
      <c r="DT5" s="265"/>
      <c r="DU5" s="265"/>
      <c r="DV5" s="265"/>
      <c r="DW5" s="265"/>
      <c r="DX5" s="265"/>
      <c r="DY5" s="265"/>
      <c r="DZ5" s="516"/>
      <c r="EA5" s="516"/>
      <c r="EB5" s="516"/>
      <c r="EC5" s="1085" t="s">
        <v>3066</v>
      </c>
      <c r="ED5" s="1085"/>
    </row>
    <row r="6" spans="1:135" s="230" customFormat="1" ht="19.25" customHeight="1" thickTop="1" thickBot="1">
      <c r="A6" s="225" t="s">
        <v>20</v>
      </c>
      <c r="B6" s="217" t="s">
        <v>2281</v>
      </c>
      <c r="C6" s="217" t="s">
        <v>2282</v>
      </c>
      <c r="D6" s="217" t="s">
        <v>26</v>
      </c>
      <c r="E6" s="218" t="s">
        <v>21</v>
      </c>
      <c r="F6" s="218" t="s">
        <v>22</v>
      </c>
      <c r="G6" s="218" t="s">
        <v>123</v>
      </c>
      <c r="H6" s="218" t="s">
        <v>23</v>
      </c>
      <c r="I6" s="218" t="s">
        <v>24</v>
      </c>
      <c r="J6" s="218" t="s">
        <v>25</v>
      </c>
      <c r="K6" s="218" t="s">
        <v>2982</v>
      </c>
      <c r="L6" s="219" t="s">
        <v>2289</v>
      </c>
      <c r="M6" s="219" t="s">
        <v>2291</v>
      </c>
      <c r="N6" s="225" t="s">
        <v>2463</v>
      </c>
      <c r="O6" s="226" t="s">
        <v>3041</v>
      </c>
      <c r="P6" s="226" t="s">
        <v>3042</v>
      </c>
      <c r="Q6" s="226" t="s">
        <v>3111</v>
      </c>
      <c r="R6" s="226" t="s">
        <v>3112</v>
      </c>
      <c r="S6" s="226" t="s">
        <v>3113</v>
      </c>
      <c r="T6" s="226" t="s">
        <v>3114</v>
      </c>
      <c r="U6" s="216" t="s">
        <v>2811</v>
      </c>
      <c r="V6" s="216" t="s">
        <v>3047</v>
      </c>
      <c r="W6" s="216" t="s">
        <v>2812</v>
      </c>
      <c r="X6" s="216" t="s">
        <v>3049</v>
      </c>
      <c r="Y6" s="216" t="s">
        <v>2813</v>
      </c>
      <c r="Z6" s="216" t="s">
        <v>3052</v>
      </c>
      <c r="AA6" s="216" t="s">
        <v>3053</v>
      </c>
      <c r="AB6" s="216" t="s">
        <v>3202</v>
      </c>
      <c r="AC6" s="216" t="s">
        <v>3203</v>
      </c>
      <c r="AD6" s="216" t="s">
        <v>3204</v>
      </c>
      <c r="AE6" s="216" t="s">
        <v>3205</v>
      </c>
      <c r="AF6" s="216" t="s">
        <v>2824</v>
      </c>
      <c r="AG6" s="533" t="s">
        <v>2814</v>
      </c>
      <c r="AH6" s="533" t="s">
        <v>2815</v>
      </c>
      <c r="AI6" s="533" t="s">
        <v>2816</v>
      </c>
      <c r="AJ6" s="533" t="s">
        <v>3055</v>
      </c>
      <c r="AK6" s="533" t="s">
        <v>2817</v>
      </c>
      <c r="AL6" s="533" t="s">
        <v>2818</v>
      </c>
      <c r="AM6" s="533" t="s">
        <v>3057</v>
      </c>
      <c r="AN6" s="533" t="s">
        <v>2819</v>
      </c>
      <c r="AO6" s="533" t="s">
        <v>2820</v>
      </c>
      <c r="AP6" s="533" t="s">
        <v>2821</v>
      </c>
      <c r="AQ6" s="533" t="s">
        <v>2963</v>
      </c>
      <c r="AR6" s="533" t="s">
        <v>2822</v>
      </c>
      <c r="AS6" s="533" t="s">
        <v>3212</v>
      </c>
      <c r="AT6" s="533" t="s">
        <v>3213</v>
      </c>
      <c r="AU6" s="534" t="s">
        <v>2823</v>
      </c>
      <c r="AV6" s="535" t="s">
        <v>2827</v>
      </c>
      <c r="AW6" s="535" t="s">
        <v>2828</v>
      </c>
      <c r="AX6" s="535" t="s">
        <v>2829</v>
      </c>
      <c r="AY6" s="535" t="s">
        <v>2830</v>
      </c>
      <c r="AZ6" s="535" t="s">
        <v>2831</v>
      </c>
      <c r="BA6" s="535" t="s">
        <v>2832</v>
      </c>
      <c r="BB6" s="535" t="s">
        <v>2826</v>
      </c>
      <c r="BC6" s="535" t="s">
        <v>2825</v>
      </c>
      <c r="BD6" s="741" t="s">
        <v>3060</v>
      </c>
      <c r="BE6" s="741" t="s">
        <v>3228</v>
      </c>
      <c r="BF6" s="741" t="s">
        <v>3230</v>
      </c>
      <c r="BG6" s="741" t="s">
        <v>3229</v>
      </c>
      <c r="BH6" s="741" t="s">
        <v>3231</v>
      </c>
      <c r="BI6" s="535" t="s">
        <v>2860</v>
      </c>
      <c r="BJ6" s="536" t="s">
        <v>2835</v>
      </c>
      <c r="BK6" s="536" t="s">
        <v>2833</v>
      </c>
      <c r="BL6" s="746" t="s">
        <v>2946</v>
      </c>
      <c r="BM6" s="536" t="s">
        <v>2836</v>
      </c>
      <c r="BN6" s="537" t="s">
        <v>2834</v>
      </c>
      <c r="BO6" s="787" t="s">
        <v>2964</v>
      </c>
      <c r="BP6" s="787" t="s">
        <v>2965</v>
      </c>
      <c r="BQ6" s="788" t="s">
        <v>2962</v>
      </c>
      <c r="BR6" s="813" t="s">
        <v>3123</v>
      </c>
      <c r="BS6" s="813" t="s">
        <v>3124</v>
      </c>
      <c r="BT6" s="813" t="s">
        <v>3125</v>
      </c>
      <c r="BU6" s="813" t="s">
        <v>3126</v>
      </c>
      <c r="BV6" s="307" t="s">
        <v>3095</v>
      </c>
      <c r="BW6" s="307" t="s">
        <v>3096</v>
      </c>
      <c r="BX6" s="308" t="s">
        <v>2464</v>
      </c>
      <c r="BY6" s="310" t="s">
        <v>2864</v>
      </c>
      <c r="BZ6" s="334" t="s">
        <v>74</v>
      </c>
      <c r="CA6" s="312" t="s">
        <v>1612</v>
      </c>
      <c r="CB6" s="306" t="s">
        <v>1913</v>
      </c>
      <c r="CC6" s="308" t="s">
        <v>2465</v>
      </c>
      <c r="CD6" s="571" t="s">
        <v>117</v>
      </c>
      <c r="CE6" s="572" t="s">
        <v>1613</v>
      </c>
      <c r="CF6" s="335" t="s">
        <v>2884</v>
      </c>
      <c r="CG6" s="335" t="s">
        <v>2469</v>
      </c>
      <c r="CH6" s="335" t="s">
        <v>2979</v>
      </c>
      <c r="CI6" s="745" t="s">
        <v>2968</v>
      </c>
      <c r="CJ6" s="745" t="s">
        <v>3129</v>
      </c>
      <c r="CK6" s="313" t="s">
        <v>119</v>
      </c>
      <c r="CL6" s="316" t="s">
        <v>118</v>
      </c>
      <c r="CM6" s="317" t="s">
        <v>1914</v>
      </c>
      <c r="CN6" s="315" t="s">
        <v>1888</v>
      </c>
      <c r="CO6" s="322" t="s">
        <v>1889</v>
      </c>
      <c r="CP6" s="323" t="s">
        <v>1899</v>
      </c>
      <c r="CQ6" s="323" t="s">
        <v>1900</v>
      </c>
      <c r="CR6" s="322" t="s">
        <v>1901</v>
      </c>
      <c r="CS6" s="336" t="s">
        <v>2471</v>
      </c>
      <c r="CT6" s="327" t="s">
        <v>1614</v>
      </c>
      <c r="CU6" s="333" t="s">
        <v>1615</v>
      </c>
      <c r="CV6" s="330" t="s">
        <v>1616</v>
      </c>
      <c r="CW6" s="323" t="s">
        <v>1617</v>
      </c>
      <c r="CX6" s="389" t="s">
        <v>2682</v>
      </c>
      <c r="CY6" s="687" t="s">
        <v>3061</v>
      </c>
      <c r="CZ6" s="567" t="s">
        <v>3185</v>
      </c>
      <c r="DA6" s="536" t="s">
        <v>3187</v>
      </c>
      <c r="DB6" s="746" t="s">
        <v>3188</v>
      </c>
      <c r="DC6" s="567" t="s">
        <v>3186</v>
      </c>
      <c r="DD6" s="720" t="s">
        <v>2970</v>
      </c>
      <c r="DE6" s="720" t="s">
        <v>2969</v>
      </c>
      <c r="DF6" s="720" t="s">
        <v>3130</v>
      </c>
      <c r="DG6" s="908" t="s">
        <v>3263</v>
      </c>
      <c r="DH6" s="908" t="s">
        <v>3264</v>
      </c>
      <c r="DI6" s="908" t="s">
        <v>3265</v>
      </c>
      <c r="DJ6" s="908" t="s">
        <v>3266</v>
      </c>
      <c r="DK6" s="908" t="s">
        <v>3267</v>
      </c>
      <c r="DL6" s="908" t="s">
        <v>3283</v>
      </c>
      <c r="DM6" s="227" t="s">
        <v>27</v>
      </c>
      <c r="DN6" s="227" t="s">
        <v>28</v>
      </c>
      <c r="DO6" s="227" t="s">
        <v>124</v>
      </c>
      <c r="DP6" s="227" t="s">
        <v>29</v>
      </c>
      <c r="DQ6" s="227" t="s">
        <v>30</v>
      </c>
      <c r="DR6" s="227" t="s">
        <v>31</v>
      </c>
      <c r="DS6" s="227" t="s">
        <v>32</v>
      </c>
      <c r="DT6" s="227" t="s">
        <v>33</v>
      </c>
      <c r="DU6" s="228" t="s">
        <v>34</v>
      </c>
      <c r="DV6" s="590" t="s">
        <v>2898</v>
      </c>
      <c r="DW6" s="590" t="s">
        <v>2899</v>
      </c>
      <c r="DX6" s="590" t="s">
        <v>2900</v>
      </c>
      <c r="DY6" s="229" t="s">
        <v>35</v>
      </c>
      <c r="DZ6" s="537" t="s">
        <v>2936</v>
      </c>
      <c r="EA6" s="537" t="s">
        <v>2937</v>
      </c>
      <c r="EB6" s="537" t="s">
        <v>2940</v>
      </c>
      <c r="EC6" s="786" t="s">
        <v>2990</v>
      </c>
      <c r="ED6" s="786" t="s">
        <v>2991</v>
      </c>
      <c r="EE6" s="925" t="s">
        <v>3281</v>
      </c>
    </row>
    <row r="7" spans="1:135">
      <c r="A7" s="897" t="s">
        <v>3171</v>
      </c>
      <c r="B7" s="879" t="s">
        <v>2256</v>
      </c>
      <c r="C7" s="880" t="s">
        <v>2256</v>
      </c>
      <c r="D7" s="880" t="s">
        <v>230</v>
      </c>
      <c r="E7" s="880" t="s">
        <v>293</v>
      </c>
      <c r="F7" s="880" t="s">
        <v>356</v>
      </c>
      <c r="G7" s="863" t="s">
        <v>43</v>
      </c>
      <c r="H7" s="880" t="s">
        <v>367</v>
      </c>
      <c r="I7" s="864">
        <v>386</v>
      </c>
      <c r="J7" s="864">
        <v>1086</v>
      </c>
      <c r="K7" s="684">
        <f>WWWW[[#This Row],[Total PoP ]]/WWWW[[#This Row],[Total HH]]</f>
        <v>2.8134715025906734</v>
      </c>
      <c r="L7" s="865">
        <v>44791</v>
      </c>
      <c r="M7" s="866">
        <v>45094</v>
      </c>
      <c r="N7" s="864">
        <v>187</v>
      </c>
      <c r="O7" s="500">
        <v>0</v>
      </c>
      <c r="P7" s="864">
        <v>0</v>
      </c>
      <c r="Q7" s="500">
        <v>14</v>
      </c>
      <c r="R7" s="500">
        <v>19</v>
      </c>
      <c r="S7" s="864">
        <v>0</v>
      </c>
      <c r="T7" s="864"/>
      <c r="U7" s="864">
        <v>34</v>
      </c>
      <c r="V7" s="867">
        <v>0.71</v>
      </c>
      <c r="W7" s="864">
        <v>86</v>
      </c>
      <c r="X7" s="867">
        <v>0.86</v>
      </c>
      <c r="Y7" s="864">
        <v>391</v>
      </c>
      <c r="Z7" s="500">
        <v>210</v>
      </c>
      <c r="AA7" s="500"/>
      <c r="AB7" s="500"/>
      <c r="AC7" s="500"/>
      <c r="AD7" s="500"/>
      <c r="AE7" s="500"/>
      <c r="AF7" s="868"/>
      <c r="AG7" s="864">
        <v>94</v>
      </c>
      <c r="AH7" s="864">
        <v>94</v>
      </c>
      <c r="AI7" s="864">
        <v>25</v>
      </c>
      <c r="AJ7" s="864">
        <v>94</v>
      </c>
      <c r="AK7" s="867">
        <v>1</v>
      </c>
      <c r="AL7" s="867">
        <v>1</v>
      </c>
      <c r="AM7" s="867">
        <v>1</v>
      </c>
      <c r="AN7" s="864">
        <v>0</v>
      </c>
      <c r="AO7" s="864">
        <v>22</v>
      </c>
      <c r="AP7" s="864">
        <v>8</v>
      </c>
      <c r="AQ7" s="500">
        <v>0</v>
      </c>
      <c r="AR7" s="864" t="s">
        <v>41</v>
      </c>
      <c r="AS7" s="864"/>
      <c r="AT7" s="864"/>
      <c r="AU7" s="869"/>
      <c r="AV7" s="864">
        <v>63</v>
      </c>
      <c r="AW7" s="864">
        <v>174</v>
      </c>
      <c r="AX7" s="864">
        <v>25</v>
      </c>
      <c r="AY7" s="864">
        <v>33</v>
      </c>
      <c r="AZ7" s="864">
        <v>386</v>
      </c>
      <c r="BA7" s="864">
        <v>360</v>
      </c>
      <c r="BB7" s="450">
        <v>0.75</v>
      </c>
      <c r="BC7" s="867">
        <v>0.95</v>
      </c>
      <c r="BD7" s="451">
        <v>8</v>
      </c>
      <c r="BE7" s="451"/>
      <c r="BF7" s="451"/>
      <c r="BG7" s="451"/>
      <c r="BH7" s="451"/>
      <c r="BI7" s="870"/>
      <c r="BJ7" s="450">
        <v>0.95</v>
      </c>
      <c r="BK7" s="450">
        <v>0.95</v>
      </c>
      <c r="BL7" s="450"/>
      <c r="BM7" s="450">
        <v>0</v>
      </c>
      <c r="BN7" s="450">
        <v>0</v>
      </c>
      <c r="BO7" s="500"/>
      <c r="BP7" s="500"/>
      <c r="BQ7" s="500"/>
      <c r="BR7" s="500"/>
      <c r="BS7" s="500"/>
      <c r="BT7" s="500"/>
      <c r="BU7" s="500"/>
      <c r="BV7" s="871" t="str">
        <f>IF(WWWW[[#This Row],['#_Water samples_Tested_at_water_source]]="","no test","Tested")</f>
        <v>Tested</v>
      </c>
      <c r="BW7" s="871" t="str">
        <f>IF(WWWW[[#This Row],['#_Water samples_Tested_at_HH]]="","no test","Tested")</f>
        <v>Tested</v>
      </c>
      <c r="BX7" s="872" t="str">
        <f>IF(AND(WWWW[[#This Row],[Water_testing_at source]]="no test",WWWW[[#This Row],[Water_testing_at HH]]="no test"),"No Test","Tested")</f>
        <v>Tested</v>
      </c>
      <c r="BY7" s="87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7" s="873">
        <f>WWWW[[#This Row],[% HRP1]]*WWWW[[#This Row],[Total PoP ]]</f>
        <v>1086</v>
      </c>
      <c r="CA7" s="874">
        <f>WWWW[[#This Row],[HRP1]]/500</f>
        <v>2.1720000000000002</v>
      </c>
      <c r="CB7" s="875">
        <f>1-WWWW[[#This Row],[% HRP1]]</f>
        <v>0</v>
      </c>
      <c r="CC7" s="874">
        <f>WWWW[[#This Row],[%equitable and continuous access to sufficient quantity of safe drinking and domestic water''s GAP]]*WWWW[[#This Row],[Total PoP ]]</f>
        <v>0</v>
      </c>
      <c r="CD7" s="451">
        <f>ROUND(IF(WWWW[[#This Row],[Total PoP ]]&lt;500,1,WWWW[[#This Row],[Total PoP ]]/500),0)</f>
        <v>2</v>
      </c>
      <c r="CE7" s="872">
        <f>IF(WWWW[[#This Row],[Total required water points]]-WWWW[[#This Row],['#Water points coverage]]&lt;0,0,WWWW[[#This Row],[Total required water points]]-WWWW[[#This Row],['#Water points coverage]])</f>
        <v>0</v>
      </c>
      <c r="CF7" s="452">
        <f>WWWW[[#This Row],[HRP2]]/WWWW[[#This Row],[Total PoP ]]</f>
        <v>1</v>
      </c>
      <c r="CG7" s="87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1086</v>
      </c>
      <c r="CH7" s="455">
        <f>IF(WWWW[[#This Row],['#_Functional_adult_latrines]]="","",WWWW[[#This Row],[Total PoP ]]/WWWW[[#This Row],['#_Functional_adult_latrines]])</f>
        <v>11.553191489361701</v>
      </c>
      <c r="CI7" s="872">
        <f>WWWW[[#This Row],['#_of_latrines_in_TLS/CFS]]*50</f>
        <v>400</v>
      </c>
      <c r="CJ7" s="451">
        <f>IF(WWWW[[#This Row],['#_of_latrines_in_THF]]="",0,WWWW[[#This Row],['#_of_latrines_in_THF]]*50)</f>
        <v>0</v>
      </c>
      <c r="CK7" s="872">
        <f>ROUND(IF(WWWW[[#This Row],[Location Type 1]]="camp",WWWW[[#This Row],[Total PoP ]]/20),0)</f>
        <v>54</v>
      </c>
      <c r="CL7" s="872">
        <f>IF(WWWW[[#This Row],[Total required Latrines]]-WWWW[[#This Row],['#_Existing_latrines]]&lt;0,0,WWWW[[#This Row],[Total required Latrines]]-WWWW[[#This Row],['#_Existing_latrines]])</f>
        <v>0</v>
      </c>
      <c r="CM7" s="875">
        <f>1-WWWW[[#This Row],[% HRP2]]</f>
        <v>0</v>
      </c>
      <c r="CN7" s="871">
        <f>IF(WWWW[[#This Row],['#_Existing_latrines]]="","NA",(WWWW[[#This Row],['#_Existing_latrines]]-WWWW[[#This Row],['#_Functional_adult_latrines]])/WWWW[[#This Row],['#_Existing_latrines]])</f>
        <v>0</v>
      </c>
      <c r="CO7" s="87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295</v>
      </c>
      <c r="CP7" s="87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1086</v>
      </c>
      <c r="CQ7" s="872">
        <f>IF(WWWW[[#This Row],['#_of_affected_women_and_girls_receiving_a_sufficient_quantity_of_sanitary_pads]]&gt;WWWW[[#This Row],[Total PoP ]],WWWW[[#This Row],[Total PoP ]],WWWW[[#This Row],['#_of_affected_women_and_girls_receiving_a_sufficient_quantity_of_sanitary_pads]])</f>
        <v>360</v>
      </c>
      <c r="CR7" s="872">
        <f>IF(WWWW[[#This Row],['# People with access to soap]]&gt;WWWW[[#This Row],['# People with access to Sanity Pads]],WWWW[[#This Row],['# People with access to soap]],WWWW[[#This Row],['# People with access to Sanity Pads]])</f>
        <v>1086</v>
      </c>
      <c r="CS7" s="872">
        <f>IF(WWWW[[#This Row],['# people reached by regular dedicated hygiene promotion_5]]&gt;WWWW[[#This Row],['# People received regular supply of hygiene items_6]],WWWW[[#This Row],['# people reached by regular dedicated hygiene promotion_5]],WWWW[[#This Row],['# People received regular supply of hygiene items_6]])</f>
        <v>1086</v>
      </c>
      <c r="CT7" s="875">
        <f>IF(WWWW[[#This Row],[HRP3]]/WWWW[[#This Row],[Total PoP ]]&gt;100%,100%,WWWW[[#This Row],[HRP3]]/WWWW[[#This Row],[Total PoP ]])</f>
        <v>1</v>
      </c>
      <c r="CU7" s="871">
        <f>1-WWWW[[#This Row],[Hygiene Coverage%]]</f>
        <v>0</v>
      </c>
      <c r="CV7" s="867">
        <f>WWWW[[#This Row],['# people reached by regular dedicated hygiene promotion_5]]/WWWW[[#This Row],[Total PoP ]]</f>
        <v>0.27163904235727437</v>
      </c>
      <c r="CW7" s="871">
        <f>IF(WWWW[[#This Row],['#_of_affected_households_receiving_a_sufficient_quantity_of_soap]]/WWWW[[#This Row],[Total HH]]&gt;1,1,WWWW[[#This Row],['#_of_affected_households_receiving_a_sufficient_quantity_of_soap]]/WWWW[[#This Row],[Total HH]])</f>
        <v>1</v>
      </c>
      <c r="CX7" s="455" t="str">
        <f>IF(WWWW[[#This Row],['#_students at TLS_CFS]]="","No","Yes")</f>
        <v>Yes</v>
      </c>
      <c r="CY7" s="452">
        <f>WWWW[[#This Row],[%_of_affected_people_surveyed_who_report_feeling_informed_about_the_different_WASH_services_available_to_them]]</f>
        <v>0</v>
      </c>
      <c r="CZ7" s="877">
        <f>WWWW[[#This Row],[%_of_affected_people_surveyed_who_report_feeling_satistfied_with_the_latrine_design_and_sanitation_service]]*WWWW[[#This Row],[Total PoP ]]</f>
        <v>1031.7</v>
      </c>
      <c r="DA7" s="877">
        <f>WWWW[[#This Row],[%_of_affected_people_surveyed_who_report_feeling_satistfied_with_the_water_point_design_and_water_service]]*WWWW[[#This Row],[Total PoP ]]</f>
        <v>1031.7</v>
      </c>
      <c r="DB7" s="877">
        <f>WWWW[[#This Row],[%_of_affected_people_surveyed_who_report_feeling_informed_about_the_different_WASH_services_available_to_them]]*WWWW[[#This Row],[Total PoP ]]</f>
        <v>0</v>
      </c>
      <c r="DC7" s="877">
        <f>WWWW[[#This Row],[%_of_complaints_received_that_result_in_timely_corrective_action_and_feedback_to_the_community]]*WWWW[[#This Row],[Total PoP ]]</f>
        <v>0</v>
      </c>
      <c r="DD7" s="451" t="s">
        <v>3299</v>
      </c>
      <c r="DE7" s="500">
        <f>IF(WWWW[[#This Row],['#_PPL_accessed_water_in_TLS]]&gt;WWWW[[#This Row],['# students access to functioning school latrines_HRP5]],WWWW[[#This Row],['#_PPL_accessed_water_in_TLS]],WWWW[[#This Row],['# students access to functioning school latrines_HRP5]])</f>
        <v>400</v>
      </c>
      <c r="DF7" s="500">
        <f>IF(WWWW[[#This Row],['#_PPL_accessed_water_in_THF]]&gt;WWWW[[#This Row],['# people access to functioning latrines in THF_HRP6]],WWWW[[#This Row],['#_PPL_accessed_water_in_THF]],WWWW[[#This Row],['# people access to functioning latrines in THF_HRP6]])</f>
        <v>0</v>
      </c>
      <c r="DG7"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500</v>
      </c>
      <c r="DH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1086</v>
      </c>
      <c r="DI7"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7"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7"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295</v>
      </c>
      <c r="DL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1086</v>
      </c>
      <c r="DM7" s="863" t="str">
        <f>VLOOKUP(WWWW[[#This Row],[Site Name]],SiteDB6[[Site Name]:[CCCM Management]],6,FALSE)</f>
        <v>Yes</v>
      </c>
      <c r="DN7" s="863" t="str">
        <f>VLOOKUP(WWWW[[#This Row],[Site Name]],SiteDB6[[Site Name]:[CCCM Focal Agency]],7,FALSE)</f>
        <v>UNHCR</v>
      </c>
      <c r="DO7" s="863" t="str">
        <f>VLOOKUP(WWWW[[#This Row],[Site Name]],SiteDB6[[Site Name]:[Location Type 1]],9,FALSE)</f>
        <v>Camp</v>
      </c>
      <c r="DP7" s="863" t="str">
        <f>VLOOKUP(WWWW[[#This Row],[Site Name]],SiteDB6[[Site Name]:[Type of Accommodation]],10,FALSE)</f>
        <v>Planned Camp</v>
      </c>
      <c r="DQ7" s="863" t="str">
        <f>VLOOKUP(WWWW[[#This Row],[Site Name]],SiteDB6[[Site Name]:[Ethnic or GCA/NGCA]],11,FALSE)</f>
        <v>Muslim</v>
      </c>
      <c r="DR7" s="863">
        <f>VLOOKUP(WWWW[[#This Row],[Site Name]],SiteDB6[[Site Name]:[Lat]],12,FALSE)</f>
        <v>19.424576999999999</v>
      </c>
      <c r="DS7" s="863">
        <f>VLOOKUP(WWWW[[#This Row],[Site Name]],SiteDB6[[Site Name]:[Long]],13,FALSE)</f>
        <v>93.512326000000002</v>
      </c>
      <c r="DT7" s="863" t="str">
        <f>VLOOKUP(WWWW[[#This Row],[Site Name]],SiteDB6[[Site Name]:[Pcode]],3,FALSE)</f>
        <v>MMR012CMP035</v>
      </c>
      <c r="DU7" s="876" t="str">
        <f t="shared" ref="DU7:DU38" si="0">IF(C7="none","Notcovered","Covered")</f>
        <v>Covered</v>
      </c>
      <c r="DV7" s="477">
        <f>VLOOKUP(WWWW[[#This Row],[Site Name]],SiteDB6[[Site Name]:[PWD_Total]],22,FALSE)</f>
        <v>0</v>
      </c>
      <c r="DW7" s="477">
        <f>VLOOKUP(WWWW[[#This Row],[Site Name]],SiteDB6[[Site Name]:[PWD_Total]],23,FALSE)</f>
        <v>0</v>
      </c>
      <c r="DX7" s="477">
        <f>WWWW[[#This Row],['# of Male_People with disabilities]]+WWWW[[#This Row],['# of Female_People with disabilities]]</f>
        <v>0</v>
      </c>
      <c r="DY7" s="863"/>
      <c r="DZ7" s="876"/>
      <c r="EA7" s="876"/>
      <c r="EB7" s="876"/>
      <c r="EC7" s="876">
        <f>VLOOKUP(WWWW[[#This Row],[Site Name]],SiteDB6[[Site Name]:[Pop
(CCCM as of Autust 2021)]],16,FALSE)</f>
        <v>334</v>
      </c>
      <c r="ED7" s="876">
        <f>VLOOKUP(WWWW[[#This Row],[Site Name]],SiteDB6[[Site Name]:[Pop
(CCCM as of Autust 2021)]],17,FALSE)</f>
        <v>1001</v>
      </c>
      <c r="EE7" s="477"/>
    </row>
    <row r="8" spans="1:135">
      <c r="A8" s="878" t="s">
        <v>3171</v>
      </c>
      <c r="B8" s="878" t="s">
        <v>397</v>
      </c>
      <c r="C8" s="851" t="s">
        <v>397</v>
      </c>
      <c r="D8" s="851" t="s">
        <v>2994</v>
      </c>
      <c r="E8" s="881" t="s">
        <v>293</v>
      </c>
      <c r="F8" s="851" t="s">
        <v>398</v>
      </c>
      <c r="G8" s="863" t="s">
        <v>43</v>
      </c>
      <c r="H8" s="851" t="s">
        <v>399</v>
      </c>
      <c r="I8" s="853">
        <v>716</v>
      </c>
      <c r="J8" s="853">
        <v>2920</v>
      </c>
      <c r="K8" s="684">
        <f>WWWW[[#This Row],[Total PoP ]]/WWWW[[#This Row],[Total HH]]</f>
        <v>4.0782122905027931</v>
      </c>
      <c r="L8" s="829">
        <v>43952</v>
      </c>
      <c r="M8" s="830">
        <v>44316</v>
      </c>
      <c r="N8" s="500"/>
      <c r="O8" s="500"/>
      <c r="P8" s="500"/>
      <c r="Q8" s="500">
        <v>6</v>
      </c>
      <c r="R8" s="500">
        <v>6</v>
      </c>
      <c r="S8" s="500"/>
      <c r="T8" s="500"/>
      <c r="U8" s="500"/>
      <c r="V8" s="450"/>
      <c r="W8" s="500"/>
      <c r="X8" s="450"/>
      <c r="Y8" s="500"/>
      <c r="Z8" s="500"/>
      <c r="AA8" s="500"/>
      <c r="AB8" s="500"/>
      <c r="AC8" s="500"/>
      <c r="AD8" s="500"/>
      <c r="AE8" s="500"/>
      <c r="AF8" s="831"/>
      <c r="AG8" s="500">
        <v>642</v>
      </c>
      <c r="AH8" s="500">
        <v>642</v>
      </c>
      <c r="AI8" s="500"/>
      <c r="AJ8" s="500"/>
      <c r="AK8" s="450"/>
      <c r="AL8" s="450"/>
      <c r="AM8" s="450"/>
      <c r="AN8" s="500">
        <v>6</v>
      </c>
      <c r="AO8" s="500"/>
      <c r="AP8" s="500">
        <v>4</v>
      </c>
      <c r="AQ8" s="500">
        <v>1</v>
      </c>
      <c r="AR8" s="500" t="s">
        <v>125</v>
      </c>
      <c r="AS8" s="500"/>
      <c r="AT8" s="500"/>
      <c r="AU8" s="538"/>
      <c r="AV8" s="500"/>
      <c r="AW8" s="500"/>
      <c r="AX8" s="500"/>
      <c r="AY8" s="500"/>
      <c r="AZ8" s="500"/>
      <c r="BA8" s="500"/>
      <c r="BB8" s="450"/>
      <c r="BC8" s="450"/>
      <c r="BD8" s="451"/>
      <c r="BE8" s="451"/>
      <c r="BF8" s="451"/>
      <c r="BG8" s="451"/>
      <c r="BH8" s="451"/>
      <c r="BI8" s="832"/>
      <c r="BJ8" s="450"/>
      <c r="BK8" s="450"/>
      <c r="BL8" s="450"/>
      <c r="BM8" s="450"/>
      <c r="BN8" s="450"/>
      <c r="BO8" s="500"/>
      <c r="BP8" s="500"/>
      <c r="BQ8" s="500"/>
      <c r="BR8" s="500"/>
      <c r="BS8" s="500"/>
      <c r="BT8" s="500"/>
      <c r="BU8" s="500"/>
      <c r="BV8" s="855" t="str">
        <f>IF(WWWW[[#This Row],['#_Water samples_Tested_at_water_source]]="","no test","Tested")</f>
        <v>no test</v>
      </c>
      <c r="BW8" s="855" t="str">
        <f>IF(WWWW[[#This Row],['#_Water samples_Tested_at_HH]]="","no test","Tested")</f>
        <v>no test</v>
      </c>
      <c r="BX8" s="856" t="str">
        <f>IF(AND(WWWW[[#This Row],[Water_testing_at source]]="no test",WWWW[[#This Row],[Water_testing_at HH]]="no test"),"No Test","Tested")</f>
        <v>No Test</v>
      </c>
      <c r="BY8" s="855">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0.51369863013698636</v>
      </c>
      <c r="BZ8" s="857">
        <f>WWWW[[#This Row],[% HRP1]]*WWWW[[#This Row],[Total PoP ]]</f>
        <v>1500.0000000000002</v>
      </c>
      <c r="CA8" s="858">
        <f>WWWW[[#This Row],[HRP1]]/500</f>
        <v>3.0000000000000004</v>
      </c>
      <c r="CB8" s="859">
        <f>1-WWWW[[#This Row],[% HRP1]]</f>
        <v>0.48630136986301364</v>
      </c>
      <c r="CC8" s="858">
        <f>WWWW[[#This Row],[%equitable and continuous access to sufficient quantity of safe drinking and domestic water''s GAP]]*WWWW[[#This Row],[Total PoP ]]</f>
        <v>1419.9999999999998</v>
      </c>
      <c r="CD8" s="451">
        <f>ROUND(IF(WWWW[[#This Row],[Total PoP ]]&lt;500,1,WWWW[[#This Row],[Total PoP ]]/500),0)</f>
        <v>6</v>
      </c>
      <c r="CE8" s="856">
        <f>IF(WWWW[[#This Row],[Total required water points]]-WWWW[[#This Row],['#Water points coverage]]&lt;0,0,WWWW[[#This Row],[Total required water points]]-WWWW[[#This Row],['#Water points coverage]])</f>
        <v>2.9999999999999996</v>
      </c>
      <c r="CF8" s="452">
        <f>WWWW[[#This Row],[HRP2]]/WWWW[[#This Row],[Total PoP ]]</f>
        <v>1</v>
      </c>
      <c r="CG8" s="858">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2920</v>
      </c>
      <c r="CH8" s="455">
        <f>IF(WWWW[[#This Row],['#_Functional_adult_latrines]]="","",WWWW[[#This Row],[Total PoP ]]/WWWW[[#This Row],['#_Functional_adult_latrines]])</f>
        <v>4.5482866043613708</v>
      </c>
      <c r="CI8" s="856">
        <f>WWWW[[#This Row],['#_of_latrines_in_TLS/CFS]]*50</f>
        <v>200</v>
      </c>
      <c r="CJ8" s="451">
        <f>IF(WWWW[[#This Row],['#_of_latrines_in_THF]]="",0,WWWW[[#This Row],['#_of_latrines_in_THF]]*50)</f>
        <v>50</v>
      </c>
      <c r="CK8" s="856">
        <f>ROUND(IF(WWWW[[#This Row],[Location Type 1]]="camp",WWWW[[#This Row],[Total PoP ]]/20),0)</f>
        <v>146</v>
      </c>
      <c r="CL8" s="856">
        <f>IF(WWWW[[#This Row],[Total required Latrines]]-WWWW[[#This Row],['#_Existing_latrines]]&lt;0,0,WWWW[[#This Row],[Total required Latrines]]-WWWW[[#This Row],['#_Existing_latrines]])</f>
        <v>0</v>
      </c>
      <c r="CM8" s="859">
        <f>1-WWWW[[#This Row],[% HRP2]]</f>
        <v>0</v>
      </c>
      <c r="CN8" s="855">
        <f>IF(WWWW[[#This Row],['#_Existing_latrines]]="","NA",(WWWW[[#This Row],['#_Existing_latrines]]-WWWW[[#This Row],['#_Functional_adult_latrines]])/WWWW[[#This Row],['#_Existing_latrines]])</f>
        <v>0</v>
      </c>
      <c r="CO8" s="858">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P8" s="856">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8" s="856">
        <f>IF(WWWW[[#This Row],['#_of_affected_women_and_girls_receiving_a_sufficient_quantity_of_sanitary_pads]]&gt;WWWW[[#This Row],[Total PoP ]],WWWW[[#This Row],[Total PoP ]],WWWW[[#This Row],['#_of_affected_women_and_girls_receiving_a_sufficient_quantity_of_sanitary_pads]])</f>
        <v>0</v>
      </c>
      <c r="CR8" s="856">
        <f>IF(WWWW[[#This Row],['# People with access to soap]]&gt;WWWW[[#This Row],['# People with access to Sanity Pads]],WWWW[[#This Row],['# People with access to soap]],WWWW[[#This Row],['# People with access to Sanity Pads]])</f>
        <v>0</v>
      </c>
      <c r="CS8" s="856">
        <f>IF(WWWW[[#This Row],['# people reached by regular dedicated hygiene promotion_5]]&gt;WWWW[[#This Row],['# People received regular supply of hygiene items_6]],WWWW[[#This Row],['# people reached by regular dedicated hygiene promotion_5]],WWWW[[#This Row],['# People received regular supply of hygiene items_6]])</f>
        <v>0</v>
      </c>
      <c r="CT8" s="859">
        <f>IF(WWWW[[#This Row],[HRP3]]/WWWW[[#This Row],[Total PoP ]]&gt;100%,100%,WWWW[[#This Row],[HRP3]]/WWWW[[#This Row],[Total PoP ]])</f>
        <v>0</v>
      </c>
      <c r="CU8" s="855">
        <f>1-WWWW[[#This Row],[Hygiene Coverage%]]</f>
        <v>1</v>
      </c>
      <c r="CV8" s="854">
        <f>WWWW[[#This Row],['# people reached by regular dedicated hygiene promotion_5]]/WWWW[[#This Row],[Total PoP ]]</f>
        <v>0</v>
      </c>
      <c r="CW8" s="855">
        <f>IF(WWWW[[#This Row],['#_of_affected_households_receiving_a_sufficient_quantity_of_soap]]/WWWW[[#This Row],[Total HH]]&gt;1,1,WWWW[[#This Row],['#_of_affected_households_receiving_a_sufficient_quantity_of_soap]]/WWWW[[#This Row],[Total HH]])</f>
        <v>0</v>
      </c>
      <c r="CX8" s="455" t="str">
        <f>IF(WWWW[[#This Row],['#_students at TLS_CFS]]="","No","Yes")</f>
        <v>No</v>
      </c>
      <c r="CY8" s="452">
        <f>WWWW[[#This Row],[%_of_affected_people_surveyed_who_report_feeling_informed_about_the_different_WASH_services_available_to_them]]</f>
        <v>0</v>
      </c>
      <c r="CZ8" s="877">
        <f>WWWW[[#This Row],[%_of_affected_people_surveyed_who_report_feeling_satistfied_with_the_latrine_design_and_sanitation_service]]*WWWW[[#This Row],[Total PoP ]]</f>
        <v>0</v>
      </c>
      <c r="DA8" s="877">
        <f>WWWW[[#This Row],[%_of_affected_people_surveyed_who_report_feeling_satistfied_with_the_water_point_design_and_water_service]]*WWWW[[#This Row],[Total PoP ]]</f>
        <v>0</v>
      </c>
      <c r="DB8" s="877">
        <f>WWWW[[#This Row],[%_of_affected_people_surveyed_who_report_feeling_informed_about_the_different_WASH_services_available_to_them]]*WWWW[[#This Row],[Total PoP ]]</f>
        <v>0</v>
      </c>
      <c r="DC8" s="877">
        <f>WWWW[[#This Row],[%_of_complaints_received_that_result_in_timely_corrective_action_and_feedback_to_the_community]]*WWWW[[#This Row],[Total PoP ]]</f>
        <v>0</v>
      </c>
      <c r="DD8" s="451">
        <f>MAX(WWWW[[#This Row],['# of affected people surveyed who report feeling satistfied with the latrine design and sanitation service ]:['# complaints received that result in timely, corrective action and feedback to the community]])</f>
        <v>0</v>
      </c>
      <c r="DE8" s="500">
        <f>IF(WWWW[[#This Row],['#_PPL_accessed_water_in_TLS]]&gt;WWWW[[#This Row],['# students access to functioning school latrines_HRP5]],WWWW[[#This Row],['#_PPL_accessed_water_in_TLS]],WWWW[[#This Row],['# students access to functioning school latrines_HRP5]])</f>
        <v>200</v>
      </c>
      <c r="DF8" s="500">
        <f>IF(WWWW[[#This Row],['#_PPL_accessed_water_in_THF]]&gt;WWWW[[#This Row],['# people access to functioning latrines in THF_HRP6]],WWWW[[#This Row],['#_PPL_accessed_water_in_THF]],WWWW[[#This Row],['# people access to functioning latrines in THF_HRP6]])</f>
        <v>50</v>
      </c>
      <c r="DG8"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0</v>
      </c>
      <c r="DH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I8"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8"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8"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0</v>
      </c>
      <c r="DL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M8" s="852" t="str">
        <f>VLOOKUP(WWWW[[#This Row],[Site Name]],SiteDB6[[Site Name]:[CCCM Management]],6,FALSE)</f>
        <v>Yes</v>
      </c>
      <c r="DN8" s="852" t="str">
        <f>VLOOKUP(WWWW[[#This Row],[Site Name]],SiteDB6[[Site Name]:[CCCM Focal Agency]],7,FALSE)</f>
        <v>RI</v>
      </c>
      <c r="DO8" s="852" t="str">
        <f>VLOOKUP(WWWW[[#This Row],[Site Name]],SiteDB6[[Site Name]:[Location Type 1]],9,FALSE)</f>
        <v>Camp</v>
      </c>
      <c r="DP8" s="852" t="str">
        <f>VLOOKUP(WWWW[[#This Row],[Site Name]],SiteDB6[[Site Name]:[Type of Accommodation]],10,FALSE)</f>
        <v>Planned Camp</v>
      </c>
      <c r="DQ8" s="852" t="str">
        <f>VLOOKUP(WWWW[[#This Row],[Site Name]],SiteDB6[[Site Name]:[Ethnic or GCA/NGCA]],11,FALSE)</f>
        <v>Muslim</v>
      </c>
      <c r="DR8" s="852">
        <f>VLOOKUP(WWWW[[#This Row],[Site Name]],SiteDB6[[Site Name]:[Lat]],12,FALSE)</f>
        <v>20.037655000000001</v>
      </c>
      <c r="DS8" s="852">
        <f>VLOOKUP(WWWW[[#This Row],[Site Name]],SiteDB6[[Site Name]:[Long]],13,FALSE)</f>
        <v>93.370037999999994</v>
      </c>
      <c r="DT8" s="852" t="str">
        <f>VLOOKUP(WWWW[[#This Row],[Site Name]],SiteDB6[[Site Name]:[Pcode]],3,FALSE)</f>
        <v>MMR012CMP014</v>
      </c>
      <c r="DU8" s="860" t="str">
        <f t="shared" si="0"/>
        <v>Covered</v>
      </c>
      <c r="DV8" s="477">
        <f>VLOOKUP(WWWW[[#This Row],[Site Name]],SiteDB6[[Site Name]:[PWD_Total]],22,FALSE)</f>
        <v>73</v>
      </c>
      <c r="DW8" s="477">
        <f>VLOOKUP(WWWW[[#This Row],[Site Name]],SiteDB6[[Site Name]:[PWD_Total]],23,FALSE)</f>
        <v>318</v>
      </c>
      <c r="DX8" s="477">
        <f>WWWW[[#This Row],['# of Male_People with disabilities]]+WWWW[[#This Row],['# of Female_People with disabilities]]</f>
        <v>391</v>
      </c>
      <c r="DY8" s="852"/>
      <c r="DZ8" s="860"/>
      <c r="EA8" s="860"/>
      <c r="EB8" s="860"/>
      <c r="EC8" s="860">
        <f>VLOOKUP(WWWW[[#This Row],[Site Name]],SiteDB6[[Site Name]:[Pop
(CCCM as of Autust 2021)]],16,FALSE)</f>
        <v>747</v>
      </c>
      <c r="ED8" s="860">
        <f>VLOOKUP(WWWW[[#This Row],[Site Name]],SiteDB6[[Site Name]:[Pop
(CCCM as of Autust 2021)]],17,FALSE)</f>
        <v>3495</v>
      </c>
      <c r="EE8" s="477"/>
    </row>
    <row r="9" spans="1:135">
      <c r="A9" s="878" t="s">
        <v>3171</v>
      </c>
      <c r="B9" s="879" t="s">
        <v>265</v>
      </c>
      <c r="C9" s="880" t="s">
        <v>265</v>
      </c>
      <c r="D9" s="880" t="s">
        <v>2975</v>
      </c>
      <c r="E9" s="880" t="s">
        <v>293</v>
      </c>
      <c r="F9" s="880" t="s">
        <v>401</v>
      </c>
      <c r="G9" s="863" t="s">
        <v>43</v>
      </c>
      <c r="H9" s="880" t="s">
        <v>411</v>
      </c>
      <c r="I9" s="864">
        <v>1112</v>
      </c>
      <c r="J9" s="864">
        <v>5133</v>
      </c>
      <c r="K9" s="684">
        <f>WWWW[[#This Row],[Total PoP ]]/WWWW[[#This Row],[Total HH]]</f>
        <v>4.6160071942446042</v>
      </c>
      <c r="L9" s="865" t="s">
        <v>3177</v>
      </c>
      <c r="M9" s="866" t="s">
        <v>3178</v>
      </c>
      <c r="N9" s="864">
        <v>0</v>
      </c>
      <c r="O9" s="500">
        <v>0</v>
      </c>
      <c r="P9" s="864">
        <v>0</v>
      </c>
      <c r="Q9" s="500">
        <v>14</v>
      </c>
      <c r="R9" s="500">
        <v>14</v>
      </c>
      <c r="S9" s="864">
        <v>0</v>
      </c>
      <c r="T9" s="864">
        <v>5133</v>
      </c>
      <c r="U9" s="864">
        <v>0</v>
      </c>
      <c r="V9" s="867">
        <v>0</v>
      </c>
      <c r="W9" s="864">
        <v>36</v>
      </c>
      <c r="X9" s="867">
        <v>0.61</v>
      </c>
      <c r="Y9" s="864">
        <v>279</v>
      </c>
      <c r="Z9" s="500"/>
      <c r="AA9" s="500"/>
      <c r="AB9" s="500"/>
      <c r="AC9" s="500"/>
      <c r="AD9" s="500"/>
      <c r="AE9" s="500"/>
      <c r="AF9" s="868" t="s">
        <v>3179</v>
      </c>
      <c r="AG9" s="864">
        <v>193</v>
      </c>
      <c r="AH9" s="864">
        <v>202</v>
      </c>
      <c r="AI9" s="864">
        <v>104</v>
      </c>
      <c r="AJ9" s="864">
        <v>193</v>
      </c>
      <c r="AK9" s="867">
        <v>0.98</v>
      </c>
      <c r="AL9" s="867">
        <v>1</v>
      </c>
      <c r="AM9" s="867"/>
      <c r="AN9" s="864">
        <v>28</v>
      </c>
      <c r="AO9" s="864">
        <v>76</v>
      </c>
      <c r="AP9" s="864"/>
      <c r="AQ9" s="500"/>
      <c r="AR9" s="864" t="s">
        <v>41</v>
      </c>
      <c r="AS9" s="864"/>
      <c r="AT9" s="864"/>
      <c r="AU9" s="869" t="s">
        <v>3180</v>
      </c>
      <c r="AV9" s="864">
        <v>997</v>
      </c>
      <c r="AW9" s="864">
        <v>1200</v>
      </c>
      <c r="AX9" s="864">
        <v>938</v>
      </c>
      <c r="AY9" s="864">
        <v>860</v>
      </c>
      <c r="AZ9" s="864">
        <v>1112</v>
      </c>
      <c r="BA9" s="864">
        <v>1515</v>
      </c>
      <c r="BB9" s="450">
        <v>0.56000000000000005</v>
      </c>
      <c r="BC9" s="867">
        <v>0.81</v>
      </c>
      <c r="BD9" s="451"/>
      <c r="BE9" s="451"/>
      <c r="BF9" s="451"/>
      <c r="BG9" s="451"/>
      <c r="BH9" s="451"/>
      <c r="BI9" s="870" t="s">
        <v>3181</v>
      </c>
      <c r="BJ9" s="450">
        <v>0.9</v>
      </c>
      <c r="BK9" s="450">
        <v>0.96</v>
      </c>
      <c r="BL9" s="450">
        <v>0.99</v>
      </c>
      <c r="BM9" s="450">
        <v>0.95</v>
      </c>
      <c r="BN9" s="450"/>
      <c r="BO9" s="500">
        <v>104</v>
      </c>
      <c r="BP9" s="500"/>
      <c r="BQ9" s="500">
        <v>27</v>
      </c>
      <c r="BR9" s="500"/>
      <c r="BS9" s="500"/>
      <c r="BT9" s="500"/>
      <c r="BU9" s="500">
        <v>0</v>
      </c>
      <c r="BV9" s="871" t="str">
        <f>IF(WWWW[[#This Row],['#_Water samples_Tested_at_water_source]]="","no test","Tested")</f>
        <v>Tested</v>
      </c>
      <c r="BW9" s="871" t="str">
        <f>IF(WWWW[[#This Row],['#_Water samples_Tested_at_HH]]="","no test","Tested")</f>
        <v>Tested</v>
      </c>
      <c r="BX9" s="872" t="str">
        <f>IF(AND(WWWW[[#This Row],[Water_testing_at source]]="no test",WWWW[[#This Row],[Water_testing_at HH]]="no test"),"No Test","Tested")</f>
        <v>Tested</v>
      </c>
      <c r="BY9" s="87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9" s="873">
        <f>WWWW[[#This Row],[% HRP1]]*WWWW[[#This Row],[Total PoP ]]</f>
        <v>5133</v>
      </c>
      <c r="CA9" s="874">
        <f>WWWW[[#This Row],[HRP1]]/500</f>
        <v>10.266</v>
      </c>
      <c r="CB9" s="875">
        <f>1-WWWW[[#This Row],[% HRP1]]</f>
        <v>0</v>
      </c>
      <c r="CC9" s="874">
        <f>WWWW[[#This Row],[%equitable and continuous access to sufficient quantity of safe drinking and domestic water''s GAP]]*WWWW[[#This Row],[Total PoP ]]</f>
        <v>0</v>
      </c>
      <c r="CD9" s="451">
        <f>ROUND(IF(WWWW[[#This Row],[Total PoP ]]&lt;500,1,WWWW[[#This Row],[Total PoP ]]/500),0)</f>
        <v>10</v>
      </c>
      <c r="CE9" s="872">
        <f>IF(WWWW[[#This Row],[Total required water points]]-WWWW[[#This Row],['#Water points coverage]]&lt;0,0,WWWW[[#This Row],[Total required water points]]-WWWW[[#This Row],['#Water points coverage]])</f>
        <v>0</v>
      </c>
      <c r="CF9" s="452">
        <f>WWWW[[#This Row],[HRP2]]/WWWW[[#This Row],[Total PoP ]]</f>
        <v>0.87590103253458018</v>
      </c>
      <c r="CG9" s="87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4496</v>
      </c>
      <c r="CH9" s="455">
        <f>IF(WWWW[[#This Row],['#_Functional_adult_latrines]]="","",WWWW[[#This Row],[Total PoP ]]/WWWW[[#This Row],['#_Functional_adult_latrines]])</f>
        <v>26.595854922279791</v>
      </c>
      <c r="CI9" s="872">
        <f>WWWW[[#This Row],['#_of_latrines_in_TLS/CFS]]*50</f>
        <v>0</v>
      </c>
      <c r="CJ9" s="451">
        <f>IF(WWWW[[#This Row],['#_of_latrines_in_THF]]="",0,WWWW[[#This Row],['#_of_latrines_in_THF]]*50)</f>
        <v>0</v>
      </c>
      <c r="CK9" s="872">
        <f>ROUND(IF(WWWW[[#This Row],[Location Type 1]]="camp",WWWW[[#This Row],[Total PoP ]]/20),0)</f>
        <v>257</v>
      </c>
      <c r="CL9" s="872">
        <f>IF(WWWW[[#This Row],[Total required Latrines]]-WWWW[[#This Row],['#_Existing_latrines]]&lt;0,0,WWWW[[#This Row],[Total required Latrines]]-WWWW[[#This Row],['#_Existing_latrines]])</f>
        <v>55</v>
      </c>
      <c r="CM9" s="875">
        <f>1-WWWW[[#This Row],[% HRP2]]</f>
        <v>0.12409896746541982</v>
      </c>
      <c r="CN9" s="871">
        <f>IF(WWWW[[#This Row],['#_Existing_latrines]]="","NA",(WWWW[[#This Row],['#_Existing_latrines]]-WWWW[[#This Row],['#_Functional_adult_latrines]])/WWWW[[#This Row],['#_Existing_latrines]])</f>
        <v>4.4554455445544552E-2</v>
      </c>
      <c r="CO9" s="87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3995</v>
      </c>
      <c r="CP9" s="87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5133</v>
      </c>
      <c r="CQ9" s="872">
        <f>IF(WWWW[[#This Row],['#_of_affected_women_and_girls_receiving_a_sufficient_quantity_of_sanitary_pads]]&gt;WWWW[[#This Row],[Total PoP ]],WWWW[[#This Row],[Total PoP ]],WWWW[[#This Row],['#_of_affected_women_and_girls_receiving_a_sufficient_quantity_of_sanitary_pads]])</f>
        <v>1515</v>
      </c>
      <c r="CR9" s="872">
        <f>IF(WWWW[[#This Row],['# People with access to soap]]&gt;WWWW[[#This Row],['# People with access to Sanity Pads]],WWWW[[#This Row],['# People with access to soap]],WWWW[[#This Row],['# People with access to Sanity Pads]])</f>
        <v>5133</v>
      </c>
      <c r="CS9" s="872">
        <f>IF(WWWW[[#This Row],['# people reached by regular dedicated hygiene promotion_5]]&gt;WWWW[[#This Row],['# People received regular supply of hygiene items_6]],WWWW[[#This Row],['# people reached by regular dedicated hygiene promotion_5]],WWWW[[#This Row],['# People received regular supply of hygiene items_6]])</f>
        <v>5133</v>
      </c>
      <c r="CT9" s="875">
        <f>IF(WWWW[[#This Row],[HRP3]]/WWWW[[#This Row],[Total PoP ]]&gt;100%,100%,WWWW[[#This Row],[HRP3]]/WWWW[[#This Row],[Total PoP ]])</f>
        <v>1</v>
      </c>
      <c r="CU9" s="871">
        <f>1-WWWW[[#This Row],[Hygiene Coverage%]]</f>
        <v>0</v>
      </c>
      <c r="CV9" s="867">
        <f>WWWW[[#This Row],['# people reached by regular dedicated hygiene promotion_5]]/WWWW[[#This Row],[Total PoP ]]</f>
        <v>0.77829729203195008</v>
      </c>
      <c r="CW9" s="871">
        <f>IF(WWWW[[#This Row],['#_of_affected_households_receiving_a_sufficient_quantity_of_soap]]/WWWW[[#This Row],[Total HH]]&gt;1,1,WWWW[[#This Row],['#_of_affected_households_receiving_a_sufficient_quantity_of_soap]]/WWWW[[#This Row],[Total HH]])</f>
        <v>1</v>
      </c>
      <c r="CX9" s="455" t="str">
        <f>IF(WWWW[[#This Row],['#_students at TLS_CFS]]="","No","Yes")</f>
        <v>Yes</v>
      </c>
      <c r="CY9" s="452">
        <f>WWWW[[#This Row],[%_of_affected_people_surveyed_who_report_feeling_informed_about_the_different_WASH_services_available_to_them]]</f>
        <v>0.99</v>
      </c>
      <c r="CZ9" s="877">
        <f>WWWW[[#This Row],[%_of_affected_people_surveyed_who_report_feeling_satistfied_with_the_latrine_design_and_sanitation_service]]*WWWW[[#This Row],[Total PoP ]]</f>
        <v>4619.7</v>
      </c>
      <c r="DA9" s="877">
        <f>WWWW[[#This Row],[%_of_affected_people_surveyed_who_report_feeling_satistfied_with_the_water_point_design_and_water_service]]*WWWW[[#This Row],[Total PoP ]]</f>
        <v>4927.6799999999994</v>
      </c>
      <c r="DB9" s="877">
        <f>WWWW[[#This Row],[%_of_affected_people_surveyed_who_report_feeling_informed_about_the_different_WASH_services_available_to_them]]*WWWW[[#This Row],[Total PoP ]]</f>
        <v>5081.67</v>
      </c>
      <c r="DC9" s="877">
        <f>WWWW[[#This Row],[%_of_complaints_received_that_result_in_timely_corrective_action_and_feedback_to_the_community]]*WWWW[[#This Row],[Total PoP ]]</f>
        <v>4876.3499999999995</v>
      </c>
      <c r="DD9" s="451">
        <f>MAX(WWWW[[#This Row],['# of affected people surveyed who report feeling satistfied with the latrine design and sanitation service ]:['# complaints received that result in timely, corrective action and feedback to the community]])</f>
        <v>5081.67</v>
      </c>
      <c r="DE9" s="500">
        <f>IF(WWWW[[#This Row],['#_PPL_accessed_water_in_TLS]]&gt;WWWW[[#This Row],['# students access to functioning school latrines_HRP5]],WWWW[[#This Row],['#_PPL_accessed_water_in_TLS]],WWWW[[#This Row],['# students access to functioning school latrines_HRP5]])</f>
        <v>0</v>
      </c>
      <c r="DF9" s="500">
        <f>IF(WWWW[[#This Row],['#_PPL_accessed_water_in_THF]]&gt;WWWW[[#This Row],['# people access to functioning latrines in THF_HRP6]],WWWW[[#This Row],['#_PPL_accessed_water_in_THF]],WWWW[[#This Row],['# people access to functioning latrines in THF_HRP6]])</f>
        <v>0</v>
      </c>
      <c r="DG9"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2080</v>
      </c>
      <c r="DH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5133</v>
      </c>
      <c r="DI9"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9"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9"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3995</v>
      </c>
      <c r="DL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5133</v>
      </c>
      <c r="DM9" s="863" t="str">
        <f>VLOOKUP(WWWW[[#This Row],[Site Name]],SiteDB6[[Site Name]:[CCCM Management]],6,FALSE)</f>
        <v>Yes</v>
      </c>
      <c r="DN9" s="863" t="str">
        <f>VLOOKUP(WWWW[[#This Row],[Site Name]],SiteDB6[[Site Name]:[CCCM Focal Agency]],7,FALSE)</f>
        <v>LWF</v>
      </c>
      <c r="DO9" s="863" t="str">
        <f>VLOOKUP(WWWW[[#This Row],[Site Name]],SiteDB6[[Site Name]:[Location Type 1]],9,FALSE)</f>
        <v>Camp</v>
      </c>
      <c r="DP9" s="863" t="str">
        <f>VLOOKUP(WWWW[[#This Row],[Site Name]],SiteDB6[[Site Name]:[Type of Accommodation]],10,FALSE)</f>
        <v>Planned Camp</v>
      </c>
      <c r="DQ9" s="863" t="str">
        <f>VLOOKUP(WWWW[[#This Row],[Site Name]],SiteDB6[[Site Name]:[Ethnic or GCA/NGCA]],11,FALSE)</f>
        <v>Muslim</v>
      </c>
      <c r="DR9" s="863">
        <f>VLOOKUP(WWWW[[#This Row],[Site Name]],SiteDB6[[Site Name]:[Lat]],12,FALSE)</f>
        <v>20.108101999999999</v>
      </c>
      <c r="DS9" s="863">
        <f>VLOOKUP(WWWW[[#This Row],[Site Name]],SiteDB6[[Site Name]:[Long]],13,FALSE)</f>
        <v>92.985095000000001</v>
      </c>
      <c r="DT9" s="863" t="str">
        <f>VLOOKUP(WWWW[[#This Row],[Site Name]],SiteDB6[[Site Name]:[Pcode]],3,FALSE)</f>
        <v>MMR012CMP016</v>
      </c>
      <c r="DU9" s="876" t="str">
        <f t="shared" si="0"/>
        <v>Covered</v>
      </c>
      <c r="DV9" s="477">
        <f>VLOOKUP(WWWW[[#This Row],[Site Name]],SiteDB6[[Site Name]:[PWD_Total]],22,FALSE)</f>
        <v>279</v>
      </c>
      <c r="DW9" s="477">
        <f>VLOOKUP(WWWW[[#This Row],[Site Name]],SiteDB6[[Site Name]:[PWD_Total]],23,FALSE)</f>
        <v>636</v>
      </c>
      <c r="DX9" s="477">
        <f>WWWW[[#This Row],['# of Male_People with disabilities]]+WWWW[[#This Row],['# of Female_People with disabilities]]</f>
        <v>915</v>
      </c>
      <c r="DY9" s="863"/>
      <c r="DZ9" s="876"/>
      <c r="EA9" s="876"/>
      <c r="EB9" s="876"/>
      <c r="EC9" s="876">
        <f>VLOOKUP(WWWW[[#This Row],[Site Name]],SiteDB6[[Site Name]:[Pop
(CCCM as of Autust 2021)]],16,FALSE)</f>
        <v>1115</v>
      </c>
      <c r="ED9" s="876">
        <f>VLOOKUP(WWWW[[#This Row],[Site Name]],SiteDB6[[Site Name]:[Pop
(CCCM as of Autust 2021)]],17,FALSE)</f>
        <v>5197</v>
      </c>
      <c r="EE9" s="477"/>
    </row>
    <row r="10" spans="1:135">
      <c r="A10" s="878" t="s">
        <v>3171</v>
      </c>
      <c r="B10" s="879" t="s">
        <v>265</v>
      </c>
      <c r="C10" s="880" t="s">
        <v>265</v>
      </c>
      <c r="D10" s="880" t="s">
        <v>2944</v>
      </c>
      <c r="E10" s="880" t="s">
        <v>293</v>
      </c>
      <c r="F10" s="880" t="s">
        <v>401</v>
      </c>
      <c r="G10" s="863" t="s">
        <v>43</v>
      </c>
      <c r="H10" s="880" t="s">
        <v>409</v>
      </c>
      <c r="I10" s="864">
        <v>1389</v>
      </c>
      <c r="J10" s="864">
        <v>6680</v>
      </c>
      <c r="K10" s="684">
        <f>WWWW[[#This Row],[Total PoP ]]/WWWW[[#This Row],[Total HH]]</f>
        <v>4.8092152627789773</v>
      </c>
      <c r="L10" s="865" t="s">
        <v>3177</v>
      </c>
      <c r="M10" s="866" t="s">
        <v>3178</v>
      </c>
      <c r="N10" s="864">
        <v>0</v>
      </c>
      <c r="O10" s="500">
        <v>0</v>
      </c>
      <c r="P10" s="864">
        <v>0</v>
      </c>
      <c r="Q10" s="500">
        <v>36</v>
      </c>
      <c r="R10" s="500">
        <v>36</v>
      </c>
      <c r="S10" s="864">
        <v>0</v>
      </c>
      <c r="T10" s="864">
        <v>6680</v>
      </c>
      <c r="U10" s="864">
        <v>0</v>
      </c>
      <c r="V10" s="867">
        <v>0</v>
      </c>
      <c r="W10" s="864">
        <v>18</v>
      </c>
      <c r="X10" s="867">
        <v>0.89</v>
      </c>
      <c r="Y10" s="864">
        <v>1152</v>
      </c>
      <c r="Z10" s="500"/>
      <c r="AA10" s="500"/>
      <c r="AB10" s="500"/>
      <c r="AC10" s="500"/>
      <c r="AD10" s="500"/>
      <c r="AE10" s="500"/>
      <c r="AF10" s="868" t="s">
        <v>3179</v>
      </c>
      <c r="AG10" s="864">
        <v>234</v>
      </c>
      <c r="AH10" s="864">
        <v>242</v>
      </c>
      <c r="AI10" s="864">
        <v>146</v>
      </c>
      <c r="AJ10" s="864">
        <v>174</v>
      </c>
      <c r="AK10" s="867">
        <v>1</v>
      </c>
      <c r="AL10" s="867">
        <v>1</v>
      </c>
      <c r="AM10" s="867"/>
      <c r="AN10" s="864">
        <v>19</v>
      </c>
      <c r="AO10" s="864">
        <v>114</v>
      </c>
      <c r="AP10" s="864"/>
      <c r="AQ10" s="500"/>
      <c r="AR10" s="864" t="s">
        <v>41</v>
      </c>
      <c r="AS10" s="864"/>
      <c r="AT10" s="864"/>
      <c r="AU10" s="869" t="s">
        <v>3180</v>
      </c>
      <c r="AV10" s="864">
        <v>1376</v>
      </c>
      <c r="AW10" s="864">
        <v>1499</v>
      </c>
      <c r="AX10" s="864">
        <v>1070</v>
      </c>
      <c r="AY10" s="864">
        <v>1009</v>
      </c>
      <c r="AZ10" s="864">
        <v>1389</v>
      </c>
      <c r="BA10" s="864">
        <v>1763</v>
      </c>
      <c r="BB10" s="450">
        <v>0.7</v>
      </c>
      <c r="BC10" s="867">
        <v>0.52</v>
      </c>
      <c r="BD10" s="451"/>
      <c r="BE10" s="451"/>
      <c r="BF10" s="451"/>
      <c r="BG10" s="451"/>
      <c r="BH10" s="451"/>
      <c r="BI10" s="870" t="s">
        <v>3181</v>
      </c>
      <c r="BJ10" s="450">
        <v>0.96</v>
      </c>
      <c r="BK10" s="450">
        <v>0.93</v>
      </c>
      <c r="BL10" s="450">
        <v>1</v>
      </c>
      <c r="BM10" s="450">
        <v>1</v>
      </c>
      <c r="BN10" s="450"/>
      <c r="BO10" s="500">
        <v>146</v>
      </c>
      <c r="BP10" s="500"/>
      <c r="BQ10" s="500">
        <v>42</v>
      </c>
      <c r="BR10" s="500"/>
      <c r="BS10" s="500"/>
      <c r="BT10" s="500"/>
      <c r="BU10" s="500">
        <v>0</v>
      </c>
      <c r="BV10" s="871" t="str">
        <f>IF(WWWW[[#This Row],['#_Water samples_Tested_at_water_source]]="","no test","Tested")</f>
        <v>Tested</v>
      </c>
      <c r="BW10" s="871" t="str">
        <f>IF(WWWW[[#This Row],['#_Water samples_Tested_at_HH]]="","no test","Tested")</f>
        <v>Tested</v>
      </c>
      <c r="BX10" s="872" t="str">
        <f>IF(AND(WWWW[[#This Row],[Water_testing_at source]]="no test",WWWW[[#This Row],[Water_testing_at HH]]="no test"),"No Test","Tested")</f>
        <v>Tested</v>
      </c>
      <c r="BY10" s="87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10" s="873">
        <f>WWWW[[#This Row],[% HRP1]]*WWWW[[#This Row],[Total PoP ]]</f>
        <v>6680</v>
      </c>
      <c r="CA10" s="874">
        <f>WWWW[[#This Row],[HRP1]]/500</f>
        <v>13.36</v>
      </c>
      <c r="CB10" s="875">
        <f>1-WWWW[[#This Row],[% HRP1]]</f>
        <v>0</v>
      </c>
      <c r="CC10" s="874">
        <f>WWWW[[#This Row],[%equitable and continuous access to sufficient quantity of safe drinking and domestic water''s GAP]]*WWWW[[#This Row],[Total PoP ]]</f>
        <v>0</v>
      </c>
      <c r="CD10" s="451">
        <f>ROUND(IF(WWWW[[#This Row],[Total PoP ]]&lt;500,1,WWWW[[#This Row],[Total PoP ]]/500),0)</f>
        <v>13</v>
      </c>
      <c r="CE10" s="872">
        <f>IF(WWWW[[#This Row],[Total required water points]]-WWWW[[#This Row],['#Water points coverage]]&lt;0,0,WWWW[[#This Row],[Total required water points]]-WWWW[[#This Row],['#Water points coverage]])</f>
        <v>0</v>
      </c>
      <c r="CF10" s="452">
        <f>WWWW[[#This Row],[HRP2]]/WWWW[[#This Row],[Total PoP ]]</f>
        <v>0.7745508982035928</v>
      </c>
      <c r="CG10" s="87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5174</v>
      </c>
      <c r="CH10" s="455">
        <f>IF(WWWW[[#This Row],['#_Functional_adult_latrines]]="","",WWWW[[#This Row],[Total PoP ]]/WWWW[[#This Row],['#_Functional_adult_latrines]])</f>
        <v>28.547008547008549</v>
      </c>
      <c r="CI10" s="872">
        <f>WWWW[[#This Row],['#_of_latrines_in_TLS/CFS]]*50</f>
        <v>0</v>
      </c>
      <c r="CJ10" s="451">
        <f>IF(WWWW[[#This Row],['#_of_latrines_in_THF]]="",0,WWWW[[#This Row],['#_of_latrines_in_THF]]*50)</f>
        <v>0</v>
      </c>
      <c r="CK10" s="872">
        <f>ROUND(IF(WWWW[[#This Row],[Location Type 1]]="camp",WWWW[[#This Row],[Total PoP ]]/20),0)</f>
        <v>334</v>
      </c>
      <c r="CL10" s="872">
        <f>IF(WWWW[[#This Row],[Total required Latrines]]-WWWW[[#This Row],['#_Existing_latrines]]&lt;0,0,WWWW[[#This Row],[Total required Latrines]]-WWWW[[#This Row],['#_Existing_latrines]])</f>
        <v>92</v>
      </c>
      <c r="CM10" s="875">
        <f>1-WWWW[[#This Row],[% HRP2]]</f>
        <v>0.2254491017964072</v>
      </c>
      <c r="CN10" s="871">
        <f>IF(WWWW[[#This Row],['#_Existing_latrines]]="","NA",(WWWW[[#This Row],['#_Existing_latrines]]-WWWW[[#This Row],['#_Functional_adult_latrines]])/WWWW[[#This Row],['#_Existing_latrines]])</f>
        <v>3.3057851239669422E-2</v>
      </c>
      <c r="CO10" s="87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4954</v>
      </c>
      <c r="CP10" s="87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6680</v>
      </c>
      <c r="CQ10" s="872">
        <f>IF(WWWW[[#This Row],['#_of_affected_women_and_girls_receiving_a_sufficient_quantity_of_sanitary_pads]]&gt;WWWW[[#This Row],[Total PoP ]],WWWW[[#This Row],[Total PoP ]],WWWW[[#This Row],['#_of_affected_women_and_girls_receiving_a_sufficient_quantity_of_sanitary_pads]])</f>
        <v>1763</v>
      </c>
      <c r="CR10" s="872">
        <f>IF(WWWW[[#This Row],['# People with access to soap]]&gt;WWWW[[#This Row],['# People with access to Sanity Pads]],WWWW[[#This Row],['# People with access to soap]],WWWW[[#This Row],['# People with access to Sanity Pads]])</f>
        <v>6680</v>
      </c>
      <c r="CS10" s="872">
        <f>IF(WWWW[[#This Row],['# people reached by regular dedicated hygiene promotion_5]]&gt;WWWW[[#This Row],['# People received regular supply of hygiene items_6]],WWWW[[#This Row],['# people reached by regular dedicated hygiene promotion_5]],WWWW[[#This Row],['# People received regular supply of hygiene items_6]])</f>
        <v>6680</v>
      </c>
      <c r="CT10" s="875">
        <f>IF(WWWW[[#This Row],[HRP3]]/WWWW[[#This Row],[Total PoP ]]&gt;100%,100%,WWWW[[#This Row],[HRP3]]/WWWW[[#This Row],[Total PoP ]])</f>
        <v>1</v>
      </c>
      <c r="CU10" s="871">
        <f>1-WWWW[[#This Row],[Hygiene Coverage%]]</f>
        <v>0</v>
      </c>
      <c r="CV10" s="867">
        <f>WWWW[[#This Row],['# people reached by regular dedicated hygiene promotion_5]]/WWWW[[#This Row],[Total PoP ]]</f>
        <v>0.74161676646706587</v>
      </c>
      <c r="CW10" s="871">
        <f>IF(WWWW[[#This Row],['#_of_affected_households_receiving_a_sufficient_quantity_of_soap]]/WWWW[[#This Row],[Total HH]]&gt;1,1,WWWW[[#This Row],['#_of_affected_households_receiving_a_sufficient_quantity_of_soap]]/WWWW[[#This Row],[Total HH]])</f>
        <v>1</v>
      </c>
      <c r="CX10" s="455" t="str">
        <f>IF(WWWW[[#This Row],['#_students at TLS_CFS]]="","No","Yes")</f>
        <v>Yes</v>
      </c>
      <c r="CY10" s="452">
        <f>WWWW[[#This Row],[%_of_affected_people_surveyed_who_report_feeling_informed_about_the_different_WASH_services_available_to_them]]</f>
        <v>1</v>
      </c>
      <c r="CZ10" s="877">
        <f>WWWW[[#This Row],[%_of_affected_people_surveyed_who_report_feeling_satistfied_with_the_latrine_design_and_sanitation_service]]*WWWW[[#This Row],[Total PoP ]]</f>
        <v>6412.8</v>
      </c>
      <c r="DA10" s="877">
        <f>WWWW[[#This Row],[%_of_affected_people_surveyed_who_report_feeling_satistfied_with_the_water_point_design_and_water_service]]*WWWW[[#This Row],[Total PoP ]]</f>
        <v>6212.4000000000005</v>
      </c>
      <c r="DB10" s="877">
        <f>WWWW[[#This Row],[%_of_affected_people_surveyed_who_report_feeling_informed_about_the_different_WASH_services_available_to_them]]*WWWW[[#This Row],[Total PoP ]]</f>
        <v>6680</v>
      </c>
      <c r="DC10" s="877">
        <f>WWWW[[#This Row],[%_of_complaints_received_that_result_in_timely_corrective_action_and_feedback_to_the_community]]*WWWW[[#This Row],[Total PoP ]]</f>
        <v>6680</v>
      </c>
      <c r="DD10" s="451">
        <f>MAX(WWWW[[#This Row],['# of affected people surveyed who report feeling satistfied with the latrine design and sanitation service ]:['# complaints received that result in timely, corrective action and feedback to the community]])</f>
        <v>6680</v>
      </c>
      <c r="DE10" s="500">
        <f>IF(WWWW[[#This Row],['#_PPL_accessed_water_in_TLS]]&gt;WWWW[[#This Row],['# students access to functioning school latrines_HRP5]],WWWW[[#This Row],['#_PPL_accessed_water_in_TLS]],WWWW[[#This Row],['# students access to functioning school latrines_HRP5]])</f>
        <v>0</v>
      </c>
      <c r="DF10" s="500">
        <f>IF(WWWW[[#This Row],['#_PPL_accessed_water_in_THF]]&gt;WWWW[[#This Row],['# people access to functioning latrines in THF_HRP6]],WWWW[[#This Row],['#_PPL_accessed_water_in_THF]],WWWW[[#This Row],['# people access to functioning latrines in THF_HRP6]])</f>
        <v>0</v>
      </c>
      <c r="DG10"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2920</v>
      </c>
      <c r="DH1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6680</v>
      </c>
      <c r="DI10"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10"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10"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4954</v>
      </c>
      <c r="DL1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6680</v>
      </c>
      <c r="DM10" s="863" t="str">
        <f>VLOOKUP(WWWW[[#This Row],[Site Name]],SiteDB6[[Site Name]:[CCCM Management]],6,FALSE)</f>
        <v>Yes</v>
      </c>
      <c r="DN10" s="863" t="str">
        <f>VLOOKUP(WWWW[[#This Row],[Site Name]],SiteDB6[[Site Name]:[CCCM Focal Agency]],7,FALSE)</f>
        <v>DRC</v>
      </c>
      <c r="DO10" s="863" t="str">
        <f>VLOOKUP(WWWW[[#This Row],[Site Name]],SiteDB6[[Site Name]:[Location Type 1]],9,FALSE)</f>
        <v>Camp</v>
      </c>
      <c r="DP10" s="863" t="str">
        <f>VLOOKUP(WWWW[[#This Row],[Site Name]],SiteDB6[[Site Name]:[Type of Accommodation]],10,FALSE)</f>
        <v>Planned Camp</v>
      </c>
      <c r="DQ10" s="863" t="str">
        <f>VLOOKUP(WWWW[[#This Row],[Site Name]],SiteDB6[[Site Name]:[Ethnic or GCA/NGCA]],11,FALSE)</f>
        <v>Muslim</v>
      </c>
      <c r="DR10" s="863">
        <f>VLOOKUP(WWWW[[#This Row],[Site Name]],SiteDB6[[Site Name]:[Lat]],12,FALSE)</f>
        <v>20.090183</v>
      </c>
      <c r="DS10" s="863">
        <f>VLOOKUP(WWWW[[#This Row],[Site Name]],SiteDB6[[Site Name]:[Long]],13,FALSE)</f>
        <v>93.010368999999997</v>
      </c>
      <c r="DT10" s="863" t="str">
        <f>VLOOKUP(WWWW[[#This Row],[Site Name]],SiteDB6[[Site Name]:[Pcode]],3,FALSE)</f>
        <v>MMR012CMP018</v>
      </c>
      <c r="DU10" s="876" t="str">
        <f t="shared" si="0"/>
        <v>Covered</v>
      </c>
      <c r="DV10" s="477">
        <f>VLOOKUP(WWWW[[#This Row],[Site Name]],SiteDB6[[Site Name]:[PWD_Total]],22,FALSE)</f>
        <v>95</v>
      </c>
      <c r="DW10" s="477">
        <f>VLOOKUP(WWWW[[#This Row],[Site Name]],SiteDB6[[Site Name]:[PWD_Total]],23,FALSE)</f>
        <v>1102</v>
      </c>
      <c r="DX10" s="477">
        <f>WWWW[[#This Row],['# of Male_People with disabilities]]+WWWW[[#This Row],['# of Female_People with disabilities]]</f>
        <v>1197</v>
      </c>
      <c r="DY10" s="863"/>
      <c r="DZ10" s="876"/>
      <c r="EA10" s="876"/>
      <c r="EB10" s="876"/>
      <c r="EC10" s="876">
        <f>VLOOKUP(WWWW[[#This Row],[Site Name]],SiteDB6[[Site Name]:[Pop
(CCCM as of Autust 2021)]],16,FALSE)</f>
        <v>1387</v>
      </c>
      <c r="ED10" s="876">
        <f>VLOOKUP(WWWW[[#This Row],[Site Name]],SiteDB6[[Site Name]:[Pop
(CCCM as of Autust 2021)]],17,FALSE)</f>
        <v>6674</v>
      </c>
      <c r="EE10" s="477"/>
    </row>
    <row r="11" spans="1:135">
      <c r="A11" s="878" t="s">
        <v>3171</v>
      </c>
      <c r="B11" s="879" t="s">
        <v>265</v>
      </c>
      <c r="C11" s="880" t="s">
        <v>265</v>
      </c>
      <c r="D11" s="880" t="s">
        <v>2975</v>
      </c>
      <c r="E11" s="880" t="s">
        <v>293</v>
      </c>
      <c r="F11" s="880" t="s">
        <v>401</v>
      </c>
      <c r="G11" s="863" t="s">
        <v>43</v>
      </c>
      <c r="H11" s="880" t="s">
        <v>405</v>
      </c>
      <c r="I11" s="864">
        <v>1076</v>
      </c>
      <c r="J11" s="864">
        <v>5024</v>
      </c>
      <c r="K11" s="684">
        <f>WWWW[[#This Row],[Total PoP ]]/WWWW[[#This Row],[Total HH]]</f>
        <v>4.6691449814126393</v>
      </c>
      <c r="L11" s="865" t="s">
        <v>3177</v>
      </c>
      <c r="M11" s="866" t="s">
        <v>3178</v>
      </c>
      <c r="N11" s="864">
        <v>0</v>
      </c>
      <c r="O11" s="500">
        <v>0</v>
      </c>
      <c r="P11" s="864">
        <v>0</v>
      </c>
      <c r="Q11" s="500">
        <v>3</v>
      </c>
      <c r="R11" s="500">
        <v>3</v>
      </c>
      <c r="S11" s="864">
        <v>0</v>
      </c>
      <c r="T11" s="864">
        <v>5024</v>
      </c>
      <c r="U11" s="864">
        <v>0</v>
      </c>
      <c r="V11" s="867">
        <v>0</v>
      </c>
      <c r="W11" s="864">
        <v>12</v>
      </c>
      <c r="X11" s="867">
        <v>0.25</v>
      </c>
      <c r="Y11" s="864">
        <v>826</v>
      </c>
      <c r="Z11" s="500"/>
      <c r="AA11" s="500"/>
      <c r="AB11" s="500"/>
      <c r="AC11" s="500"/>
      <c r="AD11" s="500"/>
      <c r="AE11" s="500"/>
      <c r="AF11" s="868" t="s">
        <v>3179</v>
      </c>
      <c r="AG11" s="864">
        <v>169</v>
      </c>
      <c r="AH11" s="864">
        <v>169</v>
      </c>
      <c r="AI11" s="864">
        <v>0</v>
      </c>
      <c r="AJ11" s="864">
        <v>169</v>
      </c>
      <c r="AK11" s="867">
        <v>1</v>
      </c>
      <c r="AL11" s="867">
        <v>1</v>
      </c>
      <c r="AM11" s="867"/>
      <c r="AN11" s="864">
        <v>29</v>
      </c>
      <c r="AO11" s="500">
        <v>127</v>
      </c>
      <c r="AP11" s="864"/>
      <c r="AQ11" s="500"/>
      <c r="AR11" s="864" t="s">
        <v>41</v>
      </c>
      <c r="AS11" s="864"/>
      <c r="AT11" s="864"/>
      <c r="AU11" s="869" t="s">
        <v>3180</v>
      </c>
      <c r="AV11" s="864">
        <v>974</v>
      </c>
      <c r="AW11" s="864">
        <v>1090</v>
      </c>
      <c r="AX11" s="864">
        <v>901</v>
      </c>
      <c r="AY11" s="864">
        <v>792</v>
      </c>
      <c r="AZ11" s="864">
        <v>1076</v>
      </c>
      <c r="BA11" s="864">
        <v>1294</v>
      </c>
      <c r="BB11" s="450">
        <v>0.36</v>
      </c>
      <c r="BC11" s="867"/>
      <c r="BD11" s="451"/>
      <c r="BE11" s="451"/>
      <c r="BF11" s="451"/>
      <c r="BG11" s="451"/>
      <c r="BH11" s="451"/>
      <c r="BI11" s="870" t="s">
        <v>3181</v>
      </c>
      <c r="BJ11" s="450">
        <v>0.95</v>
      </c>
      <c r="BK11" s="450">
        <v>0.97</v>
      </c>
      <c r="BL11" s="450">
        <v>1</v>
      </c>
      <c r="BM11" s="450">
        <v>0.97</v>
      </c>
      <c r="BN11" s="450"/>
      <c r="BO11" s="500"/>
      <c r="BP11" s="500"/>
      <c r="BQ11" s="500">
        <v>47</v>
      </c>
      <c r="BR11" s="500"/>
      <c r="BS11" s="500"/>
      <c r="BT11" s="500"/>
      <c r="BU11" s="500">
        <v>0</v>
      </c>
      <c r="BV11" s="871" t="str">
        <f>IF(WWWW[[#This Row],['#_Water samples_Tested_at_water_source]]="","no test","Tested")</f>
        <v>Tested</v>
      </c>
      <c r="BW11" s="871" t="str">
        <f>IF(WWWW[[#This Row],['#_Water samples_Tested_at_HH]]="","no test","Tested")</f>
        <v>Tested</v>
      </c>
      <c r="BX11" s="872" t="str">
        <f>IF(AND(WWWW[[#This Row],[Water_testing_at source]]="no test",WWWW[[#This Row],[Water_testing_at HH]]="no test"),"No Test","Tested")</f>
        <v>Tested</v>
      </c>
      <c r="BY11" s="87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11" s="873">
        <f>WWWW[[#This Row],[% HRP1]]*WWWW[[#This Row],[Total PoP ]]</f>
        <v>5024</v>
      </c>
      <c r="CA11" s="874">
        <f>WWWW[[#This Row],[HRP1]]/500</f>
        <v>10.048</v>
      </c>
      <c r="CB11" s="875">
        <f>1-WWWW[[#This Row],[% HRP1]]</f>
        <v>0</v>
      </c>
      <c r="CC11" s="874">
        <f>WWWW[[#This Row],[%equitable and continuous access to sufficient quantity of safe drinking and domestic water''s GAP]]*WWWW[[#This Row],[Total PoP ]]</f>
        <v>0</v>
      </c>
      <c r="CD11" s="451">
        <f>ROUND(IF(WWWW[[#This Row],[Total PoP ]]&lt;500,1,WWWW[[#This Row],[Total PoP ]]/500),0)</f>
        <v>10</v>
      </c>
      <c r="CE11" s="872">
        <f>IF(WWWW[[#This Row],[Total required water points]]-WWWW[[#This Row],['#Water points coverage]]&lt;0,0,WWWW[[#This Row],[Total required water points]]-WWWW[[#This Row],['#Water points coverage]])</f>
        <v>0</v>
      </c>
      <c r="CF11" s="452">
        <f>WWWW[[#This Row],[HRP2]]/WWWW[[#This Row],[Total PoP ]]</f>
        <v>0.81349522292993626</v>
      </c>
      <c r="CG11" s="87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4087</v>
      </c>
      <c r="CH11" s="455">
        <f>IF(WWWW[[#This Row],['#_Functional_adult_latrines]]="","",WWWW[[#This Row],[Total PoP ]]/WWWW[[#This Row],['#_Functional_adult_latrines]])</f>
        <v>29.727810650887573</v>
      </c>
      <c r="CI11" s="872">
        <f>WWWW[[#This Row],['#_of_latrines_in_TLS/CFS]]*50</f>
        <v>0</v>
      </c>
      <c r="CJ11" s="451">
        <f>IF(WWWW[[#This Row],['#_of_latrines_in_THF]]="",0,WWWW[[#This Row],['#_of_latrines_in_THF]]*50)</f>
        <v>0</v>
      </c>
      <c r="CK11" s="872">
        <f>ROUND(IF(WWWW[[#This Row],[Location Type 1]]="camp",WWWW[[#This Row],[Total PoP ]]/20),0)</f>
        <v>251</v>
      </c>
      <c r="CL11" s="872">
        <f>IF(WWWW[[#This Row],[Total required Latrines]]-WWWW[[#This Row],['#_Existing_latrines]]&lt;0,0,WWWW[[#This Row],[Total required Latrines]]-WWWW[[#This Row],['#_Existing_latrines]])</f>
        <v>82</v>
      </c>
      <c r="CM11" s="875">
        <f>1-WWWW[[#This Row],[% HRP2]]</f>
        <v>0.18650477707006374</v>
      </c>
      <c r="CN11" s="871">
        <f>IF(WWWW[[#This Row],['#_Existing_latrines]]="","NA",(WWWW[[#This Row],['#_Existing_latrines]]-WWWW[[#This Row],['#_Functional_adult_latrines]])/WWWW[[#This Row],['#_Existing_latrines]])</f>
        <v>0</v>
      </c>
      <c r="CO11" s="87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3757</v>
      </c>
      <c r="CP11" s="87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5024</v>
      </c>
      <c r="CQ11" s="872">
        <f>IF(WWWW[[#This Row],['#_of_affected_women_and_girls_receiving_a_sufficient_quantity_of_sanitary_pads]]&gt;WWWW[[#This Row],[Total PoP ]],WWWW[[#This Row],[Total PoP ]],WWWW[[#This Row],['#_of_affected_women_and_girls_receiving_a_sufficient_quantity_of_sanitary_pads]])</f>
        <v>1294</v>
      </c>
      <c r="CR11" s="872">
        <f>IF(WWWW[[#This Row],['# People with access to soap]]&gt;WWWW[[#This Row],['# People with access to Sanity Pads]],WWWW[[#This Row],['# People with access to soap]],WWWW[[#This Row],['# People with access to Sanity Pads]])</f>
        <v>5024</v>
      </c>
      <c r="CS11" s="872">
        <f>IF(WWWW[[#This Row],['# people reached by regular dedicated hygiene promotion_5]]&gt;WWWW[[#This Row],['# People received regular supply of hygiene items_6]],WWWW[[#This Row],['# people reached by regular dedicated hygiene promotion_5]],WWWW[[#This Row],['# People received regular supply of hygiene items_6]])</f>
        <v>5024</v>
      </c>
      <c r="CT11" s="875">
        <f>IF(WWWW[[#This Row],[HRP3]]/WWWW[[#This Row],[Total PoP ]]&gt;100%,100%,WWWW[[#This Row],[HRP3]]/WWWW[[#This Row],[Total PoP ]])</f>
        <v>1</v>
      </c>
      <c r="CU11" s="871">
        <f>1-WWWW[[#This Row],[Hygiene Coverage%]]</f>
        <v>0</v>
      </c>
      <c r="CV11" s="867">
        <f>WWWW[[#This Row],['# people reached by regular dedicated hygiene promotion_5]]/WWWW[[#This Row],[Total PoP ]]</f>
        <v>0.74781050955414008</v>
      </c>
      <c r="CW11" s="871">
        <f>IF(WWWW[[#This Row],['#_of_affected_households_receiving_a_sufficient_quantity_of_soap]]/WWWW[[#This Row],[Total HH]]&gt;1,1,WWWW[[#This Row],['#_of_affected_households_receiving_a_sufficient_quantity_of_soap]]/WWWW[[#This Row],[Total HH]])</f>
        <v>1</v>
      </c>
      <c r="CX11" s="455" t="str">
        <f>IF(WWWW[[#This Row],['#_students at TLS_CFS]]="","No","Yes")</f>
        <v>Yes</v>
      </c>
      <c r="CY11" s="452">
        <f>WWWW[[#This Row],[%_of_affected_people_surveyed_who_report_feeling_informed_about_the_different_WASH_services_available_to_them]]</f>
        <v>1</v>
      </c>
      <c r="CZ11" s="877">
        <f>WWWW[[#This Row],[%_of_affected_people_surveyed_who_report_feeling_satistfied_with_the_latrine_design_and_sanitation_service]]*WWWW[[#This Row],[Total PoP ]]</f>
        <v>4772.8</v>
      </c>
      <c r="DA11" s="877">
        <f>WWWW[[#This Row],[%_of_affected_people_surveyed_who_report_feeling_satistfied_with_the_water_point_design_and_water_service]]*WWWW[[#This Row],[Total PoP ]]</f>
        <v>4873.28</v>
      </c>
      <c r="DB11" s="877">
        <f>WWWW[[#This Row],[%_of_affected_people_surveyed_who_report_feeling_informed_about_the_different_WASH_services_available_to_them]]*WWWW[[#This Row],[Total PoP ]]</f>
        <v>5024</v>
      </c>
      <c r="DC11" s="877">
        <f>WWWW[[#This Row],[%_of_complaints_received_that_result_in_timely_corrective_action_and_feedback_to_the_community]]*WWWW[[#This Row],[Total PoP ]]</f>
        <v>4873.28</v>
      </c>
      <c r="DD11" s="451">
        <f>MAX(WWWW[[#This Row],['# of affected people surveyed who report feeling satistfied with the latrine design and sanitation service ]:['# complaints received that result in timely, corrective action and feedback to the community]])</f>
        <v>5024</v>
      </c>
      <c r="DE11" s="500">
        <f>IF(WWWW[[#This Row],['#_PPL_accessed_water_in_TLS]]&gt;WWWW[[#This Row],['# students access to functioning school latrines_HRP5]],WWWW[[#This Row],['#_PPL_accessed_water_in_TLS]],WWWW[[#This Row],['# students access to functioning school latrines_HRP5]])</f>
        <v>0</v>
      </c>
      <c r="DF11" s="500">
        <f>IF(WWWW[[#This Row],['#_PPL_accessed_water_in_THF]]&gt;WWWW[[#This Row],['# people access to functioning latrines in THF_HRP6]],WWWW[[#This Row],['#_PPL_accessed_water_in_THF]],WWWW[[#This Row],['# people access to functioning latrines in THF_HRP6]])</f>
        <v>0</v>
      </c>
      <c r="DG11"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0</v>
      </c>
      <c r="DH1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5024</v>
      </c>
      <c r="DI11"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11"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11"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3757</v>
      </c>
      <c r="DL1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5024</v>
      </c>
      <c r="DM11" s="863" t="str">
        <f>VLOOKUP(WWWW[[#This Row],[Site Name]],SiteDB6[[Site Name]:[CCCM Management]],6,FALSE)</f>
        <v>Yes</v>
      </c>
      <c r="DN11" s="863" t="str">
        <f>VLOOKUP(WWWW[[#This Row],[Site Name]],SiteDB6[[Site Name]:[CCCM Focal Agency]],7,FALSE)</f>
        <v>LWF</v>
      </c>
      <c r="DO11" s="863" t="str">
        <f>VLOOKUP(WWWW[[#This Row],[Site Name]],SiteDB6[[Site Name]:[Location Type 1]],9,FALSE)</f>
        <v>Camp</v>
      </c>
      <c r="DP11" s="863" t="str">
        <f>VLOOKUP(WWWW[[#This Row],[Site Name]],SiteDB6[[Site Name]:[Type of Accommodation]],10,FALSE)</f>
        <v>Individual House</v>
      </c>
      <c r="DQ11" s="863" t="str">
        <f>VLOOKUP(WWWW[[#This Row],[Site Name]],SiteDB6[[Site Name]:[Ethnic or GCA/NGCA]],11,FALSE)</f>
        <v>Muslim</v>
      </c>
      <c r="DR11" s="863">
        <f>VLOOKUP(WWWW[[#This Row],[Site Name]],SiteDB6[[Site Name]:[Lat]],12,FALSE)</f>
        <v>20.073437999999999</v>
      </c>
      <c r="DS11" s="863">
        <f>VLOOKUP(WWWW[[#This Row],[Site Name]],SiteDB6[[Site Name]:[Long]],13,FALSE)</f>
        <v>93.154551999999995</v>
      </c>
      <c r="DT11" s="863" t="str">
        <f>VLOOKUP(WWWW[[#This Row],[Site Name]],SiteDB6[[Site Name]:[Pcode]],3,FALSE)</f>
        <v>MMR012CMP017</v>
      </c>
      <c r="DU11" s="876" t="str">
        <f t="shared" si="0"/>
        <v>Covered</v>
      </c>
      <c r="DV11" s="477">
        <f>VLOOKUP(WWWW[[#This Row],[Site Name]],SiteDB6[[Site Name]:[PWD_Total]],22,FALSE)</f>
        <v>159</v>
      </c>
      <c r="DW11" s="477">
        <f>VLOOKUP(WWWW[[#This Row],[Site Name]],SiteDB6[[Site Name]:[PWD_Total]],23,FALSE)</f>
        <v>923</v>
      </c>
      <c r="DX11" s="477">
        <f>WWWW[[#This Row],['# of Male_People with disabilities]]+WWWW[[#This Row],['# of Female_People with disabilities]]</f>
        <v>1082</v>
      </c>
      <c r="DY11" s="863"/>
      <c r="DZ11" s="876"/>
      <c r="EA11" s="876"/>
      <c r="EB11" s="876"/>
      <c r="EC11" s="876">
        <f>VLOOKUP(WWWW[[#This Row],[Site Name]],SiteDB6[[Site Name]:[Pop
(CCCM as of Autust 2021)]],16,FALSE)</f>
        <v>1059</v>
      </c>
      <c r="ED11" s="876">
        <f>VLOOKUP(WWWW[[#This Row],[Site Name]],SiteDB6[[Site Name]:[Pop
(CCCM as of Autust 2021)]],17,FALSE)</f>
        <v>5004</v>
      </c>
      <c r="EE11" s="477"/>
    </row>
    <row r="12" spans="1:135">
      <c r="A12" s="878" t="s">
        <v>3171</v>
      </c>
      <c r="B12" s="879" t="s">
        <v>265</v>
      </c>
      <c r="C12" s="880" t="s">
        <v>265</v>
      </c>
      <c r="D12" s="880" t="s">
        <v>2975</v>
      </c>
      <c r="E12" s="880" t="s">
        <v>293</v>
      </c>
      <c r="F12" s="880" t="s">
        <v>401</v>
      </c>
      <c r="G12" s="863" t="s">
        <v>43</v>
      </c>
      <c r="H12" s="880" t="s">
        <v>406</v>
      </c>
      <c r="I12" s="864">
        <v>1064</v>
      </c>
      <c r="J12" s="864">
        <v>5137</v>
      </c>
      <c r="K12" s="684">
        <f>WWWW[[#This Row],[Total PoP ]]/WWWW[[#This Row],[Total HH]]</f>
        <v>4.8280075187969924</v>
      </c>
      <c r="L12" s="865" t="s">
        <v>3177</v>
      </c>
      <c r="M12" s="866" t="s">
        <v>3178</v>
      </c>
      <c r="N12" s="864">
        <v>0</v>
      </c>
      <c r="O12" s="500">
        <v>0</v>
      </c>
      <c r="P12" s="864">
        <v>0</v>
      </c>
      <c r="Q12" s="500">
        <v>3</v>
      </c>
      <c r="R12" s="500">
        <v>3</v>
      </c>
      <c r="S12" s="864">
        <v>0</v>
      </c>
      <c r="T12" s="864">
        <v>5137</v>
      </c>
      <c r="U12" s="864">
        <v>0</v>
      </c>
      <c r="V12" s="867">
        <v>0</v>
      </c>
      <c r="W12" s="864">
        <v>3</v>
      </c>
      <c r="X12" s="867">
        <v>0.33</v>
      </c>
      <c r="Y12" s="864">
        <v>516</v>
      </c>
      <c r="Z12" s="500"/>
      <c r="AA12" s="500"/>
      <c r="AB12" s="500"/>
      <c r="AC12" s="500"/>
      <c r="AD12" s="500"/>
      <c r="AE12" s="500"/>
      <c r="AF12" s="868" t="s">
        <v>3179</v>
      </c>
      <c r="AG12" s="864">
        <v>209</v>
      </c>
      <c r="AH12" s="864">
        <v>209</v>
      </c>
      <c r="AI12" s="864">
        <v>64</v>
      </c>
      <c r="AJ12" s="864">
        <v>209</v>
      </c>
      <c r="AK12" s="867">
        <v>0.98</v>
      </c>
      <c r="AL12" s="867">
        <v>0.96</v>
      </c>
      <c r="AM12" s="867"/>
      <c r="AN12" s="864">
        <v>37</v>
      </c>
      <c r="AO12" s="500">
        <v>91</v>
      </c>
      <c r="AP12" s="864"/>
      <c r="AQ12" s="500"/>
      <c r="AR12" s="864" t="s">
        <v>41</v>
      </c>
      <c r="AS12" s="864"/>
      <c r="AT12" s="864"/>
      <c r="AU12" s="869" t="s">
        <v>3180</v>
      </c>
      <c r="AV12" s="864">
        <v>1051</v>
      </c>
      <c r="AW12" s="864">
        <v>1120</v>
      </c>
      <c r="AX12" s="864">
        <v>932</v>
      </c>
      <c r="AY12" s="864">
        <v>769</v>
      </c>
      <c r="AZ12" s="864">
        <v>1064</v>
      </c>
      <c r="BA12" s="864">
        <v>1366</v>
      </c>
      <c r="BB12" s="450">
        <v>0.59</v>
      </c>
      <c r="BC12" s="867">
        <v>0.84</v>
      </c>
      <c r="BD12" s="451"/>
      <c r="BE12" s="451"/>
      <c r="BF12" s="451"/>
      <c r="BG12" s="451"/>
      <c r="BH12" s="451"/>
      <c r="BI12" s="870" t="s">
        <v>3181</v>
      </c>
      <c r="BJ12" s="450">
        <v>0.93</v>
      </c>
      <c r="BK12" s="450">
        <v>0.97</v>
      </c>
      <c r="BL12" s="450">
        <v>0.86</v>
      </c>
      <c r="BM12" s="450">
        <v>0.8</v>
      </c>
      <c r="BN12" s="450"/>
      <c r="BO12" s="500">
        <v>64</v>
      </c>
      <c r="BP12" s="500"/>
      <c r="BQ12" s="500">
        <v>34</v>
      </c>
      <c r="BR12" s="500"/>
      <c r="BS12" s="500"/>
      <c r="BT12" s="500"/>
      <c r="BU12" s="500">
        <v>0</v>
      </c>
      <c r="BV12" s="871" t="str">
        <f>IF(WWWW[[#This Row],['#_Water samples_Tested_at_water_source]]="","no test","Tested")</f>
        <v>Tested</v>
      </c>
      <c r="BW12" s="871" t="str">
        <f>IF(WWWW[[#This Row],['#_Water samples_Tested_at_HH]]="","no test","Tested")</f>
        <v>Tested</v>
      </c>
      <c r="BX12" s="872" t="str">
        <f>IF(AND(WWWW[[#This Row],[Water_testing_at source]]="no test",WWWW[[#This Row],[Water_testing_at HH]]="no test"),"No Test","Tested")</f>
        <v>Tested</v>
      </c>
      <c r="BY12" s="87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12" s="873">
        <f>WWWW[[#This Row],[% HRP1]]*WWWW[[#This Row],[Total PoP ]]</f>
        <v>5137</v>
      </c>
      <c r="CA12" s="874">
        <f>WWWW[[#This Row],[HRP1]]/500</f>
        <v>10.273999999999999</v>
      </c>
      <c r="CB12" s="875">
        <f>1-WWWW[[#This Row],[% HRP1]]</f>
        <v>0</v>
      </c>
      <c r="CC12" s="874">
        <f>WWWW[[#This Row],[%equitable and continuous access to sufficient quantity of safe drinking and domestic water''s GAP]]*WWWW[[#This Row],[Total PoP ]]</f>
        <v>0</v>
      </c>
      <c r="CD12" s="451">
        <f>ROUND(IF(WWWW[[#This Row],[Total PoP ]]&lt;500,1,WWWW[[#This Row],[Total PoP ]]/500),0)</f>
        <v>10</v>
      </c>
      <c r="CE12" s="872">
        <f>IF(WWWW[[#This Row],[Total required water points]]-WWWW[[#This Row],['#Water points coverage]]&lt;0,0,WWWW[[#This Row],[Total required water points]]-WWWW[[#This Row],['#Water points coverage]])</f>
        <v>0</v>
      </c>
      <c r="CF12" s="452">
        <f>WWWW[[#This Row],[HRP2]]/WWWW[[#This Row],[Total PoP ]]</f>
        <v>0.97547206540782561</v>
      </c>
      <c r="CG12" s="87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5011</v>
      </c>
      <c r="CH12" s="455">
        <f>IF(WWWW[[#This Row],['#_Functional_adult_latrines]]="","",WWWW[[#This Row],[Total PoP ]]/WWWW[[#This Row],['#_Functional_adult_latrines]])</f>
        <v>24.578947368421051</v>
      </c>
      <c r="CI12" s="872">
        <f>WWWW[[#This Row],['#_of_latrines_in_TLS/CFS]]*50</f>
        <v>0</v>
      </c>
      <c r="CJ12" s="451">
        <f>IF(WWWW[[#This Row],['#_of_latrines_in_THF]]="",0,WWWW[[#This Row],['#_of_latrines_in_THF]]*50)</f>
        <v>0</v>
      </c>
      <c r="CK12" s="872">
        <f>ROUND(IF(WWWW[[#This Row],[Location Type 1]]="camp",WWWW[[#This Row],[Total PoP ]]/20),0)</f>
        <v>257</v>
      </c>
      <c r="CL12" s="872">
        <f>IF(WWWW[[#This Row],[Total required Latrines]]-WWWW[[#This Row],['#_Existing_latrines]]&lt;0,0,WWWW[[#This Row],[Total required Latrines]]-WWWW[[#This Row],['#_Existing_latrines]])</f>
        <v>48</v>
      </c>
      <c r="CM12" s="875">
        <f>1-WWWW[[#This Row],[% HRP2]]</f>
        <v>2.4527934592174394E-2</v>
      </c>
      <c r="CN12" s="871">
        <f>IF(WWWW[[#This Row],['#_Existing_latrines]]="","NA",(WWWW[[#This Row],['#_Existing_latrines]]-WWWW[[#This Row],['#_Functional_adult_latrines]])/WWWW[[#This Row],['#_Existing_latrines]])</f>
        <v>0</v>
      </c>
      <c r="CO12" s="87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3872</v>
      </c>
      <c r="CP12" s="87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5137</v>
      </c>
      <c r="CQ12" s="872">
        <f>IF(WWWW[[#This Row],['#_of_affected_women_and_girls_receiving_a_sufficient_quantity_of_sanitary_pads]]&gt;WWWW[[#This Row],[Total PoP ]],WWWW[[#This Row],[Total PoP ]],WWWW[[#This Row],['#_of_affected_women_and_girls_receiving_a_sufficient_quantity_of_sanitary_pads]])</f>
        <v>1366</v>
      </c>
      <c r="CR12" s="872">
        <f>IF(WWWW[[#This Row],['# People with access to soap]]&gt;WWWW[[#This Row],['# People with access to Sanity Pads]],WWWW[[#This Row],['# People with access to soap]],WWWW[[#This Row],['# People with access to Sanity Pads]])</f>
        <v>5137</v>
      </c>
      <c r="CS12" s="872">
        <f>IF(WWWW[[#This Row],['# people reached by regular dedicated hygiene promotion_5]]&gt;WWWW[[#This Row],['# People received regular supply of hygiene items_6]],WWWW[[#This Row],['# people reached by regular dedicated hygiene promotion_5]],WWWW[[#This Row],['# People received regular supply of hygiene items_6]])</f>
        <v>5137</v>
      </c>
      <c r="CT12" s="875">
        <f>IF(WWWW[[#This Row],[HRP3]]/WWWW[[#This Row],[Total PoP ]]&gt;100%,100%,WWWW[[#This Row],[HRP3]]/WWWW[[#This Row],[Total PoP ]])</f>
        <v>1</v>
      </c>
      <c r="CU12" s="871">
        <f>1-WWWW[[#This Row],[Hygiene Coverage%]]</f>
        <v>0</v>
      </c>
      <c r="CV12" s="867">
        <f>WWWW[[#This Row],['# people reached by regular dedicated hygiene promotion_5]]/WWWW[[#This Row],[Total PoP ]]</f>
        <v>0.75374732334047112</v>
      </c>
      <c r="CW12" s="871">
        <f>IF(WWWW[[#This Row],['#_of_affected_households_receiving_a_sufficient_quantity_of_soap]]/WWWW[[#This Row],[Total HH]]&gt;1,1,WWWW[[#This Row],['#_of_affected_households_receiving_a_sufficient_quantity_of_soap]]/WWWW[[#This Row],[Total HH]])</f>
        <v>1</v>
      </c>
      <c r="CX12" s="455" t="str">
        <f>IF(WWWW[[#This Row],['#_students at TLS_CFS]]="","No","Yes")</f>
        <v>Yes</v>
      </c>
      <c r="CY12" s="452">
        <f>WWWW[[#This Row],[%_of_affected_people_surveyed_who_report_feeling_informed_about_the_different_WASH_services_available_to_them]]</f>
        <v>0.86</v>
      </c>
      <c r="CZ12" s="877">
        <f>WWWW[[#This Row],[%_of_affected_people_surveyed_who_report_feeling_satistfied_with_the_latrine_design_and_sanitation_service]]*WWWW[[#This Row],[Total PoP ]]</f>
        <v>4777.41</v>
      </c>
      <c r="DA12" s="877">
        <f>WWWW[[#This Row],[%_of_affected_people_surveyed_who_report_feeling_satistfied_with_the_water_point_design_and_water_service]]*WWWW[[#This Row],[Total PoP ]]</f>
        <v>4982.8899999999994</v>
      </c>
      <c r="DB12" s="877">
        <f>WWWW[[#This Row],[%_of_affected_people_surveyed_who_report_feeling_informed_about_the_different_WASH_services_available_to_them]]*WWWW[[#This Row],[Total PoP ]]</f>
        <v>4417.82</v>
      </c>
      <c r="DC12" s="877">
        <f>WWWW[[#This Row],[%_of_complaints_received_that_result_in_timely_corrective_action_and_feedback_to_the_community]]*WWWW[[#This Row],[Total PoP ]]</f>
        <v>4109.6000000000004</v>
      </c>
      <c r="DD12" s="451">
        <f>MAX(WWWW[[#This Row],['# of affected people surveyed who report feeling satistfied with the latrine design and sanitation service ]:['# complaints received that result in timely, corrective action and feedback to the community]])</f>
        <v>4982.8899999999994</v>
      </c>
      <c r="DE12" s="500">
        <f>IF(WWWW[[#This Row],['#_PPL_accessed_water_in_TLS]]&gt;WWWW[[#This Row],['# students access to functioning school latrines_HRP5]],WWWW[[#This Row],['#_PPL_accessed_water_in_TLS]],WWWW[[#This Row],['# students access to functioning school latrines_HRP5]])</f>
        <v>0</v>
      </c>
      <c r="DF12" s="500">
        <f>IF(WWWW[[#This Row],['#_PPL_accessed_water_in_THF]]&gt;WWWW[[#This Row],['# people access to functioning latrines in THF_HRP6]],WWWW[[#This Row],['#_PPL_accessed_water_in_THF]],WWWW[[#This Row],['# people access to functioning latrines in THF_HRP6]])</f>
        <v>0</v>
      </c>
      <c r="DG12"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1280</v>
      </c>
      <c r="DH1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5137</v>
      </c>
      <c r="DI12"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12"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12"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3872</v>
      </c>
      <c r="DL1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5137</v>
      </c>
      <c r="DM12" s="863" t="str">
        <f>VLOOKUP(WWWW[[#This Row],[Site Name]],SiteDB6[[Site Name]:[CCCM Management]],6,FALSE)</f>
        <v>Yes</v>
      </c>
      <c r="DN12" s="863" t="str">
        <f>VLOOKUP(WWWW[[#This Row],[Site Name]],SiteDB6[[Site Name]:[CCCM Focal Agency]],7,FALSE)</f>
        <v>LWF</v>
      </c>
      <c r="DO12" s="863" t="str">
        <f>VLOOKUP(WWWW[[#This Row],[Site Name]],SiteDB6[[Site Name]:[Location Type 1]],9,FALSE)</f>
        <v>Camp</v>
      </c>
      <c r="DP12" s="863" t="str">
        <f>VLOOKUP(WWWW[[#This Row],[Site Name]],SiteDB6[[Site Name]:[Type of Accommodation]],10,FALSE)</f>
        <v>Planned Camp</v>
      </c>
      <c r="DQ12" s="863" t="str">
        <f>VLOOKUP(WWWW[[#This Row],[Site Name]],SiteDB6[[Site Name]:[Ethnic or GCA/NGCA]],11,FALSE)</f>
        <v>Muslim</v>
      </c>
      <c r="DR12" s="863">
        <f>VLOOKUP(WWWW[[#This Row],[Site Name]],SiteDB6[[Site Name]:[Lat]],12,FALSE)</f>
        <v>20.073437999999999</v>
      </c>
      <c r="DS12" s="863">
        <f>VLOOKUP(WWWW[[#This Row],[Site Name]],SiteDB6[[Site Name]:[Long]],13,FALSE)</f>
        <v>93.154551999999995</v>
      </c>
      <c r="DT12" s="863" t="str">
        <f>VLOOKUP(WWWW[[#This Row],[Site Name]],SiteDB6[[Site Name]:[Pcode]],3,FALSE)</f>
        <v>MMR012CMP017</v>
      </c>
      <c r="DU12" s="876" t="str">
        <f t="shared" si="0"/>
        <v>Covered</v>
      </c>
      <c r="DV12" s="477">
        <f>VLOOKUP(WWWW[[#This Row],[Site Name]],SiteDB6[[Site Name]:[PWD_Total]],22,FALSE)</f>
        <v>116</v>
      </c>
      <c r="DW12" s="477">
        <f>VLOOKUP(WWWW[[#This Row],[Site Name]],SiteDB6[[Site Name]:[PWD_Total]],23,FALSE)</f>
        <v>693</v>
      </c>
      <c r="DX12" s="477">
        <f>WWWW[[#This Row],['# of Male_People with disabilities]]+WWWW[[#This Row],['# of Female_People with disabilities]]</f>
        <v>809</v>
      </c>
      <c r="DY12" s="863"/>
      <c r="DZ12" s="876"/>
      <c r="EA12" s="876"/>
      <c r="EB12" s="876"/>
      <c r="EC12" s="876">
        <f>VLOOKUP(WWWW[[#This Row],[Site Name]],SiteDB6[[Site Name]:[Pop
(CCCM as of Autust 2021)]],16,FALSE)</f>
        <v>982</v>
      </c>
      <c r="ED12" s="876">
        <f>VLOOKUP(WWWW[[#This Row],[Site Name]],SiteDB6[[Site Name]:[Pop
(CCCM as of Autust 2021)]],17,FALSE)</f>
        <v>4828</v>
      </c>
      <c r="EE12" s="477"/>
    </row>
    <row r="13" spans="1:135">
      <c r="A13" s="878" t="s">
        <v>3171</v>
      </c>
      <c r="B13" s="879" t="s">
        <v>286</v>
      </c>
      <c r="C13" s="880" t="s">
        <v>286</v>
      </c>
      <c r="D13" s="880" t="s">
        <v>2994</v>
      </c>
      <c r="E13" s="880" t="s">
        <v>293</v>
      </c>
      <c r="F13" s="880" t="s">
        <v>401</v>
      </c>
      <c r="G13" s="863" t="s">
        <v>43</v>
      </c>
      <c r="H13" s="880" t="s">
        <v>404</v>
      </c>
      <c r="I13" s="864">
        <v>811</v>
      </c>
      <c r="J13" s="864">
        <v>2861</v>
      </c>
      <c r="K13" s="684">
        <f>WWWW[[#This Row],[Total PoP ]]/WWWW[[#This Row],[Total HH]]</f>
        <v>3.5277435265104811</v>
      </c>
      <c r="L13" s="865">
        <v>44713</v>
      </c>
      <c r="M13" s="866">
        <v>45077</v>
      </c>
      <c r="N13" s="864"/>
      <c r="O13" s="500"/>
      <c r="P13" s="864"/>
      <c r="Q13" s="500">
        <v>8</v>
      </c>
      <c r="R13" s="500">
        <v>8</v>
      </c>
      <c r="S13" s="864"/>
      <c r="T13" s="864"/>
      <c r="U13" s="864"/>
      <c r="V13" s="867"/>
      <c r="W13" s="864">
        <v>75</v>
      </c>
      <c r="X13" s="867">
        <v>1</v>
      </c>
      <c r="Y13" s="864"/>
      <c r="Z13" s="500"/>
      <c r="AA13" s="500"/>
      <c r="AB13" s="500"/>
      <c r="AC13" s="500"/>
      <c r="AD13" s="500"/>
      <c r="AE13" s="500"/>
      <c r="AF13" s="868"/>
      <c r="AG13" s="864">
        <v>356</v>
      </c>
      <c r="AH13" s="864">
        <v>360</v>
      </c>
      <c r="AI13" s="864"/>
      <c r="AJ13" s="864"/>
      <c r="AK13" s="867"/>
      <c r="AL13" s="867"/>
      <c r="AM13" s="867"/>
      <c r="AN13" s="864">
        <v>1</v>
      </c>
      <c r="AO13" s="864"/>
      <c r="AP13" s="864"/>
      <c r="AQ13" s="500"/>
      <c r="AR13" s="864" t="s">
        <v>41</v>
      </c>
      <c r="AS13" s="864"/>
      <c r="AT13" s="864"/>
      <c r="AU13" s="869"/>
      <c r="AV13" s="864">
        <v>187</v>
      </c>
      <c r="AW13" s="864">
        <v>621</v>
      </c>
      <c r="AX13" s="864">
        <v>74</v>
      </c>
      <c r="AY13" s="864">
        <v>82</v>
      </c>
      <c r="AZ13" s="864"/>
      <c r="BA13" s="864"/>
      <c r="BB13" s="450"/>
      <c r="BC13" s="867"/>
      <c r="BD13" s="451"/>
      <c r="BE13" s="451"/>
      <c r="BF13" s="451"/>
      <c r="BG13" s="451"/>
      <c r="BH13" s="451"/>
      <c r="BI13" s="870"/>
      <c r="BJ13" s="450"/>
      <c r="BK13" s="450"/>
      <c r="BL13" s="450"/>
      <c r="BM13" s="450"/>
      <c r="BN13" s="450"/>
      <c r="BO13" s="500"/>
      <c r="BP13" s="500"/>
      <c r="BQ13" s="500"/>
      <c r="BR13" s="500"/>
      <c r="BS13" s="500"/>
      <c r="BT13" s="500"/>
      <c r="BU13" s="500"/>
      <c r="BV13" s="871" t="str">
        <f>IF(WWWW[[#This Row],['#_Water samples_Tested_at_water_source]]="","no test","Tested")</f>
        <v>no test</v>
      </c>
      <c r="BW13" s="871" t="str">
        <f>IF(WWWW[[#This Row],['#_Water samples_Tested_at_HH]]="","no test","Tested")</f>
        <v>Tested</v>
      </c>
      <c r="BX13" s="872" t="str">
        <f>IF(AND(WWWW[[#This Row],[Water_testing_at source]]="no test",WWWW[[#This Row],[Water_testing_at HH]]="no test"),"No Test","Tested")</f>
        <v>Tested</v>
      </c>
      <c r="BY13" s="87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0.69905627403005943</v>
      </c>
      <c r="BZ13" s="873">
        <f>WWWW[[#This Row],[% HRP1]]*WWWW[[#This Row],[Total PoP ]]</f>
        <v>2000</v>
      </c>
      <c r="CA13" s="874">
        <f>WWWW[[#This Row],[HRP1]]/500</f>
        <v>4</v>
      </c>
      <c r="CB13" s="875">
        <f>1-WWWW[[#This Row],[% HRP1]]</f>
        <v>0.30094372596994057</v>
      </c>
      <c r="CC13" s="874">
        <f>WWWW[[#This Row],[%equitable and continuous access to sufficient quantity of safe drinking and domestic water''s GAP]]*WWWW[[#This Row],[Total PoP ]]</f>
        <v>861</v>
      </c>
      <c r="CD13" s="451">
        <f>ROUND(IF(WWWW[[#This Row],[Total PoP ]]&lt;500,1,WWWW[[#This Row],[Total PoP ]]/500),0)</f>
        <v>6</v>
      </c>
      <c r="CE13" s="872">
        <f>IF(WWWW[[#This Row],[Total required water points]]-WWWW[[#This Row],['#Water points coverage]]&lt;0,0,WWWW[[#This Row],[Total required water points]]-WWWW[[#This Row],['#Water points coverage]])</f>
        <v>2</v>
      </c>
      <c r="CF13" s="452">
        <f>WWWW[[#This Row],[HRP2]]/WWWW[[#This Row],[Total PoP ]]</f>
        <v>1</v>
      </c>
      <c r="CG13" s="87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2861</v>
      </c>
      <c r="CH13" s="455">
        <f>IF(WWWW[[#This Row],['#_Functional_adult_latrines]]="","",WWWW[[#This Row],[Total PoP ]]/WWWW[[#This Row],['#_Functional_adult_latrines]])</f>
        <v>8.036516853932584</v>
      </c>
      <c r="CI13" s="872">
        <f>WWWW[[#This Row],['#_of_latrines_in_TLS/CFS]]*50</f>
        <v>0</v>
      </c>
      <c r="CJ13" s="451">
        <f>IF(WWWW[[#This Row],['#_of_latrines_in_THF]]="",0,WWWW[[#This Row],['#_of_latrines_in_THF]]*50)</f>
        <v>0</v>
      </c>
      <c r="CK13" s="872">
        <f>ROUND(IF(WWWW[[#This Row],[Location Type 1]]="camp",WWWW[[#This Row],[Total PoP ]]/20),0)</f>
        <v>143</v>
      </c>
      <c r="CL13" s="872">
        <f>IF(WWWW[[#This Row],[Total required Latrines]]-WWWW[[#This Row],['#_Existing_latrines]]&lt;0,0,WWWW[[#This Row],[Total required Latrines]]-WWWW[[#This Row],['#_Existing_latrines]])</f>
        <v>0</v>
      </c>
      <c r="CM13" s="875">
        <f>1-WWWW[[#This Row],[% HRP2]]</f>
        <v>0</v>
      </c>
      <c r="CN13" s="871">
        <f>IF(WWWW[[#This Row],['#_Existing_latrines]]="","NA",(WWWW[[#This Row],['#_Existing_latrines]]-WWWW[[#This Row],['#_Functional_adult_latrines]])/WWWW[[#This Row],['#_Existing_latrines]])</f>
        <v>1.1111111111111112E-2</v>
      </c>
      <c r="CO13" s="87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964</v>
      </c>
      <c r="CP13" s="87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13" s="872">
        <f>IF(WWWW[[#This Row],['#_of_affected_women_and_girls_receiving_a_sufficient_quantity_of_sanitary_pads]]&gt;WWWW[[#This Row],[Total PoP ]],WWWW[[#This Row],[Total PoP ]],WWWW[[#This Row],['#_of_affected_women_and_girls_receiving_a_sufficient_quantity_of_sanitary_pads]])</f>
        <v>0</v>
      </c>
      <c r="CR13" s="872">
        <f>IF(WWWW[[#This Row],['# People with access to soap]]&gt;WWWW[[#This Row],['# People with access to Sanity Pads]],WWWW[[#This Row],['# People with access to soap]],WWWW[[#This Row],['# People with access to Sanity Pads]])</f>
        <v>0</v>
      </c>
      <c r="CS13" s="872">
        <f>IF(WWWW[[#This Row],['# people reached by regular dedicated hygiene promotion_5]]&gt;WWWW[[#This Row],['# People received regular supply of hygiene items_6]],WWWW[[#This Row],['# people reached by regular dedicated hygiene promotion_5]],WWWW[[#This Row],['# People received regular supply of hygiene items_6]])</f>
        <v>964</v>
      </c>
      <c r="CT13" s="875">
        <f>IF(WWWW[[#This Row],[HRP3]]/WWWW[[#This Row],[Total PoP ]]&gt;100%,100%,WWWW[[#This Row],[HRP3]]/WWWW[[#This Row],[Total PoP ]])</f>
        <v>0.33694512408248867</v>
      </c>
      <c r="CU13" s="871">
        <f>1-WWWW[[#This Row],[Hygiene Coverage%]]</f>
        <v>0.66305487591751133</v>
      </c>
      <c r="CV13" s="867">
        <f>WWWW[[#This Row],['# people reached by regular dedicated hygiene promotion_5]]/WWWW[[#This Row],[Total PoP ]]</f>
        <v>0.33694512408248867</v>
      </c>
      <c r="CW13" s="871">
        <f>IF(WWWW[[#This Row],['#_of_affected_households_receiving_a_sufficient_quantity_of_soap]]/WWWW[[#This Row],[Total HH]]&gt;1,1,WWWW[[#This Row],['#_of_affected_households_receiving_a_sufficient_quantity_of_soap]]/WWWW[[#This Row],[Total HH]])</f>
        <v>0</v>
      </c>
      <c r="CX13" s="455" t="str">
        <f>IF(WWWW[[#This Row],['#_students at TLS_CFS]]="","No","Yes")</f>
        <v>No</v>
      </c>
      <c r="CY13" s="452">
        <f>WWWW[[#This Row],[%_of_affected_people_surveyed_who_report_feeling_informed_about_the_different_WASH_services_available_to_them]]</f>
        <v>0</v>
      </c>
      <c r="CZ13" s="877">
        <f>WWWW[[#This Row],[%_of_affected_people_surveyed_who_report_feeling_satistfied_with_the_latrine_design_and_sanitation_service]]*WWWW[[#This Row],[Total PoP ]]</f>
        <v>0</v>
      </c>
      <c r="DA13" s="877">
        <f>WWWW[[#This Row],[%_of_affected_people_surveyed_who_report_feeling_satistfied_with_the_water_point_design_and_water_service]]*WWWW[[#This Row],[Total PoP ]]</f>
        <v>0</v>
      </c>
      <c r="DB13" s="877">
        <f>WWWW[[#This Row],[%_of_affected_people_surveyed_who_report_feeling_informed_about_the_different_WASH_services_available_to_them]]*WWWW[[#This Row],[Total PoP ]]</f>
        <v>0</v>
      </c>
      <c r="DC13" s="877">
        <f>WWWW[[#This Row],[%_of_complaints_received_that_result_in_timely_corrective_action_and_feedback_to_the_community]]*WWWW[[#This Row],[Total PoP ]]</f>
        <v>0</v>
      </c>
      <c r="DD13" s="451">
        <f>MAX(WWWW[[#This Row],['# of affected people surveyed who report feeling satistfied with the latrine design and sanitation service ]:['# complaints received that result in timely, corrective action and feedback to the community]])</f>
        <v>0</v>
      </c>
      <c r="DE13" s="500">
        <f>IF(WWWW[[#This Row],['#_PPL_accessed_water_in_TLS]]&gt;WWWW[[#This Row],['# students access to functioning school latrines_HRP5]],WWWW[[#This Row],['#_PPL_accessed_water_in_TLS]],WWWW[[#This Row],['# students access to functioning school latrines_HRP5]])</f>
        <v>0</v>
      </c>
      <c r="DF13" s="500">
        <f>IF(WWWW[[#This Row],['#_PPL_accessed_water_in_THF]]&gt;WWWW[[#This Row],['# people access to functioning latrines in THF_HRP6]],WWWW[[#This Row],['#_PPL_accessed_water_in_THF]],WWWW[[#This Row],['# people access to functioning latrines in THF_HRP6]])</f>
        <v>0</v>
      </c>
      <c r="DG13"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0</v>
      </c>
      <c r="DH1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I13"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13"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13"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964</v>
      </c>
      <c r="DL1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M13" s="863" t="str">
        <f>VLOOKUP(WWWW[[#This Row],[Site Name]],SiteDB6[[Site Name]:[CCCM Management]],6,FALSE)</f>
        <v>Yes</v>
      </c>
      <c r="DN13" s="863" t="str">
        <f>VLOOKUP(WWWW[[#This Row],[Site Name]],SiteDB6[[Site Name]:[CCCM Focal Agency]],7,FALSE)</f>
        <v>DRC</v>
      </c>
      <c r="DO13" s="863" t="str">
        <f>VLOOKUP(WWWW[[#This Row],[Site Name]],SiteDB6[[Site Name]:[Location Type 1]],9,FALSE)</f>
        <v>Camp</v>
      </c>
      <c r="DP13" s="863" t="str">
        <f>VLOOKUP(WWWW[[#This Row],[Site Name]],SiteDB6[[Site Name]:[Type of Accommodation]],10,FALSE)</f>
        <v>Planned Camp</v>
      </c>
      <c r="DQ13" s="863" t="str">
        <f>VLOOKUP(WWWW[[#This Row],[Site Name]],SiteDB6[[Site Name]:[Ethnic or GCA/NGCA]],11,FALSE)</f>
        <v>Muslim</v>
      </c>
      <c r="DR13" s="863">
        <f>VLOOKUP(WWWW[[#This Row],[Site Name]],SiteDB6[[Site Name]:[Lat]],12,FALSE)</f>
        <v>20.064226000000001</v>
      </c>
      <c r="DS13" s="863">
        <f>VLOOKUP(WWWW[[#This Row],[Site Name]],SiteDB6[[Site Name]:[Long]],13,FALSE)</f>
        <v>92.993758999999997</v>
      </c>
      <c r="DT13" s="863" t="str">
        <f>VLOOKUP(WWWW[[#This Row],[Site Name]],SiteDB6[[Site Name]:[Pcode]],3,FALSE)</f>
        <v>MMR012CMP019</v>
      </c>
      <c r="DU13" s="876" t="str">
        <f t="shared" si="0"/>
        <v>Covered</v>
      </c>
      <c r="DV13" s="477">
        <f>VLOOKUP(WWWW[[#This Row],[Site Name]],SiteDB6[[Site Name]:[PWD_Total]],22,FALSE)</f>
        <v>159</v>
      </c>
      <c r="DW13" s="477">
        <f>VLOOKUP(WWWW[[#This Row],[Site Name]],SiteDB6[[Site Name]:[PWD_Total]],23,FALSE)</f>
        <v>361</v>
      </c>
      <c r="DX13" s="477">
        <f>WWWW[[#This Row],['# of Male_People with disabilities]]+WWWW[[#This Row],['# of Female_People with disabilities]]</f>
        <v>520</v>
      </c>
      <c r="DY13" s="863"/>
      <c r="DZ13" s="876"/>
      <c r="EA13" s="876"/>
      <c r="EB13" s="876"/>
      <c r="EC13" s="876">
        <f>VLOOKUP(WWWW[[#This Row],[Site Name]],SiteDB6[[Site Name]:[Pop
(CCCM as of Autust 2021)]],16,FALSE)</f>
        <v>682</v>
      </c>
      <c r="ED13" s="876">
        <f>VLOOKUP(WWWW[[#This Row],[Site Name]],SiteDB6[[Site Name]:[Pop
(CCCM as of Autust 2021)]],17,FALSE)</f>
        <v>2588</v>
      </c>
      <c r="EE13" s="477"/>
    </row>
    <row r="14" spans="1:135">
      <c r="A14" s="878" t="s">
        <v>3171</v>
      </c>
      <c r="B14" s="879" t="s">
        <v>2270</v>
      </c>
      <c r="C14" s="880" t="s">
        <v>2270</v>
      </c>
      <c r="D14" s="880" t="s">
        <v>3182</v>
      </c>
      <c r="E14" s="880" t="s">
        <v>293</v>
      </c>
      <c r="F14" s="880" t="s">
        <v>294</v>
      </c>
      <c r="G14" s="863" t="s">
        <v>43</v>
      </c>
      <c r="H14" s="880" t="s">
        <v>413</v>
      </c>
      <c r="I14" s="864">
        <v>380</v>
      </c>
      <c r="J14" s="864">
        <v>2489</v>
      </c>
      <c r="K14" s="684">
        <f>WWWW[[#This Row],[Total PoP ]]/WWWW[[#This Row],[Total HH]]</f>
        <v>6.55</v>
      </c>
      <c r="L14" s="865">
        <v>44835</v>
      </c>
      <c r="M14" s="866">
        <v>45016</v>
      </c>
      <c r="N14" s="864"/>
      <c r="O14" s="500">
        <v>24</v>
      </c>
      <c r="P14" s="864">
        <v>24</v>
      </c>
      <c r="Q14" s="500"/>
      <c r="R14" s="500"/>
      <c r="S14" s="864"/>
      <c r="T14" s="864"/>
      <c r="U14" s="864">
        <v>5</v>
      </c>
      <c r="V14" s="867">
        <v>0.8</v>
      </c>
      <c r="W14" s="864">
        <v>0</v>
      </c>
      <c r="X14" s="867">
        <v>0</v>
      </c>
      <c r="Y14" s="864"/>
      <c r="Z14" s="500"/>
      <c r="AA14" s="500"/>
      <c r="AB14" s="500"/>
      <c r="AC14" s="500"/>
      <c r="AD14" s="500"/>
      <c r="AE14" s="500"/>
      <c r="AF14" s="868"/>
      <c r="AG14" s="864">
        <v>117</v>
      </c>
      <c r="AH14" s="864">
        <v>120</v>
      </c>
      <c r="AI14" s="864">
        <v>31</v>
      </c>
      <c r="AJ14" s="864">
        <v>81</v>
      </c>
      <c r="AK14" s="867">
        <v>1</v>
      </c>
      <c r="AL14" s="867">
        <v>1</v>
      </c>
      <c r="AM14" s="867">
        <v>1</v>
      </c>
      <c r="AN14" s="864">
        <v>9</v>
      </c>
      <c r="AO14" s="864">
        <v>220</v>
      </c>
      <c r="AP14" s="864"/>
      <c r="AQ14" s="500"/>
      <c r="AR14" s="864" t="s">
        <v>41</v>
      </c>
      <c r="AS14" s="864"/>
      <c r="AT14" s="864"/>
      <c r="AU14" s="869"/>
      <c r="AV14" s="864">
        <v>23</v>
      </c>
      <c r="AW14" s="864">
        <v>453</v>
      </c>
      <c r="AX14" s="864">
        <v>384</v>
      </c>
      <c r="AY14" s="864">
        <v>402</v>
      </c>
      <c r="AZ14" s="864">
        <v>380</v>
      </c>
      <c r="BA14" s="864">
        <v>640</v>
      </c>
      <c r="BB14" s="450">
        <v>1</v>
      </c>
      <c r="BC14" s="867">
        <v>0.6</v>
      </c>
      <c r="BD14" s="451"/>
      <c r="BE14" s="451"/>
      <c r="BF14" s="451"/>
      <c r="BG14" s="451"/>
      <c r="BH14" s="451"/>
      <c r="BI14" s="870"/>
      <c r="BJ14" s="450">
        <v>1</v>
      </c>
      <c r="BK14" s="450">
        <v>1</v>
      </c>
      <c r="BL14" s="450">
        <v>0.9</v>
      </c>
      <c r="BM14" s="450">
        <v>1</v>
      </c>
      <c r="BN14" s="450"/>
      <c r="BO14" s="500">
        <v>39</v>
      </c>
      <c r="BP14" s="500"/>
      <c r="BQ14" s="500">
        <v>47</v>
      </c>
      <c r="BR14" s="500"/>
      <c r="BS14" s="500"/>
      <c r="BT14" s="500"/>
      <c r="BU14" s="500"/>
      <c r="BV14" s="871" t="str">
        <f>IF(WWWW[[#This Row],['#_Water samples_Tested_at_water_source]]="","no test","Tested")</f>
        <v>Tested</v>
      </c>
      <c r="BW14" s="871" t="str">
        <f>IF(WWWW[[#This Row],['#_Water samples_Tested_at_HH]]="","no test","Tested")</f>
        <v>Tested</v>
      </c>
      <c r="BX14" s="872" t="str">
        <f>IF(AND(WWWW[[#This Row],[Water_testing_at source]]="no test",WWWW[[#This Row],[Water_testing_at HH]]="no test"),"No Test","Tested")</f>
        <v>Tested</v>
      </c>
      <c r="BY14" s="87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14" s="873">
        <f>WWWW[[#This Row],[% HRP1]]*WWWW[[#This Row],[Total PoP ]]</f>
        <v>2489</v>
      </c>
      <c r="CA14" s="874">
        <f>WWWW[[#This Row],[HRP1]]/500</f>
        <v>4.9779999999999998</v>
      </c>
      <c r="CB14" s="875">
        <f>1-WWWW[[#This Row],[% HRP1]]</f>
        <v>0</v>
      </c>
      <c r="CC14" s="874">
        <f>WWWW[[#This Row],[%equitable and continuous access to sufficient quantity of safe drinking and domestic water''s GAP]]*WWWW[[#This Row],[Total PoP ]]</f>
        <v>0</v>
      </c>
      <c r="CD14" s="451">
        <f>ROUND(IF(WWWW[[#This Row],[Total PoP ]]&lt;500,1,WWWW[[#This Row],[Total PoP ]]/500),0)</f>
        <v>5</v>
      </c>
      <c r="CE14" s="872">
        <f>IF(WWWW[[#This Row],[Total required water points]]-WWWW[[#This Row],['#Water points coverage]]&lt;0,0,WWWW[[#This Row],[Total required water points]]-WWWW[[#This Row],['#Water points coverage]])</f>
        <v>2.2000000000000242E-2</v>
      </c>
      <c r="CF14" s="452">
        <f>WWWW[[#This Row],[HRP2]]/WWWW[[#This Row],[Total PoP ]]</f>
        <v>1</v>
      </c>
      <c r="CG14" s="87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2489</v>
      </c>
      <c r="CH14" s="455">
        <f>IF(WWWW[[#This Row],['#_Functional_adult_latrines]]="","",WWWW[[#This Row],[Total PoP ]]/WWWW[[#This Row],['#_Functional_adult_latrines]])</f>
        <v>21.273504273504273</v>
      </c>
      <c r="CI14" s="872">
        <f>WWWW[[#This Row],['#_of_latrines_in_TLS/CFS]]*50</f>
        <v>0</v>
      </c>
      <c r="CJ14" s="451">
        <f>IF(WWWW[[#This Row],['#_of_latrines_in_THF]]="",0,WWWW[[#This Row],['#_of_latrines_in_THF]]*50)</f>
        <v>0</v>
      </c>
      <c r="CK14" s="872">
        <f>ROUND(IF(WWWW[[#This Row],[Location Type 1]]="camp",WWWW[[#This Row],[Total PoP ]]/20),0)</f>
        <v>124</v>
      </c>
      <c r="CL14" s="872">
        <f>IF(WWWW[[#This Row],[Total required Latrines]]-WWWW[[#This Row],['#_Existing_latrines]]&lt;0,0,WWWW[[#This Row],[Total required Latrines]]-WWWW[[#This Row],['#_Existing_latrines]])</f>
        <v>4</v>
      </c>
      <c r="CM14" s="875">
        <f>1-WWWW[[#This Row],[% HRP2]]</f>
        <v>0</v>
      </c>
      <c r="CN14" s="871">
        <f>IF(WWWW[[#This Row],['#_Existing_latrines]]="","NA",(WWWW[[#This Row],['#_Existing_latrines]]-WWWW[[#This Row],['#_Functional_adult_latrines]])/WWWW[[#This Row],['#_Existing_latrines]])</f>
        <v>2.5000000000000001E-2</v>
      </c>
      <c r="CO14" s="87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1262</v>
      </c>
      <c r="CP14" s="87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2489</v>
      </c>
      <c r="CQ14" s="872">
        <f>IF(WWWW[[#This Row],['#_of_affected_women_and_girls_receiving_a_sufficient_quantity_of_sanitary_pads]]&gt;WWWW[[#This Row],[Total PoP ]],WWWW[[#This Row],[Total PoP ]],WWWW[[#This Row],['#_of_affected_women_and_girls_receiving_a_sufficient_quantity_of_sanitary_pads]])</f>
        <v>640</v>
      </c>
      <c r="CR14" s="872">
        <f>IF(WWWW[[#This Row],['# People with access to soap]]&gt;WWWW[[#This Row],['# People with access to Sanity Pads]],WWWW[[#This Row],['# People with access to soap]],WWWW[[#This Row],['# People with access to Sanity Pads]])</f>
        <v>2489</v>
      </c>
      <c r="CS14" s="872">
        <f>IF(WWWW[[#This Row],['# people reached by regular dedicated hygiene promotion_5]]&gt;WWWW[[#This Row],['# People received regular supply of hygiene items_6]],WWWW[[#This Row],['# people reached by regular dedicated hygiene promotion_5]],WWWW[[#This Row],['# People received regular supply of hygiene items_6]])</f>
        <v>2489</v>
      </c>
      <c r="CT14" s="875">
        <f>IF(WWWW[[#This Row],[HRP3]]/WWWW[[#This Row],[Total PoP ]]&gt;100%,100%,WWWW[[#This Row],[HRP3]]/WWWW[[#This Row],[Total PoP ]])</f>
        <v>1</v>
      </c>
      <c r="CU14" s="871">
        <f>1-WWWW[[#This Row],[Hygiene Coverage%]]</f>
        <v>0</v>
      </c>
      <c r="CV14" s="867">
        <f>WWWW[[#This Row],['# people reached by regular dedicated hygiene promotion_5]]/WWWW[[#This Row],[Total PoP ]]</f>
        <v>0.50703093611892325</v>
      </c>
      <c r="CW14" s="871">
        <f>IF(WWWW[[#This Row],['#_of_affected_households_receiving_a_sufficient_quantity_of_soap]]/WWWW[[#This Row],[Total HH]]&gt;1,1,WWWW[[#This Row],['#_of_affected_households_receiving_a_sufficient_quantity_of_soap]]/WWWW[[#This Row],[Total HH]])</f>
        <v>1</v>
      </c>
      <c r="CX14" s="455" t="str">
        <f>IF(WWWW[[#This Row],['#_students at TLS_CFS]]="","No","Yes")</f>
        <v>No</v>
      </c>
      <c r="CY14" s="452">
        <f>WWWW[[#This Row],[%_of_affected_people_surveyed_who_report_feeling_informed_about_the_different_WASH_services_available_to_them]]</f>
        <v>0.9</v>
      </c>
      <c r="CZ14" s="877">
        <f>WWWW[[#This Row],[%_of_affected_people_surveyed_who_report_feeling_satistfied_with_the_latrine_design_and_sanitation_service]]*WWWW[[#This Row],[Total PoP ]]</f>
        <v>2489</v>
      </c>
      <c r="DA14" s="877">
        <f>WWWW[[#This Row],[%_of_affected_people_surveyed_who_report_feeling_satistfied_with_the_water_point_design_and_water_service]]*WWWW[[#This Row],[Total PoP ]]</f>
        <v>2489</v>
      </c>
      <c r="DB14" s="877">
        <f>WWWW[[#This Row],[%_of_affected_people_surveyed_who_report_feeling_informed_about_the_different_WASH_services_available_to_them]]*WWWW[[#This Row],[Total PoP ]]</f>
        <v>2240.1</v>
      </c>
      <c r="DC14" s="877">
        <f>WWWW[[#This Row],[%_of_complaints_received_that_result_in_timely_corrective_action_and_feedback_to_the_community]]*WWWW[[#This Row],[Total PoP ]]</f>
        <v>2489</v>
      </c>
      <c r="DD14" s="451">
        <f>MAX(WWWW[[#This Row],['# of affected people surveyed who report feeling satistfied with the latrine design and sanitation service ]:['# complaints received that result in timely, corrective action and feedback to the community]])</f>
        <v>2489</v>
      </c>
      <c r="DE14" s="500">
        <f>IF(WWWW[[#This Row],['#_PPL_accessed_water_in_TLS]]&gt;WWWW[[#This Row],['# students access to functioning school latrines_HRP5]],WWWW[[#This Row],['#_PPL_accessed_water_in_TLS]],WWWW[[#This Row],['# students access to functioning school latrines_HRP5]])</f>
        <v>0</v>
      </c>
      <c r="DF14" s="500">
        <f>IF(WWWW[[#This Row],['#_PPL_accessed_water_in_THF]]&gt;WWWW[[#This Row],['# people access to functioning latrines in THF_HRP6]],WWWW[[#This Row],['#_PPL_accessed_water_in_THF]],WWWW[[#This Row],['# people access to functioning latrines in THF_HRP6]])</f>
        <v>0</v>
      </c>
      <c r="DG14"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620</v>
      </c>
      <c r="DH1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2489</v>
      </c>
      <c r="DI14"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14"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14"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1262</v>
      </c>
      <c r="DL1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2489</v>
      </c>
      <c r="DM14" s="863" t="str">
        <f>VLOOKUP(WWWW[[#This Row],[Site Name]],SiteDB6[[Site Name]:[CCCM Management]],6,FALSE)</f>
        <v>Yes</v>
      </c>
      <c r="DN14" s="863">
        <f>VLOOKUP(WWWW[[#This Row],[Site Name]],SiteDB6[[Site Name]:[CCCM Focal Agency]],7,FALSE)</f>
        <v>0</v>
      </c>
      <c r="DO14" s="863" t="str">
        <f>VLOOKUP(WWWW[[#This Row],[Site Name]],SiteDB6[[Site Name]:[Location Type 1]],9,FALSE)</f>
        <v>Camp</v>
      </c>
      <c r="DP14" s="863" t="str">
        <f>VLOOKUP(WWWW[[#This Row],[Site Name]],SiteDB6[[Site Name]:[Type of Accommodation]],10,FALSE)</f>
        <v>Planned Camp</v>
      </c>
      <c r="DQ14" s="863" t="str">
        <f>VLOOKUP(WWWW[[#This Row],[Site Name]],SiteDB6[[Site Name]:[Ethnic or GCA/NGCA]],11,FALSE)</f>
        <v>Muslim</v>
      </c>
      <c r="DR14" s="863">
        <f>VLOOKUP(WWWW[[#This Row],[Site Name]],SiteDB6[[Site Name]:[Lat]],12,FALSE)</f>
        <v>20.128488999999998</v>
      </c>
      <c r="DS14" s="863">
        <f>VLOOKUP(WWWW[[#This Row],[Site Name]],SiteDB6[[Site Name]:[Long]],13,FALSE)</f>
        <v>92.875814000000005</v>
      </c>
      <c r="DT14" s="863" t="str">
        <f>VLOOKUP(WWWW[[#This Row],[Site Name]],SiteDB6[[Site Name]:[Pcode]],3,FALSE)</f>
        <v>MMR012CMP039</v>
      </c>
      <c r="DU14" s="876" t="str">
        <f t="shared" si="0"/>
        <v>Covered</v>
      </c>
      <c r="DV14" s="477">
        <f>VLOOKUP(WWWW[[#This Row],[Site Name]],SiteDB6[[Site Name]:[PWD_Total]],22,FALSE)</f>
        <v>100</v>
      </c>
      <c r="DW14" s="477">
        <f>VLOOKUP(WWWW[[#This Row],[Site Name]],SiteDB6[[Site Name]:[PWD_Total]],23,FALSE)</f>
        <v>301</v>
      </c>
      <c r="DX14" s="477">
        <f>WWWW[[#This Row],['# of Male_People with disabilities]]+WWWW[[#This Row],['# of Female_People with disabilities]]</f>
        <v>401</v>
      </c>
      <c r="DY14" s="863"/>
      <c r="DZ14" s="876"/>
      <c r="EA14" s="876"/>
      <c r="EB14" s="876"/>
      <c r="EC14" s="876">
        <f>VLOOKUP(WWWW[[#This Row],[Site Name]],SiteDB6[[Site Name]:[Pop
(CCCM as of Autust 2021)]],16,FALSE)</f>
        <v>380</v>
      </c>
      <c r="ED14" s="876">
        <f>VLOOKUP(WWWW[[#This Row],[Site Name]],SiteDB6[[Site Name]:[Pop
(CCCM as of Autust 2021)]],17,FALSE)</f>
        <v>2435</v>
      </c>
      <c r="EE14" s="477"/>
    </row>
    <row r="15" spans="1:135">
      <c r="A15" s="878" t="s">
        <v>3171</v>
      </c>
      <c r="B15" s="879" t="s">
        <v>2270</v>
      </c>
      <c r="C15" s="880" t="s">
        <v>2270</v>
      </c>
      <c r="D15" s="880" t="s">
        <v>3182</v>
      </c>
      <c r="E15" s="880" t="s">
        <v>293</v>
      </c>
      <c r="F15" s="880" t="s">
        <v>294</v>
      </c>
      <c r="G15" s="863" t="s">
        <v>43</v>
      </c>
      <c r="H15" s="880" t="s">
        <v>424</v>
      </c>
      <c r="I15" s="864">
        <v>1012</v>
      </c>
      <c r="J15" s="864">
        <v>5101</v>
      </c>
      <c r="K15" s="684">
        <f>WWWW[[#This Row],[Total PoP ]]/WWWW[[#This Row],[Total HH]]</f>
        <v>5.0405138339920947</v>
      </c>
      <c r="L15" s="865">
        <v>44835</v>
      </c>
      <c r="M15" s="866">
        <v>45016</v>
      </c>
      <c r="N15" s="864"/>
      <c r="O15" s="500">
        <v>48</v>
      </c>
      <c r="P15" s="500">
        <v>51</v>
      </c>
      <c r="Q15" s="500"/>
      <c r="R15" s="500"/>
      <c r="S15" s="864"/>
      <c r="T15" s="864"/>
      <c r="U15" s="864">
        <v>9</v>
      </c>
      <c r="V15" s="867">
        <v>0.78</v>
      </c>
      <c r="W15" s="864">
        <v>0</v>
      </c>
      <c r="X15" s="867">
        <v>0</v>
      </c>
      <c r="Y15" s="864"/>
      <c r="Z15" s="500"/>
      <c r="AA15" s="500"/>
      <c r="AB15" s="500"/>
      <c r="AC15" s="500"/>
      <c r="AD15" s="500"/>
      <c r="AE15" s="500"/>
      <c r="AF15" s="868"/>
      <c r="AG15" s="864">
        <v>235</v>
      </c>
      <c r="AH15" s="500">
        <v>254</v>
      </c>
      <c r="AI15" s="864">
        <f>167/2</f>
        <v>83.5</v>
      </c>
      <c r="AJ15" s="864">
        <f>553/2</f>
        <v>276.5</v>
      </c>
      <c r="AK15" s="867">
        <v>0.97</v>
      </c>
      <c r="AL15" s="867">
        <v>0.87</v>
      </c>
      <c r="AM15" s="867">
        <v>0.76</v>
      </c>
      <c r="AN15" s="864"/>
      <c r="AO15" s="864">
        <v>106</v>
      </c>
      <c r="AP15" s="864"/>
      <c r="AQ15" s="500"/>
      <c r="AR15" s="864" t="s">
        <v>41</v>
      </c>
      <c r="AS15" s="864"/>
      <c r="AT15" s="864"/>
      <c r="AU15" s="869"/>
      <c r="AV15" s="864">
        <f>109/2</f>
        <v>54.5</v>
      </c>
      <c r="AW15" s="864">
        <f>714/2</f>
        <v>357</v>
      </c>
      <c r="AX15" s="864">
        <f>1250/2</f>
        <v>625</v>
      </c>
      <c r="AY15" s="864">
        <f>1185/2</f>
        <v>592.5</v>
      </c>
      <c r="AZ15" s="864">
        <v>1012</v>
      </c>
      <c r="BA15" s="864">
        <v>1342</v>
      </c>
      <c r="BB15" s="450">
        <v>0.79</v>
      </c>
      <c r="BC15" s="867">
        <v>0.59</v>
      </c>
      <c r="BD15" s="451"/>
      <c r="BE15" s="451"/>
      <c r="BF15" s="451"/>
      <c r="BG15" s="451"/>
      <c r="BH15" s="451"/>
      <c r="BI15" s="870"/>
      <c r="BJ15" s="450">
        <v>1</v>
      </c>
      <c r="BK15" s="450">
        <v>1</v>
      </c>
      <c r="BL15" s="450">
        <v>0.95</v>
      </c>
      <c r="BM15" s="450">
        <v>0.85</v>
      </c>
      <c r="BN15" s="450"/>
      <c r="BO15" s="500">
        <f>183/2</f>
        <v>91.5</v>
      </c>
      <c r="BP15" s="500"/>
      <c r="BQ15" s="500">
        <f>161/2</f>
        <v>80.5</v>
      </c>
      <c r="BR15" s="500"/>
      <c r="BS15" s="500"/>
      <c r="BT15" s="500"/>
      <c r="BU15" s="500"/>
      <c r="BV15" s="871" t="str">
        <f>IF(WWWW[[#This Row],['#_Water samples_Tested_at_water_source]]="","no test","Tested")</f>
        <v>Tested</v>
      </c>
      <c r="BW15" s="871" t="str">
        <f>IF(WWWW[[#This Row],['#_Water samples_Tested_at_HH]]="","no test","Tested")</f>
        <v>Tested</v>
      </c>
      <c r="BX15" s="872" t="str">
        <f>IF(AND(WWWW[[#This Row],[Water_testing_at source]]="no test",WWWW[[#This Row],[Water_testing_at HH]]="no test"),"No Test","Tested")</f>
        <v>Tested</v>
      </c>
      <c r="BY15" s="87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15" s="873">
        <f>WWWW[[#This Row],[% HRP1]]*WWWW[[#This Row],[Total PoP ]]</f>
        <v>5101</v>
      </c>
      <c r="CA15" s="874">
        <f>WWWW[[#This Row],[HRP1]]/500</f>
        <v>10.202</v>
      </c>
      <c r="CB15" s="875">
        <f>1-WWWW[[#This Row],[% HRP1]]</f>
        <v>0</v>
      </c>
      <c r="CC15" s="874">
        <f>WWWW[[#This Row],[%equitable and continuous access to sufficient quantity of safe drinking and domestic water''s GAP]]*WWWW[[#This Row],[Total PoP ]]</f>
        <v>0</v>
      </c>
      <c r="CD15" s="451">
        <f>ROUND(IF(WWWW[[#This Row],[Total PoP ]]&lt;500,1,WWWW[[#This Row],[Total PoP ]]/500),0)</f>
        <v>10</v>
      </c>
      <c r="CE15" s="872">
        <f>IF(WWWW[[#This Row],[Total required water points]]-WWWW[[#This Row],['#Water points coverage]]&lt;0,0,WWWW[[#This Row],[Total required water points]]-WWWW[[#This Row],['#Water points coverage]])</f>
        <v>0</v>
      </c>
      <c r="CF15" s="452">
        <f>WWWW[[#This Row],[HRP2]]/WWWW[[#This Row],[Total PoP ]]</f>
        <v>0.94216820231327192</v>
      </c>
      <c r="CG15" s="87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4806</v>
      </c>
      <c r="CH15" s="455">
        <f>IF(WWWW[[#This Row],['#_Functional_adult_latrines]]="","",WWWW[[#This Row],[Total PoP ]]/WWWW[[#This Row],['#_Functional_adult_latrines]])</f>
        <v>21.706382978723404</v>
      </c>
      <c r="CI15" s="872">
        <f>WWWW[[#This Row],['#_of_latrines_in_TLS/CFS]]*50</f>
        <v>0</v>
      </c>
      <c r="CJ15" s="451">
        <f>IF(WWWW[[#This Row],['#_of_latrines_in_THF]]="",0,WWWW[[#This Row],['#_of_latrines_in_THF]]*50)</f>
        <v>0</v>
      </c>
      <c r="CK15" s="872">
        <f>ROUND(IF(WWWW[[#This Row],[Location Type 1]]="camp",WWWW[[#This Row],[Total PoP ]]/20),0)</f>
        <v>255</v>
      </c>
      <c r="CL15" s="872">
        <f>IF(WWWW[[#This Row],[Total required Latrines]]-WWWW[[#This Row],['#_Existing_latrines]]&lt;0,0,WWWW[[#This Row],[Total required Latrines]]-WWWW[[#This Row],['#_Existing_latrines]])</f>
        <v>1</v>
      </c>
      <c r="CM15" s="875">
        <f>1-WWWW[[#This Row],[% HRP2]]</f>
        <v>5.7831797686728081E-2</v>
      </c>
      <c r="CN15" s="871">
        <f>IF(WWWW[[#This Row],['#_Existing_latrines]]="","NA",(WWWW[[#This Row],['#_Existing_latrines]]-WWWW[[#This Row],['#_Functional_adult_latrines]])/WWWW[[#This Row],['#_Existing_latrines]])</f>
        <v>7.4803149606299218E-2</v>
      </c>
      <c r="CO15" s="87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1629</v>
      </c>
      <c r="CP15" s="87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5101</v>
      </c>
      <c r="CQ15" s="872">
        <f>IF(WWWW[[#This Row],['#_of_affected_women_and_girls_receiving_a_sufficient_quantity_of_sanitary_pads]]&gt;WWWW[[#This Row],[Total PoP ]],WWWW[[#This Row],[Total PoP ]],WWWW[[#This Row],['#_of_affected_women_and_girls_receiving_a_sufficient_quantity_of_sanitary_pads]])</f>
        <v>1342</v>
      </c>
      <c r="CR15" s="872">
        <f>IF(WWWW[[#This Row],['# People with access to soap]]&gt;WWWW[[#This Row],['# People with access to Sanity Pads]],WWWW[[#This Row],['# People with access to soap]],WWWW[[#This Row],['# People with access to Sanity Pads]])</f>
        <v>5101</v>
      </c>
      <c r="CS15" s="872">
        <f>IF(WWWW[[#This Row],['# people reached by regular dedicated hygiene promotion_5]]&gt;WWWW[[#This Row],['# People received regular supply of hygiene items_6]],WWWW[[#This Row],['# people reached by regular dedicated hygiene promotion_5]],WWWW[[#This Row],['# People received regular supply of hygiene items_6]])</f>
        <v>5101</v>
      </c>
      <c r="CT15" s="875">
        <f>IF(WWWW[[#This Row],[HRP3]]/WWWW[[#This Row],[Total PoP ]]&gt;100%,100%,WWWW[[#This Row],[HRP3]]/WWWW[[#This Row],[Total PoP ]])</f>
        <v>1</v>
      </c>
      <c r="CU15" s="871">
        <f>1-WWWW[[#This Row],[Hygiene Coverage%]]</f>
        <v>0</v>
      </c>
      <c r="CV15" s="867">
        <f>WWWW[[#This Row],['# people reached by regular dedicated hygiene promotion_5]]/WWWW[[#This Row],[Total PoP ]]</f>
        <v>0.31934914722603414</v>
      </c>
      <c r="CW15" s="871">
        <f>IF(WWWW[[#This Row],['#_of_affected_households_receiving_a_sufficient_quantity_of_soap]]/WWWW[[#This Row],[Total HH]]&gt;1,1,WWWW[[#This Row],['#_of_affected_households_receiving_a_sufficient_quantity_of_soap]]/WWWW[[#This Row],[Total HH]])</f>
        <v>1</v>
      </c>
      <c r="CX15" s="455" t="str">
        <f>IF(WWWW[[#This Row],['#_students at TLS_CFS]]="","No","Yes")</f>
        <v>No</v>
      </c>
      <c r="CY15" s="452">
        <f>WWWW[[#This Row],[%_of_affected_people_surveyed_who_report_feeling_informed_about_the_different_WASH_services_available_to_them]]</f>
        <v>0.95</v>
      </c>
      <c r="CZ15" s="877">
        <f>WWWW[[#This Row],[%_of_affected_people_surveyed_who_report_feeling_satistfied_with_the_latrine_design_and_sanitation_service]]*WWWW[[#This Row],[Total PoP ]]</f>
        <v>5101</v>
      </c>
      <c r="DA15" s="877">
        <f>WWWW[[#This Row],[%_of_affected_people_surveyed_who_report_feeling_satistfied_with_the_water_point_design_and_water_service]]*WWWW[[#This Row],[Total PoP ]]</f>
        <v>5101</v>
      </c>
      <c r="DB15" s="877">
        <f>WWWW[[#This Row],[%_of_affected_people_surveyed_who_report_feeling_informed_about_the_different_WASH_services_available_to_them]]*WWWW[[#This Row],[Total PoP ]]</f>
        <v>4845.95</v>
      </c>
      <c r="DC15" s="877">
        <f>WWWW[[#This Row],[%_of_complaints_received_that_result_in_timely_corrective_action_and_feedback_to_the_community]]*WWWW[[#This Row],[Total PoP ]]</f>
        <v>4335.8499999999995</v>
      </c>
      <c r="DD15" s="451">
        <f>MAX(WWWW[[#This Row],['# of affected people surveyed who report feeling satistfied with the latrine design and sanitation service ]:['# complaints received that result in timely, corrective action and feedback to the community]])</f>
        <v>5101</v>
      </c>
      <c r="DE15" s="500">
        <f>IF(WWWW[[#This Row],['#_PPL_accessed_water_in_TLS]]&gt;WWWW[[#This Row],['# students access to functioning school latrines_HRP5]],WWWW[[#This Row],['#_PPL_accessed_water_in_TLS]],WWWW[[#This Row],['# students access to functioning school latrines_HRP5]])</f>
        <v>0</v>
      </c>
      <c r="DF15" s="500">
        <f>IF(WWWW[[#This Row],['#_PPL_accessed_water_in_THF]]&gt;WWWW[[#This Row],['# people access to functioning latrines in THF_HRP6]],WWWW[[#This Row],['#_PPL_accessed_water_in_THF]],WWWW[[#This Row],['# people access to functioning latrines in THF_HRP6]])</f>
        <v>0</v>
      </c>
      <c r="DG15"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1670</v>
      </c>
      <c r="DH1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5101</v>
      </c>
      <c r="DI15"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15"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15"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1629</v>
      </c>
      <c r="DL1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5101</v>
      </c>
      <c r="DM15" s="863" t="str">
        <f>VLOOKUP(WWWW[[#This Row],[Site Name]],SiteDB6[[Site Name]:[CCCM Management]],6,FALSE)</f>
        <v>Yes</v>
      </c>
      <c r="DN15" s="863">
        <f>VLOOKUP(WWWW[[#This Row],[Site Name]],SiteDB6[[Site Name]:[CCCM Focal Agency]],7,FALSE)</f>
        <v>0</v>
      </c>
      <c r="DO15" s="863" t="str">
        <f>VLOOKUP(WWWW[[#This Row],[Site Name]],SiteDB6[[Site Name]:[Location Type 1]],9,FALSE)</f>
        <v>Camp</v>
      </c>
      <c r="DP15" s="863" t="str">
        <f>VLOOKUP(WWWW[[#This Row],[Site Name]],SiteDB6[[Site Name]:[Type of Accommodation]],10,FALSE)</f>
        <v>Planned Camp</v>
      </c>
      <c r="DQ15" s="863" t="str">
        <f>VLOOKUP(WWWW[[#This Row],[Site Name]],SiteDB6[[Site Name]:[Ethnic or GCA/NGCA]],11,FALSE)</f>
        <v>Muslim</v>
      </c>
      <c r="DR15" s="863">
        <f>VLOOKUP(WWWW[[#This Row],[Site Name]],SiteDB6[[Site Name]:[Lat]],12,FALSE)</f>
        <v>20.179417000000001</v>
      </c>
      <c r="DS15" s="863">
        <f>VLOOKUP(WWWW[[#This Row],[Site Name]],SiteDB6[[Site Name]:[Long]],13,FALSE)</f>
        <v>92.813028000000003</v>
      </c>
      <c r="DT15" s="863" t="str">
        <f>VLOOKUP(WWWW[[#This Row],[Site Name]],SiteDB6[[Site Name]:[Pcode]],3,FALSE)</f>
        <v>MMR012CMP113</v>
      </c>
      <c r="DU15" s="876" t="str">
        <f t="shared" si="0"/>
        <v>Covered</v>
      </c>
      <c r="DV15" s="477">
        <f>VLOOKUP(WWWW[[#This Row],[Site Name]],SiteDB6[[Site Name]:[PWD_Total]],22,FALSE)</f>
        <v>46</v>
      </c>
      <c r="DW15" s="477">
        <f>VLOOKUP(WWWW[[#This Row],[Site Name]],SiteDB6[[Site Name]:[PWD_Total]],23,FALSE)</f>
        <v>436</v>
      </c>
      <c r="DX15" s="477">
        <f>WWWW[[#This Row],['# of Male_People with disabilities]]+WWWW[[#This Row],['# of Female_People with disabilities]]</f>
        <v>482</v>
      </c>
      <c r="DY15" s="863"/>
      <c r="DZ15" s="876"/>
      <c r="EA15" s="876"/>
      <c r="EB15" s="876"/>
      <c r="EC15" s="876">
        <f>VLOOKUP(WWWW[[#This Row],[Site Name]],SiteDB6[[Site Name]:[Pop
(CCCM as of Autust 2021)]],16,FALSE)</f>
        <v>1012</v>
      </c>
      <c r="ED15" s="876">
        <f>VLOOKUP(WWWW[[#This Row],[Site Name]],SiteDB6[[Site Name]:[Pop
(CCCM as of Autust 2021)]],17,FALSE)</f>
        <v>5066</v>
      </c>
      <c r="EE15" s="477"/>
    </row>
    <row r="16" spans="1:135">
      <c r="A16" s="878" t="s">
        <v>3171</v>
      </c>
      <c r="B16" s="879" t="s">
        <v>2270</v>
      </c>
      <c r="C16" s="880" t="s">
        <v>2270</v>
      </c>
      <c r="D16" s="880" t="s">
        <v>3182</v>
      </c>
      <c r="E16" s="880" t="s">
        <v>293</v>
      </c>
      <c r="F16" s="880" t="s">
        <v>294</v>
      </c>
      <c r="G16" s="863" t="s">
        <v>43</v>
      </c>
      <c r="H16" s="880" t="s">
        <v>426</v>
      </c>
      <c r="I16" s="864">
        <v>1346</v>
      </c>
      <c r="J16" s="864">
        <v>8728</v>
      </c>
      <c r="K16" s="684">
        <f>WWWW[[#This Row],[Total PoP ]]/WWWW[[#This Row],[Total HH]]</f>
        <v>6.4843982169390788</v>
      </c>
      <c r="L16" s="865">
        <v>44835</v>
      </c>
      <c r="M16" s="866">
        <v>45016</v>
      </c>
      <c r="N16" s="864"/>
      <c r="O16" s="500">
        <v>76</v>
      </c>
      <c r="P16" s="500">
        <v>80</v>
      </c>
      <c r="Q16" s="500"/>
      <c r="R16" s="500"/>
      <c r="S16" s="864"/>
      <c r="T16" s="864"/>
      <c r="U16" s="864">
        <v>2</v>
      </c>
      <c r="V16" s="867">
        <v>1</v>
      </c>
      <c r="W16" s="864">
        <v>0</v>
      </c>
      <c r="X16" s="867">
        <v>0</v>
      </c>
      <c r="Y16" s="864"/>
      <c r="Z16" s="500"/>
      <c r="AA16" s="500"/>
      <c r="AB16" s="500"/>
      <c r="AC16" s="500"/>
      <c r="AD16" s="500"/>
      <c r="AE16" s="500"/>
      <c r="AF16" s="868"/>
      <c r="AG16" s="864">
        <f>493-235</f>
        <v>258</v>
      </c>
      <c r="AH16" s="500">
        <v>328</v>
      </c>
      <c r="AI16" s="864">
        <f>167/2</f>
        <v>83.5</v>
      </c>
      <c r="AJ16" s="864">
        <f>553/2</f>
        <v>276.5</v>
      </c>
      <c r="AK16" s="867">
        <v>0.97</v>
      </c>
      <c r="AL16" s="867">
        <v>0.87</v>
      </c>
      <c r="AM16" s="867">
        <v>0.76</v>
      </c>
      <c r="AN16" s="864"/>
      <c r="AO16" s="864">
        <v>173</v>
      </c>
      <c r="AP16" s="864"/>
      <c r="AQ16" s="500"/>
      <c r="AR16" s="864" t="s">
        <v>41</v>
      </c>
      <c r="AS16" s="864"/>
      <c r="AT16" s="864"/>
      <c r="AU16" s="869"/>
      <c r="AV16" s="864">
        <f>109/2</f>
        <v>54.5</v>
      </c>
      <c r="AW16" s="864">
        <f>714/2</f>
        <v>357</v>
      </c>
      <c r="AX16" s="864">
        <f>1250/2</f>
        <v>625</v>
      </c>
      <c r="AY16" s="864">
        <f>1185/2</f>
        <v>592.5</v>
      </c>
      <c r="AZ16" s="864">
        <f>2343-AZ15</f>
        <v>1331</v>
      </c>
      <c r="BA16" s="864">
        <v>1797</v>
      </c>
      <c r="BB16" s="450">
        <v>0.79</v>
      </c>
      <c r="BC16" s="867">
        <v>0.59</v>
      </c>
      <c r="BD16" s="451"/>
      <c r="BE16" s="451"/>
      <c r="BF16" s="451"/>
      <c r="BG16" s="451"/>
      <c r="BH16" s="451"/>
      <c r="BI16" s="870"/>
      <c r="BJ16" s="450">
        <v>1</v>
      </c>
      <c r="BK16" s="450">
        <v>1</v>
      </c>
      <c r="BL16" s="450">
        <v>0.95</v>
      </c>
      <c r="BM16" s="450">
        <v>0.85</v>
      </c>
      <c r="BN16" s="450"/>
      <c r="BO16" s="500">
        <f>183/2</f>
        <v>91.5</v>
      </c>
      <c r="BP16" s="500"/>
      <c r="BQ16" s="500">
        <f>161/2</f>
        <v>80.5</v>
      </c>
      <c r="BR16" s="500"/>
      <c r="BS16" s="500"/>
      <c r="BT16" s="500"/>
      <c r="BU16" s="500"/>
      <c r="BV16" s="871" t="str">
        <f>IF(WWWW[[#This Row],['#_Water samples_Tested_at_water_source]]="","no test","Tested")</f>
        <v>Tested</v>
      </c>
      <c r="BW16" s="871" t="str">
        <f>IF(WWWW[[#This Row],['#_Water samples_Tested_at_HH]]="","no test","Tested")</f>
        <v>Tested</v>
      </c>
      <c r="BX16" s="872" t="str">
        <f>IF(AND(WWWW[[#This Row],[Water_testing_at source]]="no test",WWWW[[#This Row],[Water_testing_at HH]]="no test"),"No Test","Tested")</f>
        <v>Tested</v>
      </c>
      <c r="BY16" s="87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16" s="873">
        <f>WWWW[[#This Row],[% HRP1]]*WWWW[[#This Row],[Total PoP ]]</f>
        <v>8728</v>
      </c>
      <c r="CA16" s="874">
        <f>WWWW[[#This Row],[HRP1]]/500</f>
        <v>17.456</v>
      </c>
      <c r="CB16" s="875">
        <f>1-WWWW[[#This Row],[% HRP1]]</f>
        <v>0</v>
      </c>
      <c r="CC16" s="874">
        <f>WWWW[[#This Row],[%equitable and continuous access to sufficient quantity of safe drinking and domestic water''s GAP]]*WWWW[[#This Row],[Total PoP ]]</f>
        <v>0</v>
      </c>
      <c r="CD16" s="451">
        <f>ROUND(IF(WWWW[[#This Row],[Total PoP ]]&lt;500,1,WWWW[[#This Row],[Total PoP ]]/500),0)</f>
        <v>17</v>
      </c>
      <c r="CE16" s="872">
        <f>IF(WWWW[[#This Row],[Total required water points]]-WWWW[[#This Row],['#Water points coverage]]&lt;0,0,WWWW[[#This Row],[Total required water points]]-WWWW[[#This Row],['#Water points coverage]])</f>
        <v>0</v>
      </c>
      <c r="CF16" s="452">
        <f>WWWW[[#This Row],[HRP2]]/WWWW[[#This Row],[Total PoP ]]</f>
        <v>0.61102199816681946</v>
      </c>
      <c r="CG16" s="87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5333</v>
      </c>
      <c r="CH16" s="455">
        <f>IF(WWWW[[#This Row],['#_Functional_adult_latrines]]="","",WWWW[[#This Row],[Total PoP ]]/WWWW[[#This Row],['#_Functional_adult_latrines]])</f>
        <v>33.829457364341089</v>
      </c>
      <c r="CI16" s="872">
        <f>WWWW[[#This Row],['#_of_latrines_in_TLS/CFS]]*50</f>
        <v>0</v>
      </c>
      <c r="CJ16" s="451">
        <f>IF(WWWW[[#This Row],['#_of_latrines_in_THF]]="",0,WWWW[[#This Row],['#_of_latrines_in_THF]]*50)</f>
        <v>0</v>
      </c>
      <c r="CK16" s="872">
        <f>ROUND(IF(WWWW[[#This Row],[Location Type 1]]="camp",WWWW[[#This Row],[Total PoP ]]/20),0)</f>
        <v>436</v>
      </c>
      <c r="CL16" s="872">
        <f>IF(WWWW[[#This Row],[Total required Latrines]]-WWWW[[#This Row],['#_Existing_latrines]]&lt;0,0,WWWW[[#This Row],[Total required Latrines]]-WWWW[[#This Row],['#_Existing_latrines]])</f>
        <v>108</v>
      </c>
      <c r="CM16" s="875">
        <f>1-WWWW[[#This Row],[% HRP2]]</f>
        <v>0.38897800183318054</v>
      </c>
      <c r="CN16" s="871">
        <f>IF(WWWW[[#This Row],['#_Existing_latrines]]="","NA",(WWWW[[#This Row],['#_Existing_latrines]]-WWWW[[#This Row],['#_Functional_adult_latrines]])/WWWW[[#This Row],['#_Existing_latrines]])</f>
        <v>0.21341463414634146</v>
      </c>
      <c r="CO16" s="87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1629</v>
      </c>
      <c r="CP16" s="87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8630.7340267459131</v>
      </c>
      <c r="CQ16" s="872">
        <f>IF(WWWW[[#This Row],['#_of_affected_women_and_girls_receiving_a_sufficient_quantity_of_sanitary_pads]]&gt;WWWW[[#This Row],[Total PoP ]],WWWW[[#This Row],[Total PoP ]],WWWW[[#This Row],['#_of_affected_women_and_girls_receiving_a_sufficient_quantity_of_sanitary_pads]])</f>
        <v>1797</v>
      </c>
      <c r="CR16" s="872">
        <f>IF(WWWW[[#This Row],['# People with access to soap]]&gt;WWWW[[#This Row],['# People with access to Sanity Pads]],WWWW[[#This Row],['# People with access to soap]],WWWW[[#This Row],['# People with access to Sanity Pads]])</f>
        <v>8630.7340267459131</v>
      </c>
      <c r="CS16" s="872">
        <f>IF(WWWW[[#This Row],['# people reached by regular dedicated hygiene promotion_5]]&gt;WWWW[[#This Row],['# People received regular supply of hygiene items_6]],WWWW[[#This Row],['# people reached by regular dedicated hygiene promotion_5]],WWWW[[#This Row],['# People received regular supply of hygiene items_6]])</f>
        <v>8630.7340267459131</v>
      </c>
      <c r="CT16" s="875">
        <f>IF(WWWW[[#This Row],[HRP3]]/WWWW[[#This Row],[Total PoP ]]&gt;100%,100%,WWWW[[#This Row],[HRP3]]/WWWW[[#This Row],[Total PoP ]])</f>
        <v>0.98885586924219904</v>
      </c>
      <c r="CU16" s="871">
        <f>1-WWWW[[#This Row],[Hygiene Coverage%]]</f>
        <v>1.1144130757800963E-2</v>
      </c>
      <c r="CV16" s="867">
        <f>WWWW[[#This Row],['# people reached by regular dedicated hygiene promotion_5]]/WWWW[[#This Row],[Total PoP ]]</f>
        <v>0.18664069660861596</v>
      </c>
      <c r="CW16" s="871">
        <f>IF(WWWW[[#This Row],['#_of_affected_households_receiving_a_sufficient_quantity_of_soap]]/WWWW[[#This Row],[Total HH]]&gt;1,1,WWWW[[#This Row],['#_of_affected_households_receiving_a_sufficient_quantity_of_soap]]/WWWW[[#This Row],[Total HH]])</f>
        <v>0.98885586924219915</v>
      </c>
      <c r="CX16" s="455" t="str">
        <f>IF(WWWW[[#This Row],['#_students at TLS_CFS]]="","No","Yes")</f>
        <v>No</v>
      </c>
      <c r="CY16" s="452">
        <f>WWWW[[#This Row],[%_of_affected_people_surveyed_who_report_feeling_informed_about_the_different_WASH_services_available_to_them]]</f>
        <v>0.95</v>
      </c>
      <c r="CZ16" s="877">
        <f>WWWW[[#This Row],[%_of_affected_people_surveyed_who_report_feeling_satistfied_with_the_latrine_design_and_sanitation_service]]*WWWW[[#This Row],[Total PoP ]]</f>
        <v>8728</v>
      </c>
      <c r="DA16" s="877">
        <f>WWWW[[#This Row],[%_of_affected_people_surveyed_who_report_feeling_satistfied_with_the_water_point_design_and_water_service]]*WWWW[[#This Row],[Total PoP ]]</f>
        <v>8728</v>
      </c>
      <c r="DB16" s="877">
        <f>WWWW[[#This Row],[%_of_affected_people_surveyed_who_report_feeling_informed_about_the_different_WASH_services_available_to_them]]*WWWW[[#This Row],[Total PoP ]]</f>
        <v>8291.6</v>
      </c>
      <c r="DC16" s="877">
        <f>WWWW[[#This Row],[%_of_complaints_received_that_result_in_timely_corrective_action_and_feedback_to_the_community]]*WWWW[[#This Row],[Total PoP ]]</f>
        <v>7418.8</v>
      </c>
      <c r="DD16" s="451">
        <f>MAX(WWWW[[#This Row],['# of affected people surveyed who report feeling satistfied with the latrine design and sanitation service ]:['# complaints received that result in timely, corrective action and feedback to the community]])</f>
        <v>8728</v>
      </c>
      <c r="DE16" s="500">
        <f>IF(WWWW[[#This Row],['#_PPL_accessed_water_in_TLS]]&gt;WWWW[[#This Row],['# students access to functioning school latrines_HRP5]],WWWW[[#This Row],['#_PPL_accessed_water_in_TLS]],WWWW[[#This Row],['# students access to functioning school latrines_HRP5]])</f>
        <v>0</v>
      </c>
      <c r="DF16" s="500">
        <f>IF(WWWW[[#This Row],['#_PPL_accessed_water_in_THF]]&gt;WWWW[[#This Row],['# people access to functioning latrines in THF_HRP6]],WWWW[[#This Row],['#_PPL_accessed_water_in_THF]],WWWW[[#This Row],['# people access to functioning latrines in THF_HRP6]])</f>
        <v>0</v>
      </c>
      <c r="DG16"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1670</v>
      </c>
      <c r="DH1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6655</v>
      </c>
      <c r="DI16"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16"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16"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1629</v>
      </c>
      <c r="DL1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6655</v>
      </c>
      <c r="DM16" s="863" t="str">
        <f>VLOOKUP(WWWW[[#This Row],[Site Name]],SiteDB6[[Site Name]:[CCCM Management]],6,FALSE)</f>
        <v>Yes</v>
      </c>
      <c r="DN16" s="863">
        <f>VLOOKUP(WWWW[[#This Row],[Site Name]],SiteDB6[[Site Name]:[CCCM Focal Agency]],7,FALSE)</f>
        <v>0</v>
      </c>
      <c r="DO16" s="863" t="str">
        <f>VLOOKUP(WWWW[[#This Row],[Site Name]],SiteDB6[[Site Name]:[Location Type 1]],9,FALSE)</f>
        <v>Camp</v>
      </c>
      <c r="DP16" s="863" t="str">
        <f>VLOOKUP(WWWW[[#This Row],[Site Name]],SiteDB6[[Site Name]:[Type of Accommodation]],10,FALSE)</f>
        <v>Planned Camp</v>
      </c>
      <c r="DQ16" s="863" t="str">
        <f>VLOOKUP(WWWW[[#This Row],[Site Name]],SiteDB6[[Site Name]:[Ethnic or GCA/NGCA]],11,FALSE)</f>
        <v>Muslim</v>
      </c>
      <c r="DR16" s="863">
        <f>VLOOKUP(WWWW[[#This Row],[Site Name]],SiteDB6[[Site Name]:[Lat]],12,FALSE)</f>
        <v>20.181405999999999</v>
      </c>
      <c r="DS16" s="863">
        <f>VLOOKUP(WWWW[[#This Row],[Site Name]],SiteDB6[[Site Name]:[Long]],13,FALSE)</f>
        <v>92.807552000000001</v>
      </c>
      <c r="DT16" s="863" t="str">
        <f>VLOOKUP(WWWW[[#This Row],[Site Name]],SiteDB6[[Site Name]:[Pcode]],3,FALSE)</f>
        <v>MMR012CMP114</v>
      </c>
      <c r="DU16" s="876" t="str">
        <f t="shared" si="0"/>
        <v>Covered</v>
      </c>
      <c r="DV16" s="477">
        <f>VLOOKUP(WWWW[[#This Row],[Site Name]],SiteDB6[[Site Name]:[PWD_Total]],22,FALSE)</f>
        <v>242</v>
      </c>
      <c r="DW16" s="477">
        <f>VLOOKUP(WWWW[[#This Row],[Site Name]],SiteDB6[[Site Name]:[PWD_Total]],23,FALSE)</f>
        <v>822</v>
      </c>
      <c r="DX16" s="477">
        <f>WWWW[[#This Row],['# of Male_People with disabilities]]+WWWW[[#This Row],['# of Female_People with disabilities]]</f>
        <v>1064</v>
      </c>
      <c r="DY16" s="863"/>
      <c r="DZ16" s="876"/>
      <c r="EA16" s="876"/>
      <c r="EB16" s="876"/>
      <c r="EC16" s="876">
        <f>VLOOKUP(WWWW[[#This Row],[Site Name]],SiteDB6[[Site Name]:[Pop
(CCCM as of Autust 2021)]],16,FALSE)</f>
        <v>1346</v>
      </c>
      <c r="ED16" s="876">
        <f>VLOOKUP(WWWW[[#This Row],[Site Name]],SiteDB6[[Site Name]:[Pop
(CCCM as of Autust 2021)]],17,FALSE)</f>
        <v>8414</v>
      </c>
      <c r="EE16" s="477"/>
    </row>
    <row r="17" spans="1:135">
      <c r="A17" s="878" t="s">
        <v>3171</v>
      </c>
      <c r="B17" s="879" t="s">
        <v>2270</v>
      </c>
      <c r="C17" s="851" t="s">
        <v>2270</v>
      </c>
      <c r="D17" s="880" t="s">
        <v>3182</v>
      </c>
      <c r="E17" s="881" t="s">
        <v>293</v>
      </c>
      <c r="F17" s="851" t="s">
        <v>294</v>
      </c>
      <c r="G17" s="863" t="s">
        <v>43</v>
      </c>
      <c r="H17" s="851" t="s">
        <v>423</v>
      </c>
      <c r="I17" s="864">
        <v>1753</v>
      </c>
      <c r="J17" s="864">
        <v>11715</v>
      </c>
      <c r="K17" s="684">
        <f>WWWW[[#This Row],[Total PoP ]]/WWWW[[#This Row],[Total HH]]</f>
        <v>6.6828294352538506</v>
      </c>
      <c r="L17" s="865">
        <v>44835</v>
      </c>
      <c r="M17" s="866">
        <v>45016</v>
      </c>
      <c r="N17" s="864"/>
      <c r="O17" s="500">
        <v>83</v>
      </c>
      <c r="P17" s="864">
        <v>85</v>
      </c>
      <c r="Q17" s="500"/>
      <c r="R17" s="500"/>
      <c r="S17" s="864"/>
      <c r="T17" s="864"/>
      <c r="U17" s="864">
        <v>32</v>
      </c>
      <c r="V17" s="867">
        <v>0.47</v>
      </c>
      <c r="W17" s="864">
        <v>0</v>
      </c>
      <c r="X17" s="867">
        <v>0</v>
      </c>
      <c r="Y17" s="864"/>
      <c r="Z17" s="500"/>
      <c r="AA17" s="500"/>
      <c r="AB17" s="500"/>
      <c r="AC17" s="500"/>
      <c r="AD17" s="500"/>
      <c r="AE17" s="500"/>
      <c r="AF17" s="868"/>
      <c r="AG17" s="864">
        <v>538</v>
      </c>
      <c r="AH17" s="864">
        <v>548</v>
      </c>
      <c r="AI17" s="864">
        <v>76</v>
      </c>
      <c r="AJ17" s="864">
        <v>447</v>
      </c>
      <c r="AK17" s="867">
        <v>1</v>
      </c>
      <c r="AL17" s="867">
        <v>0.87</v>
      </c>
      <c r="AM17" s="867">
        <v>0.76</v>
      </c>
      <c r="AN17" s="864">
        <v>19</v>
      </c>
      <c r="AO17" s="864">
        <v>165</v>
      </c>
      <c r="AP17" s="864"/>
      <c r="AQ17" s="500"/>
      <c r="AR17" s="864" t="s">
        <v>41</v>
      </c>
      <c r="AS17" s="864"/>
      <c r="AT17" s="864"/>
      <c r="AU17" s="869"/>
      <c r="AV17" s="864">
        <v>20</v>
      </c>
      <c r="AW17" s="864">
        <v>318</v>
      </c>
      <c r="AX17" s="864">
        <v>293</v>
      </c>
      <c r="AY17" s="864">
        <v>228</v>
      </c>
      <c r="AZ17" s="864">
        <v>1850</v>
      </c>
      <c r="BA17" s="864">
        <v>2822</v>
      </c>
      <c r="BB17" s="450">
        <v>0.9</v>
      </c>
      <c r="BC17" s="867">
        <v>0.85</v>
      </c>
      <c r="BD17" s="451"/>
      <c r="BE17" s="451"/>
      <c r="BF17" s="451"/>
      <c r="BG17" s="451"/>
      <c r="BH17" s="451"/>
      <c r="BI17" s="870"/>
      <c r="BJ17" s="450">
        <v>0.96</v>
      </c>
      <c r="BK17" s="450">
        <v>1</v>
      </c>
      <c r="BL17" s="450">
        <v>1</v>
      </c>
      <c r="BM17" s="450">
        <v>0.97</v>
      </c>
      <c r="BN17" s="450"/>
      <c r="BO17" s="500">
        <v>76</v>
      </c>
      <c r="BP17" s="500"/>
      <c r="BQ17" s="500">
        <v>103</v>
      </c>
      <c r="BR17" s="500"/>
      <c r="BS17" s="500"/>
      <c r="BT17" s="500"/>
      <c r="BU17" s="500"/>
      <c r="BV17" s="871" t="str">
        <f>IF(WWWW[[#This Row],['#_Water samples_Tested_at_water_source]]="","no test","Tested")</f>
        <v>Tested</v>
      </c>
      <c r="BW17" s="871" t="str">
        <f>IF(WWWW[[#This Row],['#_Water samples_Tested_at_HH]]="","no test","Tested")</f>
        <v>Tested</v>
      </c>
      <c r="BX17" s="872" t="str">
        <f>IF(AND(WWWW[[#This Row],[Water_testing_at source]]="no test",WWWW[[#This Row],[Water_testing_at HH]]="no test"),"No Test","Tested")</f>
        <v>Tested</v>
      </c>
      <c r="BY17" s="87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17" s="873">
        <f>WWWW[[#This Row],[% HRP1]]*WWWW[[#This Row],[Total PoP ]]</f>
        <v>11715</v>
      </c>
      <c r="CA17" s="874">
        <f>WWWW[[#This Row],[HRP1]]/500</f>
        <v>23.43</v>
      </c>
      <c r="CB17" s="875">
        <f>1-WWWW[[#This Row],[% HRP1]]</f>
        <v>0</v>
      </c>
      <c r="CC17" s="874">
        <f>WWWW[[#This Row],[%equitable and continuous access to sufficient quantity of safe drinking and domestic water''s GAP]]*WWWW[[#This Row],[Total PoP ]]</f>
        <v>0</v>
      </c>
      <c r="CD17" s="451">
        <f>ROUND(IF(WWWW[[#This Row],[Total PoP ]]&lt;500,1,WWWW[[#This Row],[Total PoP ]]/500),0)</f>
        <v>23</v>
      </c>
      <c r="CE17" s="872">
        <f>IF(WWWW[[#This Row],[Total required water points]]-WWWW[[#This Row],['#Water points coverage]]&lt;0,0,WWWW[[#This Row],[Total required water points]]-WWWW[[#This Row],['#Water points coverage]])</f>
        <v>0</v>
      </c>
      <c r="CF17" s="452">
        <f>WWWW[[#This Row],[HRP2]]/WWWW[[#This Row],[Total PoP ]]</f>
        <v>0.96500213401621848</v>
      </c>
      <c r="CG17" s="87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11305</v>
      </c>
      <c r="CH17" s="455">
        <f>IF(WWWW[[#This Row],['#_Functional_adult_latrines]]="","",WWWW[[#This Row],[Total PoP ]]/WWWW[[#This Row],['#_Functional_adult_latrines]])</f>
        <v>21.775092936802974</v>
      </c>
      <c r="CI17" s="872">
        <f>WWWW[[#This Row],['#_of_latrines_in_TLS/CFS]]*50</f>
        <v>0</v>
      </c>
      <c r="CJ17" s="451">
        <f>IF(WWWW[[#This Row],['#_of_latrines_in_THF]]="",0,WWWW[[#This Row],['#_of_latrines_in_THF]]*50)</f>
        <v>0</v>
      </c>
      <c r="CK17" s="872">
        <f>ROUND(IF(WWWW[[#This Row],[Location Type 1]]="camp",WWWW[[#This Row],[Total PoP ]]/20),0)</f>
        <v>586</v>
      </c>
      <c r="CL17" s="872">
        <f>IF(WWWW[[#This Row],[Total required Latrines]]-WWWW[[#This Row],['#_Existing_latrines]]&lt;0,0,WWWW[[#This Row],[Total required Latrines]]-WWWW[[#This Row],['#_Existing_latrines]])</f>
        <v>38</v>
      </c>
      <c r="CM17" s="875">
        <f>1-WWWW[[#This Row],[% HRP2]]</f>
        <v>3.4997865983781518E-2</v>
      </c>
      <c r="CN17" s="871">
        <f>IF(WWWW[[#This Row],['#_Existing_latrines]]="","NA",(WWWW[[#This Row],['#_Existing_latrines]]-WWWW[[#This Row],['#_Functional_adult_latrines]])/WWWW[[#This Row],['#_Existing_latrines]])</f>
        <v>1.824817518248175E-2</v>
      </c>
      <c r="CO17" s="87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859</v>
      </c>
      <c r="CP17" s="87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11715</v>
      </c>
      <c r="CQ17" s="872">
        <f>IF(WWWW[[#This Row],['#_of_affected_women_and_girls_receiving_a_sufficient_quantity_of_sanitary_pads]]&gt;WWWW[[#This Row],[Total PoP ]],WWWW[[#This Row],[Total PoP ]],WWWW[[#This Row],['#_of_affected_women_and_girls_receiving_a_sufficient_quantity_of_sanitary_pads]])</f>
        <v>2822</v>
      </c>
      <c r="CR17" s="872">
        <f>IF(WWWW[[#This Row],['# People with access to soap]]&gt;WWWW[[#This Row],['# People with access to Sanity Pads]],WWWW[[#This Row],['# People with access to soap]],WWWW[[#This Row],['# People with access to Sanity Pads]])</f>
        <v>11715</v>
      </c>
      <c r="CS17" s="872">
        <f>IF(WWWW[[#This Row],['# people reached by regular dedicated hygiene promotion_5]]&gt;WWWW[[#This Row],['# People received regular supply of hygiene items_6]],WWWW[[#This Row],['# people reached by regular dedicated hygiene promotion_5]],WWWW[[#This Row],['# People received regular supply of hygiene items_6]])</f>
        <v>11715</v>
      </c>
      <c r="CT17" s="875">
        <f>IF(WWWW[[#This Row],[HRP3]]/WWWW[[#This Row],[Total PoP ]]&gt;100%,100%,WWWW[[#This Row],[HRP3]]/WWWW[[#This Row],[Total PoP ]])</f>
        <v>1</v>
      </c>
      <c r="CU17" s="871">
        <f>1-WWWW[[#This Row],[Hygiene Coverage%]]</f>
        <v>0</v>
      </c>
      <c r="CV17" s="867">
        <f>WWWW[[#This Row],['# people reached by regular dedicated hygiene promotion_5]]/WWWW[[#This Row],[Total PoP ]]</f>
        <v>7.3324797268459238E-2</v>
      </c>
      <c r="CW17" s="871">
        <f>IF(WWWW[[#This Row],['#_of_affected_households_receiving_a_sufficient_quantity_of_soap]]/WWWW[[#This Row],[Total HH]]&gt;1,1,WWWW[[#This Row],['#_of_affected_households_receiving_a_sufficient_quantity_of_soap]]/WWWW[[#This Row],[Total HH]])</f>
        <v>1</v>
      </c>
      <c r="CX17" s="455" t="str">
        <f>IF(WWWW[[#This Row],['#_students at TLS_CFS]]="","No","Yes")</f>
        <v>No</v>
      </c>
      <c r="CY17" s="452">
        <f>WWWW[[#This Row],[%_of_affected_people_surveyed_who_report_feeling_informed_about_the_different_WASH_services_available_to_them]]</f>
        <v>1</v>
      </c>
      <c r="CZ17" s="877">
        <f>WWWW[[#This Row],[%_of_affected_people_surveyed_who_report_feeling_satistfied_with_the_latrine_design_and_sanitation_service]]*WWWW[[#This Row],[Total PoP ]]</f>
        <v>11246.4</v>
      </c>
      <c r="DA17" s="877">
        <f>WWWW[[#This Row],[%_of_affected_people_surveyed_who_report_feeling_satistfied_with_the_water_point_design_and_water_service]]*WWWW[[#This Row],[Total PoP ]]</f>
        <v>11715</v>
      </c>
      <c r="DB17" s="877">
        <f>WWWW[[#This Row],[%_of_affected_people_surveyed_who_report_feeling_informed_about_the_different_WASH_services_available_to_them]]*WWWW[[#This Row],[Total PoP ]]</f>
        <v>11715</v>
      </c>
      <c r="DC17" s="877">
        <f>WWWW[[#This Row],[%_of_complaints_received_that_result_in_timely_corrective_action_and_feedback_to_the_community]]*WWWW[[#This Row],[Total PoP ]]</f>
        <v>11363.55</v>
      </c>
      <c r="DD17" s="451">
        <f>MAX(WWWW[[#This Row],['# of affected people surveyed who report feeling satistfied with the latrine design and sanitation service ]:['# complaints received that result in timely, corrective action and feedback to the community]])</f>
        <v>11715</v>
      </c>
      <c r="DE17" s="500">
        <f>IF(WWWW[[#This Row],['#_PPL_accessed_water_in_TLS]]&gt;WWWW[[#This Row],['# students access to functioning school latrines_HRP5]],WWWW[[#This Row],['#_PPL_accessed_water_in_TLS]],WWWW[[#This Row],['# students access to functioning school latrines_HRP5]])</f>
        <v>0</v>
      </c>
      <c r="DF17" s="500">
        <f>IF(WWWW[[#This Row],['#_PPL_accessed_water_in_THF]]&gt;WWWW[[#This Row],['# people access to functioning latrines in THF_HRP6]],WWWW[[#This Row],['#_PPL_accessed_water_in_THF]],WWWW[[#This Row],['# people access to functioning latrines in THF_HRP6]])</f>
        <v>0</v>
      </c>
      <c r="DG17"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1520</v>
      </c>
      <c r="DH1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9250</v>
      </c>
      <c r="DI17"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17"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17"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859</v>
      </c>
      <c r="DL1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9250</v>
      </c>
      <c r="DM17" s="863" t="str">
        <f>VLOOKUP(WWWW[[#This Row],[Site Name]],SiteDB6[[Site Name]:[CCCM Management]],6,FALSE)</f>
        <v>Yes</v>
      </c>
      <c r="DN17" s="863">
        <f>VLOOKUP(WWWW[[#This Row],[Site Name]],SiteDB6[[Site Name]:[CCCM Focal Agency]],7,FALSE)</f>
        <v>0</v>
      </c>
      <c r="DO17" s="863" t="str">
        <f>VLOOKUP(WWWW[[#This Row],[Site Name]],SiteDB6[[Site Name]:[Location Type 1]],9,FALSE)</f>
        <v>Camp</v>
      </c>
      <c r="DP17" s="863" t="str">
        <f>VLOOKUP(WWWW[[#This Row],[Site Name]],SiteDB6[[Site Name]:[Type of Accommodation]],10,FALSE)</f>
        <v>Planned Camp</v>
      </c>
      <c r="DQ17" s="863" t="str">
        <f>VLOOKUP(WWWW[[#This Row],[Site Name]],SiteDB6[[Site Name]:[Ethnic or GCA/NGCA]],11,FALSE)</f>
        <v>Muslim</v>
      </c>
      <c r="DR17" s="863">
        <f>VLOOKUP(WWWW[[#This Row],[Site Name]],SiteDB6[[Site Name]:[Lat]],12,FALSE)</f>
        <v>20.16846</v>
      </c>
      <c r="DS17" s="863">
        <f>VLOOKUP(WWWW[[#This Row],[Site Name]],SiteDB6[[Site Name]:[Long]],13,FALSE)</f>
        <v>92.827427</v>
      </c>
      <c r="DT17" s="863" t="str">
        <f>VLOOKUP(WWWW[[#This Row],[Site Name]],SiteDB6[[Site Name]:[Pcode]],3,FALSE)</f>
        <v>MMR012CMP041</v>
      </c>
      <c r="DU17" s="876" t="str">
        <f t="shared" si="0"/>
        <v>Covered</v>
      </c>
      <c r="DV17" s="477">
        <f>VLOOKUP(WWWW[[#This Row],[Site Name]],SiteDB6[[Site Name]:[PWD_Total]],22,FALSE)</f>
        <v>104</v>
      </c>
      <c r="DW17" s="477">
        <f>VLOOKUP(WWWW[[#This Row],[Site Name]],SiteDB6[[Site Name]:[PWD_Total]],23,FALSE)</f>
        <v>810</v>
      </c>
      <c r="DX17" s="477">
        <f>WWWW[[#This Row],['# of Male_People with disabilities]]+WWWW[[#This Row],['# of Female_People with disabilities]]</f>
        <v>914</v>
      </c>
      <c r="DY17" s="863"/>
      <c r="DZ17" s="876"/>
      <c r="EA17" s="876"/>
      <c r="EB17" s="876"/>
      <c r="EC17" s="876">
        <f>VLOOKUP(WWWW[[#This Row],[Site Name]],SiteDB6[[Site Name]:[Pop
(CCCM as of Autust 2021)]],16,FALSE)</f>
        <v>1713</v>
      </c>
      <c r="ED17" s="876">
        <f>VLOOKUP(WWWW[[#This Row],[Site Name]],SiteDB6[[Site Name]:[Pop
(CCCM as of Autust 2021)]],17,FALSE)</f>
        <v>11460</v>
      </c>
      <c r="EE17" s="477"/>
    </row>
    <row r="18" spans="1:135">
      <c r="A18" s="878" t="s">
        <v>3171</v>
      </c>
      <c r="B18" s="879" t="s">
        <v>2269</v>
      </c>
      <c r="C18" s="880" t="s">
        <v>2619</v>
      </c>
      <c r="D18" s="880" t="s">
        <v>3169</v>
      </c>
      <c r="E18" s="881" t="s">
        <v>293</v>
      </c>
      <c r="F18" s="851" t="s">
        <v>294</v>
      </c>
      <c r="G18" s="863" t="s">
        <v>43</v>
      </c>
      <c r="H18" s="880" t="s">
        <v>2271</v>
      </c>
      <c r="I18" s="864">
        <v>392</v>
      </c>
      <c r="J18" s="864">
        <v>2260</v>
      </c>
      <c r="K18" s="684">
        <f>WWWW[[#This Row],[Total PoP ]]/WWWW[[#This Row],[Total HH]]</f>
        <v>5.7653061224489797</v>
      </c>
      <c r="L18" s="865">
        <v>44835</v>
      </c>
      <c r="M18" s="866">
        <v>45382</v>
      </c>
      <c r="N18" s="864">
        <v>480</v>
      </c>
      <c r="O18" s="500">
        <v>48</v>
      </c>
      <c r="P18" s="864">
        <v>53</v>
      </c>
      <c r="Q18" s="500"/>
      <c r="R18" s="500"/>
      <c r="S18" s="864"/>
      <c r="T18" s="864"/>
      <c r="U18" s="864">
        <v>69</v>
      </c>
      <c r="V18" s="867">
        <v>0.55000000000000004</v>
      </c>
      <c r="W18" s="864">
        <v>79</v>
      </c>
      <c r="X18" s="867">
        <v>0.28000000000000003</v>
      </c>
      <c r="Y18" s="864"/>
      <c r="Z18" s="500"/>
      <c r="AA18" s="500"/>
      <c r="AB18" s="500"/>
      <c r="AC18" s="500"/>
      <c r="AD18" s="500"/>
      <c r="AE18" s="500"/>
      <c r="AF18" s="868"/>
      <c r="AG18" s="864">
        <v>109</v>
      </c>
      <c r="AH18" s="864">
        <v>116</v>
      </c>
      <c r="AI18" s="864">
        <v>61</v>
      </c>
      <c r="AJ18" s="864">
        <v>116</v>
      </c>
      <c r="AK18" s="867">
        <v>1</v>
      </c>
      <c r="AL18" s="867">
        <v>1</v>
      </c>
      <c r="AM18" s="867">
        <v>0.57999999999999996</v>
      </c>
      <c r="AN18" s="864">
        <v>15</v>
      </c>
      <c r="AO18" s="864">
        <v>29</v>
      </c>
      <c r="AP18" s="864">
        <v>4</v>
      </c>
      <c r="AQ18" s="500"/>
      <c r="AR18" s="864" t="s">
        <v>41</v>
      </c>
      <c r="AS18" s="864"/>
      <c r="AT18" s="864"/>
      <c r="AU18" s="869"/>
      <c r="AV18" s="864">
        <v>248</v>
      </c>
      <c r="AW18" s="864">
        <v>952</v>
      </c>
      <c r="AX18" s="864">
        <v>936</v>
      </c>
      <c r="AY18" s="864">
        <v>947</v>
      </c>
      <c r="AZ18" s="864">
        <v>784</v>
      </c>
      <c r="BA18" s="864">
        <v>716</v>
      </c>
      <c r="BB18" s="450">
        <v>0.67</v>
      </c>
      <c r="BC18" s="867">
        <v>0.9</v>
      </c>
      <c r="BD18" s="451" t="s">
        <v>3183</v>
      </c>
      <c r="BE18" s="451"/>
      <c r="BF18" s="451"/>
      <c r="BG18" s="451"/>
      <c r="BH18" s="451"/>
      <c r="BI18" s="870"/>
      <c r="BJ18" s="450">
        <v>1</v>
      </c>
      <c r="BK18" s="450">
        <v>1</v>
      </c>
      <c r="BL18" s="450">
        <v>1</v>
      </c>
      <c r="BM18" s="450">
        <v>1</v>
      </c>
      <c r="BN18" s="450"/>
      <c r="BO18" s="500">
        <v>50</v>
      </c>
      <c r="BP18" s="500"/>
      <c r="BQ18" s="500">
        <v>7</v>
      </c>
      <c r="BR18" s="500"/>
      <c r="BS18" s="500"/>
      <c r="BT18" s="500"/>
      <c r="BU18" s="500"/>
      <c r="BV18" s="871" t="str">
        <f>IF(WWWW[[#This Row],['#_Water samples_Tested_at_water_source]]="","no test","Tested")</f>
        <v>Tested</v>
      </c>
      <c r="BW18" s="871" t="str">
        <f>IF(WWWW[[#This Row],['#_Water samples_Tested_at_HH]]="","no test","Tested")</f>
        <v>Tested</v>
      </c>
      <c r="BX18" s="872" t="str">
        <f>IF(AND(WWWW[[#This Row],[Water_testing_at source]]="no test",WWWW[[#This Row],[Water_testing_at HH]]="no test"),"No Test","Tested")</f>
        <v>Tested</v>
      </c>
      <c r="BY18" s="87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18" s="873">
        <f>WWWW[[#This Row],[% HRP1]]*WWWW[[#This Row],[Total PoP ]]</f>
        <v>2260</v>
      </c>
      <c r="CA18" s="874">
        <f>WWWW[[#This Row],[HRP1]]/500</f>
        <v>4.5199999999999996</v>
      </c>
      <c r="CB18" s="875">
        <f>1-WWWW[[#This Row],[% HRP1]]</f>
        <v>0</v>
      </c>
      <c r="CC18" s="874">
        <f>WWWW[[#This Row],[%equitable and continuous access to sufficient quantity of safe drinking and domestic water''s GAP]]*WWWW[[#This Row],[Total PoP ]]</f>
        <v>0</v>
      </c>
      <c r="CD18" s="451">
        <f>ROUND(IF(WWWW[[#This Row],[Total PoP ]]&lt;500,1,WWWW[[#This Row],[Total PoP ]]/500),0)</f>
        <v>5</v>
      </c>
      <c r="CE18" s="872">
        <f>IF(WWWW[[#This Row],[Total required water points]]-WWWW[[#This Row],['#Water points coverage]]&lt;0,0,WWWW[[#This Row],[Total required water points]]-WWWW[[#This Row],['#Water points coverage]])</f>
        <v>0.48000000000000043</v>
      </c>
      <c r="CF18" s="452">
        <f>WWWW[[#This Row],[HRP2]]/WWWW[[#This Row],[Total PoP ]]</f>
        <v>1</v>
      </c>
      <c r="CG18" s="87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2260</v>
      </c>
      <c r="CH18" s="455">
        <f>IF(WWWW[[#This Row],['#_Functional_adult_latrines]]="","",WWWW[[#This Row],[Total PoP ]]/WWWW[[#This Row],['#_Functional_adult_latrines]])</f>
        <v>20.73394495412844</v>
      </c>
      <c r="CI18" s="872">
        <f>WWWW[[#This Row],['#_of_latrines_in_TLS/CFS]]*50</f>
        <v>200</v>
      </c>
      <c r="CJ18" s="451">
        <f>IF(WWWW[[#This Row],['#_of_latrines_in_THF]]="",0,WWWW[[#This Row],['#_of_latrines_in_THF]]*50)</f>
        <v>0</v>
      </c>
      <c r="CK18" s="872">
        <f>ROUND(IF(WWWW[[#This Row],[Location Type 1]]="camp",WWWW[[#This Row],[Total PoP ]]/20),0)</f>
        <v>113</v>
      </c>
      <c r="CL18" s="872">
        <f>IF(WWWW[[#This Row],[Total required Latrines]]-WWWW[[#This Row],['#_Existing_latrines]]&lt;0,0,WWWW[[#This Row],[Total required Latrines]]-WWWW[[#This Row],['#_Existing_latrines]])</f>
        <v>0</v>
      </c>
      <c r="CM18" s="875">
        <f>1-WWWW[[#This Row],[% HRP2]]</f>
        <v>0</v>
      </c>
      <c r="CN18" s="871">
        <f>IF(WWWW[[#This Row],['#_Existing_latrines]]="","NA",(WWWW[[#This Row],['#_Existing_latrines]]-WWWW[[#This Row],['#_Functional_adult_latrines]])/WWWW[[#This Row],['#_Existing_latrines]])</f>
        <v>6.0344827586206899E-2</v>
      </c>
      <c r="CO18" s="87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2260</v>
      </c>
      <c r="CP18" s="87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2260</v>
      </c>
      <c r="CQ18" s="872">
        <f>IF(WWWW[[#This Row],['#_of_affected_women_and_girls_receiving_a_sufficient_quantity_of_sanitary_pads]]&gt;WWWW[[#This Row],[Total PoP ]],WWWW[[#This Row],[Total PoP ]],WWWW[[#This Row],['#_of_affected_women_and_girls_receiving_a_sufficient_quantity_of_sanitary_pads]])</f>
        <v>716</v>
      </c>
      <c r="CR18" s="872">
        <f>IF(WWWW[[#This Row],['# People with access to soap]]&gt;WWWW[[#This Row],['# People with access to Sanity Pads]],WWWW[[#This Row],['# People with access to soap]],WWWW[[#This Row],['# People with access to Sanity Pads]])</f>
        <v>2260</v>
      </c>
      <c r="CS18" s="872">
        <f>IF(WWWW[[#This Row],['# people reached by regular dedicated hygiene promotion_5]]&gt;WWWW[[#This Row],['# People received regular supply of hygiene items_6]],WWWW[[#This Row],['# people reached by regular dedicated hygiene promotion_5]],WWWW[[#This Row],['# People received regular supply of hygiene items_6]])</f>
        <v>2260</v>
      </c>
      <c r="CT18" s="875">
        <f>IF(WWWW[[#This Row],[HRP3]]/WWWW[[#This Row],[Total PoP ]]&gt;100%,100%,WWWW[[#This Row],[HRP3]]/WWWW[[#This Row],[Total PoP ]])</f>
        <v>1</v>
      </c>
      <c r="CU18" s="871">
        <f>1-WWWW[[#This Row],[Hygiene Coverage%]]</f>
        <v>0</v>
      </c>
      <c r="CV18" s="867">
        <f>WWWW[[#This Row],['# people reached by regular dedicated hygiene promotion_5]]/WWWW[[#This Row],[Total PoP ]]</f>
        <v>1</v>
      </c>
      <c r="CW18" s="871">
        <f>IF(WWWW[[#This Row],['#_of_affected_households_receiving_a_sufficient_quantity_of_soap]]/WWWW[[#This Row],[Total HH]]&gt;1,1,WWWW[[#This Row],['#_of_affected_households_receiving_a_sufficient_quantity_of_soap]]/WWWW[[#This Row],[Total HH]])</f>
        <v>1</v>
      </c>
      <c r="CX18" s="455" t="str">
        <f>IF(WWWW[[#This Row],['#_students at TLS_CFS]]="","No","Yes")</f>
        <v>Yes</v>
      </c>
      <c r="CY18" s="452">
        <f>WWWW[[#This Row],[%_of_affected_people_surveyed_who_report_feeling_informed_about_the_different_WASH_services_available_to_them]]</f>
        <v>1</v>
      </c>
      <c r="CZ18" s="877">
        <f>WWWW[[#This Row],[%_of_affected_people_surveyed_who_report_feeling_satistfied_with_the_latrine_design_and_sanitation_service]]*WWWW[[#This Row],[Total PoP ]]</f>
        <v>2260</v>
      </c>
      <c r="DA18" s="877">
        <f>WWWW[[#This Row],[%_of_affected_people_surveyed_who_report_feeling_satistfied_with_the_water_point_design_and_water_service]]*WWWW[[#This Row],[Total PoP ]]</f>
        <v>2260</v>
      </c>
      <c r="DB18" s="877">
        <f>WWWW[[#This Row],[%_of_affected_people_surveyed_who_report_feeling_informed_about_the_different_WASH_services_available_to_them]]*WWWW[[#This Row],[Total PoP ]]</f>
        <v>2260</v>
      </c>
      <c r="DC18" s="877">
        <f>WWWW[[#This Row],[%_of_complaints_received_that_result_in_timely_corrective_action_and_feedback_to_the_community]]*WWWW[[#This Row],[Total PoP ]]</f>
        <v>2260</v>
      </c>
      <c r="DD18" s="451">
        <f>MAX(WWWW[[#This Row],['# of affected people surveyed who report feeling satistfied with the latrine design and sanitation service ]:['# complaints received that result in timely, corrective action and feedback to the community]])</f>
        <v>2260</v>
      </c>
      <c r="DE18" s="500">
        <f>IF(WWWW[[#This Row],['#_PPL_accessed_water_in_TLS]]&gt;WWWW[[#This Row],['# students access to functioning school latrines_HRP5]],WWWW[[#This Row],['#_PPL_accessed_water_in_TLS]],WWWW[[#This Row],['# students access to functioning school latrines_HRP5]])</f>
        <v>200</v>
      </c>
      <c r="DF18" s="500">
        <f>IF(WWWW[[#This Row],['#_PPL_accessed_water_in_THF]]&gt;WWWW[[#This Row],['# people access to functioning latrines in THF_HRP6]],WWWW[[#This Row],['#_PPL_accessed_water_in_THF]],WWWW[[#This Row],['# people access to functioning latrines in THF_HRP6]])</f>
        <v>0</v>
      </c>
      <c r="DG18"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1220</v>
      </c>
      <c r="DH1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2260</v>
      </c>
      <c r="DI18"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18"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18"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2260</v>
      </c>
      <c r="DL1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2260</v>
      </c>
      <c r="DM18" s="863" t="str">
        <f>VLOOKUP(WWWW[[#This Row],[Site Name]],SiteDB6[[Site Name]:[CCCM Management]],6,FALSE)</f>
        <v>Yes</v>
      </c>
      <c r="DN18" s="863">
        <f>VLOOKUP(WWWW[[#This Row],[Site Name]],SiteDB6[[Site Name]:[CCCM Focal Agency]],7,FALSE)</f>
        <v>0</v>
      </c>
      <c r="DO18" s="863" t="str">
        <f>VLOOKUP(WWWW[[#This Row],[Site Name]],SiteDB6[[Site Name]:[Location Type 1]],9,FALSE)</f>
        <v>Camp</v>
      </c>
      <c r="DP18" s="863" t="str">
        <f>VLOOKUP(WWWW[[#This Row],[Site Name]],SiteDB6[[Site Name]:[Type of Accommodation]],10,FALSE)</f>
        <v>Planned Camp</v>
      </c>
      <c r="DQ18" s="863" t="str">
        <f>VLOOKUP(WWWW[[#This Row],[Site Name]],SiteDB6[[Site Name]:[Ethnic or GCA/NGCA]],11,FALSE)</f>
        <v>Muslim</v>
      </c>
      <c r="DR18" s="863">
        <f>VLOOKUP(WWWW[[#This Row],[Site Name]],SiteDB6[[Site Name]:[Lat]],12,FALSE)</f>
        <v>20.181778000000001</v>
      </c>
      <c r="DS18" s="863">
        <f>VLOOKUP(WWWW[[#This Row],[Site Name]],SiteDB6[[Site Name]:[Long]],13,FALSE)</f>
        <v>92.823166999999998</v>
      </c>
      <c r="DT18" s="863" t="str">
        <f>VLOOKUP(WWWW[[#This Row],[Site Name]],SiteDB6[[Site Name]:[Pcode]],3,FALSE)</f>
        <v>MMR012CMP042</v>
      </c>
      <c r="DU18" s="876" t="str">
        <f t="shared" si="0"/>
        <v>Covered</v>
      </c>
      <c r="DV18" s="477">
        <f>VLOOKUP(WWWW[[#This Row],[Site Name]],SiteDB6[[Site Name]:[PWD_Total]],22,FALSE)</f>
        <v>47</v>
      </c>
      <c r="DW18" s="477">
        <f>VLOOKUP(WWWW[[#This Row],[Site Name]],SiteDB6[[Site Name]:[PWD_Total]],23,FALSE)</f>
        <v>306</v>
      </c>
      <c r="DX18" s="477">
        <f>WWWW[[#This Row],['# of Male_People with disabilities]]+WWWW[[#This Row],['# of Female_People with disabilities]]</f>
        <v>353</v>
      </c>
      <c r="DY18" s="863"/>
      <c r="DZ18" s="876"/>
      <c r="EA18" s="876"/>
      <c r="EB18" s="876"/>
      <c r="EC18" s="876">
        <f>VLOOKUP(WWWW[[#This Row],[Site Name]],SiteDB6[[Site Name]:[Pop
(CCCM as of Autust 2021)]],16,FALSE)</f>
        <v>392</v>
      </c>
      <c r="ED18" s="876">
        <f>VLOOKUP(WWWW[[#This Row],[Site Name]],SiteDB6[[Site Name]:[Pop
(CCCM as of Autust 2021)]],17,FALSE)</f>
        <v>2455</v>
      </c>
      <c r="EE18" s="477"/>
    </row>
    <row r="19" spans="1:135">
      <c r="A19" s="878" t="s">
        <v>3171</v>
      </c>
      <c r="B19" s="879" t="s">
        <v>2270</v>
      </c>
      <c r="C19" s="880" t="s">
        <v>2270</v>
      </c>
      <c r="D19" s="880" t="s">
        <v>3182</v>
      </c>
      <c r="E19" s="881" t="s">
        <v>293</v>
      </c>
      <c r="F19" s="851" t="s">
        <v>294</v>
      </c>
      <c r="G19" s="863" t="s">
        <v>43</v>
      </c>
      <c r="H19" s="898" t="s">
        <v>2272</v>
      </c>
      <c r="I19" s="864">
        <v>400</v>
      </c>
      <c r="J19" s="864">
        <v>2262</v>
      </c>
      <c r="K19" s="684">
        <f>WWWW[[#This Row],[Total PoP ]]/WWWW[[#This Row],[Total HH]]</f>
        <v>5.6550000000000002</v>
      </c>
      <c r="L19" s="865">
        <v>44835</v>
      </c>
      <c r="M19" s="866">
        <v>45016</v>
      </c>
      <c r="N19" s="864"/>
      <c r="O19" s="500">
        <v>24</v>
      </c>
      <c r="P19" s="864">
        <v>25</v>
      </c>
      <c r="Q19" s="500"/>
      <c r="R19" s="500"/>
      <c r="S19" s="864"/>
      <c r="T19" s="864"/>
      <c r="U19" s="864">
        <v>22</v>
      </c>
      <c r="V19" s="867">
        <v>0.91</v>
      </c>
      <c r="W19" s="864">
        <v>78</v>
      </c>
      <c r="X19" s="867">
        <v>0.33</v>
      </c>
      <c r="Y19" s="864"/>
      <c r="Z19" s="500"/>
      <c r="AA19" s="500"/>
      <c r="AB19" s="500"/>
      <c r="AC19" s="500"/>
      <c r="AD19" s="500"/>
      <c r="AE19" s="500"/>
      <c r="AF19" s="868"/>
      <c r="AG19" s="864">
        <v>98</v>
      </c>
      <c r="AH19" s="864">
        <v>104</v>
      </c>
      <c r="AI19" s="864">
        <v>45</v>
      </c>
      <c r="AJ19" s="864">
        <v>83</v>
      </c>
      <c r="AK19" s="867">
        <v>1</v>
      </c>
      <c r="AL19" s="867">
        <v>0.82</v>
      </c>
      <c r="AM19" s="867">
        <v>0.45</v>
      </c>
      <c r="AN19" s="864">
        <v>2</v>
      </c>
      <c r="AO19" s="864">
        <v>198</v>
      </c>
      <c r="AP19" s="864"/>
      <c r="AQ19" s="500"/>
      <c r="AR19" s="864" t="s">
        <v>41</v>
      </c>
      <c r="AS19" s="864"/>
      <c r="AT19" s="864"/>
      <c r="AU19" s="869"/>
      <c r="AV19" s="864">
        <v>20</v>
      </c>
      <c r="AW19" s="864">
        <v>229</v>
      </c>
      <c r="AX19" s="864">
        <v>229</v>
      </c>
      <c r="AY19" s="864">
        <v>222</v>
      </c>
      <c r="AZ19" s="864">
        <v>400</v>
      </c>
      <c r="BA19" s="864">
        <v>568</v>
      </c>
      <c r="BB19" s="450">
        <v>0.9</v>
      </c>
      <c r="BC19" s="867">
        <v>0.82</v>
      </c>
      <c r="BD19" s="451"/>
      <c r="BE19" s="451"/>
      <c r="BF19" s="451"/>
      <c r="BG19" s="451"/>
      <c r="BH19" s="451"/>
      <c r="BI19" s="870"/>
      <c r="BJ19" s="450">
        <v>0.82</v>
      </c>
      <c r="BK19" s="450">
        <v>0.82</v>
      </c>
      <c r="BL19" s="450">
        <v>0.73</v>
      </c>
      <c r="BM19" s="450">
        <v>0.67</v>
      </c>
      <c r="BN19" s="450"/>
      <c r="BO19" s="500">
        <v>45</v>
      </c>
      <c r="BP19" s="500"/>
      <c r="BQ19" s="500">
        <v>66</v>
      </c>
      <c r="BR19" s="500"/>
      <c r="BS19" s="500"/>
      <c r="BT19" s="500"/>
      <c r="BU19" s="500"/>
      <c r="BV19" s="871" t="str">
        <f>IF(WWWW[[#This Row],['#_Water samples_Tested_at_water_source]]="","no test","Tested")</f>
        <v>Tested</v>
      </c>
      <c r="BW19" s="871" t="str">
        <f>IF(WWWW[[#This Row],['#_Water samples_Tested_at_HH]]="","no test","Tested")</f>
        <v>Tested</v>
      </c>
      <c r="BX19" s="872" t="str">
        <f>IF(AND(WWWW[[#This Row],[Water_testing_at source]]="no test",WWWW[[#This Row],[Water_testing_at HH]]="no test"),"No Test","Tested")</f>
        <v>Tested</v>
      </c>
      <c r="BY19" s="87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19" s="873">
        <f>WWWW[[#This Row],[% HRP1]]*WWWW[[#This Row],[Total PoP ]]</f>
        <v>2262</v>
      </c>
      <c r="CA19" s="874">
        <f>WWWW[[#This Row],[HRP1]]/500</f>
        <v>4.524</v>
      </c>
      <c r="CB19" s="875">
        <f>1-WWWW[[#This Row],[% HRP1]]</f>
        <v>0</v>
      </c>
      <c r="CC19" s="874">
        <f>WWWW[[#This Row],[%equitable and continuous access to sufficient quantity of safe drinking and domestic water''s GAP]]*WWWW[[#This Row],[Total PoP ]]</f>
        <v>0</v>
      </c>
      <c r="CD19" s="451">
        <f>ROUND(IF(WWWW[[#This Row],[Total PoP ]]&lt;500,1,WWWW[[#This Row],[Total PoP ]]/500),0)</f>
        <v>5</v>
      </c>
      <c r="CE19" s="872">
        <f>IF(WWWW[[#This Row],[Total required water points]]-WWWW[[#This Row],['#Water points coverage]]&lt;0,0,WWWW[[#This Row],[Total required water points]]-WWWW[[#This Row],['#Water points coverage]])</f>
        <v>0.47599999999999998</v>
      </c>
      <c r="CF19" s="452">
        <f>WWWW[[#This Row],[HRP2]]/WWWW[[#This Row],[Total PoP ]]</f>
        <v>0.9717064544650752</v>
      </c>
      <c r="CG19" s="87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2198</v>
      </c>
      <c r="CH19" s="455">
        <f>IF(WWWW[[#This Row],['#_Functional_adult_latrines]]="","",WWWW[[#This Row],[Total PoP ]]/WWWW[[#This Row],['#_Functional_adult_latrines]])</f>
        <v>23.081632653061224</v>
      </c>
      <c r="CI19" s="872">
        <f>WWWW[[#This Row],['#_of_latrines_in_TLS/CFS]]*50</f>
        <v>0</v>
      </c>
      <c r="CJ19" s="451">
        <f>IF(WWWW[[#This Row],['#_of_latrines_in_THF]]="",0,WWWW[[#This Row],['#_of_latrines_in_THF]]*50)</f>
        <v>0</v>
      </c>
      <c r="CK19" s="872">
        <f>ROUND(IF(WWWW[[#This Row],[Location Type 1]]="camp",WWWW[[#This Row],[Total PoP ]]/20),0)</f>
        <v>113</v>
      </c>
      <c r="CL19" s="872">
        <f>IF(WWWW[[#This Row],[Total required Latrines]]-WWWW[[#This Row],['#_Existing_latrines]]&lt;0,0,WWWW[[#This Row],[Total required Latrines]]-WWWW[[#This Row],['#_Existing_latrines]])</f>
        <v>9</v>
      </c>
      <c r="CM19" s="875">
        <f>1-WWWW[[#This Row],[% HRP2]]</f>
        <v>2.8293545534924802E-2</v>
      </c>
      <c r="CN19" s="871">
        <f>IF(WWWW[[#This Row],['#_Existing_latrines]]="","NA",(WWWW[[#This Row],['#_Existing_latrines]]-WWWW[[#This Row],['#_Functional_adult_latrines]])/WWWW[[#This Row],['#_Existing_latrines]])</f>
        <v>5.7692307692307696E-2</v>
      </c>
      <c r="CO19" s="87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700</v>
      </c>
      <c r="CP19" s="87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2262</v>
      </c>
      <c r="CQ19" s="872">
        <f>IF(WWWW[[#This Row],['#_of_affected_women_and_girls_receiving_a_sufficient_quantity_of_sanitary_pads]]&gt;WWWW[[#This Row],[Total PoP ]],WWWW[[#This Row],[Total PoP ]],WWWW[[#This Row],['#_of_affected_women_and_girls_receiving_a_sufficient_quantity_of_sanitary_pads]])</f>
        <v>568</v>
      </c>
      <c r="CR19" s="872">
        <f>IF(WWWW[[#This Row],['# People with access to soap]]&gt;WWWW[[#This Row],['# People with access to Sanity Pads]],WWWW[[#This Row],['# People with access to soap]],WWWW[[#This Row],['# People with access to Sanity Pads]])</f>
        <v>2262</v>
      </c>
      <c r="CS19" s="872">
        <f>IF(WWWW[[#This Row],['# people reached by regular dedicated hygiene promotion_5]]&gt;WWWW[[#This Row],['# People received regular supply of hygiene items_6]],WWWW[[#This Row],['# people reached by regular dedicated hygiene promotion_5]],WWWW[[#This Row],['# People received regular supply of hygiene items_6]])</f>
        <v>2262</v>
      </c>
      <c r="CT19" s="875">
        <f>IF(WWWW[[#This Row],[HRP3]]/WWWW[[#This Row],[Total PoP ]]&gt;100%,100%,WWWW[[#This Row],[HRP3]]/WWWW[[#This Row],[Total PoP ]])</f>
        <v>1</v>
      </c>
      <c r="CU19" s="871">
        <f>1-WWWW[[#This Row],[Hygiene Coverage%]]</f>
        <v>0</v>
      </c>
      <c r="CV19" s="867">
        <f>WWWW[[#This Row],['# people reached by regular dedicated hygiene promotion_5]]/WWWW[[#This Row],[Total PoP ]]</f>
        <v>0.30946065428824049</v>
      </c>
      <c r="CW19" s="871">
        <f>IF(WWWW[[#This Row],['#_of_affected_households_receiving_a_sufficient_quantity_of_soap]]/WWWW[[#This Row],[Total HH]]&gt;1,1,WWWW[[#This Row],['#_of_affected_households_receiving_a_sufficient_quantity_of_soap]]/WWWW[[#This Row],[Total HH]])</f>
        <v>1</v>
      </c>
      <c r="CX19" s="455" t="str">
        <f>IF(WWWW[[#This Row],['#_students at TLS_CFS]]="","No","Yes")</f>
        <v>No</v>
      </c>
      <c r="CY19" s="452">
        <f>WWWW[[#This Row],[%_of_affected_people_surveyed_who_report_feeling_informed_about_the_different_WASH_services_available_to_them]]</f>
        <v>0.73</v>
      </c>
      <c r="CZ19" s="877">
        <f>WWWW[[#This Row],[%_of_affected_people_surveyed_who_report_feeling_satistfied_with_the_latrine_design_and_sanitation_service]]*WWWW[[#This Row],[Total PoP ]]</f>
        <v>1854.84</v>
      </c>
      <c r="DA19" s="877">
        <f>WWWW[[#This Row],[%_of_affected_people_surveyed_who_report_feeling_satistfied_with_the_water_point_design_and_water_service]]*WWWW[[#This Row],[Total PoP ]]</f>
        <v>1854.84</v>
      </c>
      <c r="DB19" s="877">
        <f>WWWW[[#This Row],[%_of_affected_people_surveyed_who_report_feeling_informed_about_the_different_WASH_services_available_to_them]]*WWWW[[#This Row],[Total PoP ]]</f>
        <v>1651.26</v>
      </c>
      <c r="DC19" s="877">
        <f>WWWW[[#This Row],[%_of_complaints_received_that_result_in_timely_corrective_action_and_feedback_to_the_community]]*WWWW[[#This Row],[Total PoP ]]</f>
        <v>1515.5400000000002</v>
      </c>
      <c r="DD19" s="451">
        <f>MAX(WWWW[[#This Row],['# of affected people surveyed who report feeling satistfied with the latrine design and sanitation service ]:['# complaints received that result in timely, corrective action and feedback to the community]])</f>
        <v>1854.84</v>
      </c>
      <c r="DE19" s="500">
        <f>IF(WWWW[[#This Row],['#_PPL_accessed_water_in_TLS]]&gt;WWWW[[#This Row],['# students access to functioning school latrines_HRP5]],WWWW[[#This Row],['#_PPL_accessed_water_in_TLS]],WWWW[[#This Row],['# students access to functioning school latrines_HRP5]])</f>
        <v>0</v>
      </c>
      <c r="DF19" s="500">
        <f>IF(WWWW[[#This Row],['#_PPL_accessed_water_in_THF]]&gt;WWWW[[#This Row],['# people access to functioning latrines in THF_HRP6]],WWWW[[#This Row],['#_PPL_accessed_water_in_THF]],WWWW[[#This Row],['# people access to functioning latrines in THF_HRP6]])</f>
        <v>0</v>
      </c>
      <c r="DG19"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900</v>
      </c>
      <c r="DH1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2262</v>
      </c>
      <c r="DI19"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19"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19"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700</v>
      </c>
      <c r="DL1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2262</v>
      </c>
      <c r="DM19" s="863">
        <f>VLOOKUP(WWWW[[#This Row],[Site Name]],SiteDB6[[Site Name]:[CCCM Management]],6,FALSE)</f>
        <v>0</v>
      </c>
      <c r="DN19" s="863">
        <f>VLOOKUP(WWWW[[#This Row],[Site Name]],SiteDB6[[Site Name]:[CCCM Focal Agency]],7,FALSE)</f>
        <v>0</v>
      </c>
      <c r="DO19" s="863" t="str">
        <f>VLOOKUP(WWWW[[#This Row],[Site Name]],SiteDB6[[Site Name]:[Location Type 1]],9,FALSE)</f>
        <v>Camp</v>
      </c>
      <c r="DP19" s="863" t="str">
        <f>VLOOKUP(WWWW[[#This Row],[Site Name]],SiteDB6[[Site Name]:[Type of Accommodation]],10,FALSE)</f>
        <v>Planned Camp</v>
      </c>
      <c r="DQ19" s="863" t="str">
        <f>VLOOKUP(WWWW[[#This Row],[Site Name]],SiteDB6[[Site Name]:[Ethnic or GCA/NGCA]],11,FALSE)</f>
        <v>Muslim</v>
      </c>
      <c r="DR19" s="863">
        <f>VLOOKUP(WWWW[[#This Row],[Site Name]],SiteDB6[[Site Name]:[Lat]],12,FALSE)</f>
        <v>20.180194</v>
      </c>
      <c r="DS19" s="863">
        <f>VLOOKUP(WWWW[[#This Row],[Site Name]],SiteDB6[[Site Name]:[Long]],13,FALSE)</f>
        <v>92.816638999999995</v>
      </c>
      <c r="DT19" s="863" t="str">
        <f>VLOOKUP(WWWW[[#This Row],[Site Name]],SiteDB6[[Site Name]:[Pcode]],3,FALSE)</f>
        <v>MMR012CMP042</v>
      </c>
      <c r="DU19" s="876" t="str">
        <f t="shared" si="0"/>
        <v>Covered</v>
      </c>
      <c r="DV19" s="477">
        <f>VLOOKUP(WWWW[[#This Row],[Site Name]],SiteDB6[[Site Name]:[PWD_Total]],22,FALSE)</f>
        <v>70</v>
      </c>
      <c r="DW19" s="477">
        <f>VLOOKUP(WWWW[[#This Row],[Site Name]],SiteDB6[[Site Name]:[PWD_Total]],23,FALSE)</f>
        <v>241</v>
      </c>
      <c r="DX19" s="477">
        <f>WWWW[[#This Row],['# of Male_People with disabilities]]+WWWW[[#This Row],['# of Female_People with disabilities]]</f>
        <v>311</v>
      </c>
      <c r="DY19" s="863"/>
      <c r="DZ19" s="876"/>
      <c r="EA19" s="876"/>
      <c r="EB19" s="876"/>
      <c r="EC19" s="876">
        <f>VLOOKUP(WWWW[[#This Row],[Site Name]],SiteDB6[[Site Name]:[Pop
(CCCM as of Autust 2021)]],16,FALSE)</f>
        <v>400</v>
      </c>
      <c r="ED19" s="876">
        <f>VLOOKUP(WWWW[[#This Row],[Site Name]],SiteDB6[[Site Name]:[Pop
(CCCM as of Autust 2021)]],17,FALSE)</f>
        <v>2228</v>
      </c>
      <c r="EE19" s="477"/>
    </row>
    <row r="20" spans="1:135">
      <c r="A20" s="878" t="s">
        <v>3171</v>
      </c>
      <c r="B20" s="879" t="s">
        <v>2619</v>
      </c>
      <c r="C20" s="880" t="s">
        <v>2269</v>
      </c>
      <c r="D20" s="880" t="s">
        <v>3169</v>
      </c>
      <c r="E20" s="881" t="s">
        <v>293</v>
      </c>
      <c r="F20" s="851" t="s">
        <v>294</v>
      </c>
      <c r="G20" s="863" t="s">
        <v>43</v>
      </c>
      <c r="H20" s="880" t="s">
        <v>430</v>
      </c>
      <c r="I20" s="864">
        <v>656</v>
      </c>
      <c r="J20" s="864">
        <v>3503</v>
      </c>
      <c r="K20" s="684">
        <f>WWWW[[#This Row],[Total PoP ]]/WWWW[[#This Row],[Total HH]]</f>
        <v>5.3399390243902438</v>
      </c>
      <c r="L20" s="865">
        <v>44835</v>
      </c>
      <c r="M20" s="866">
        <v>45382</v>
      </c>
      <c r="N20" s="864">
        <v>449</v>
      </c>
      <c r="O20" s="500">
        <v>28</v>
      </c>
      <c r="P20" s="864">
        <v>36</v>
      </c>
      <c r="Q20" s="500"/>
      <c r="R20" s="500"/>
      <c r="S20" s="864"/>
      <c r="T20" s="864"/>
      <c r="U20" s="864">
        <v>42</v>
      </c>
      <c r="V20" s="867">
        <v>0.74</v>
      </c>
      <c r="W20" s="864">
        <v>84</v>
      </c>
      <c r="X20" s="867">
        <v>0.28999999999999998</v>
      </c>
      <c r="Y20" s="864"/>
      <c r="Z20" s="500"/>
      <c r="AA20" s="500"/>
      <c r="AB20" s="500"/>
      <c r="AC20" s="500"/>
      <c r="AD20" s="500"/>
      <c r="AE20" s="500"/>
      <c r="AF20" s="868"/>
      <c r="AG20" s="864">
        <v>162</v>
      </c>
      <c r="AH20" s="864">
        <v>205</v>
      </c>
      <c r="AI20" s="864">
        <v>6</v>
      </c>
      <c r="AJ20" s="864">
        <v>129</v>
      </c>
      <c r="AK20" s="867">
        <v>1</v>
      </c>
      <c r="AL20" s="867">
        <v>1</v>
      </c>
      <c r="AM20" s="867">
        <v>1</v>
      </c>
      <c r="AN20" s="864">
        <v>4</v>
      </c>
      <c r="AO20" s="864">
        <v>42</v>
      </c>
      <c r="AP20" s="864">
        <v>3</v>
      </c>
      <c r="AQ20" s="500"/>
      <c r="AR20" s="864" t="s">
        <v>41</v>
      </c>
      <c r="AS20" s="864"/>
      <c r="AT20" s="864"/>
      <c r="AU20" s="869"/>
      <c r="AV20" s="864">
        <v>470</v>
      </c>
      <c r="AW20" s="864">
        <v>1154</v>
      </c>
      <c r="AX20" s="864">
        <v>258</v>
      </c>
      <c r="AY20" s="864">
        <v>247</v>
      </c>
      <c r="AZ20" s="864">
        <v>1312</v>
      </c>
      <c r="BA20" s="864">
        <v>1185</v>
      </c>
      <c r="BB20" s="450">
        <v>1</v>
      </c>
      <c r="BC20" s="867">
        <v>1</v>
      </c>
      <c r="BD20" s="451"/>
      <c r="BE20" s="451"/>
      <c r="BF20" s="451"/>
      <c r="BG20" s="451"/>
      <c r="BH20" s="451"/>
      <c r="BI20" s="870"/>
      <c r="BJ20" s="450">
        <v>0.94</v>
      </c>
      <c r="BK20" s="450">
        <v>1</v>
      </c>
      <c r="BL20" s="450">
        <v>1</v>
      </c>
      <c r="BM20" s="450">
        <v>1</v>
      </c>
      <c r="BN20" s="450"/>
      <c r="BO20" s="500">
        <v>174</v>
      </c>
      <c r="BP20" s="500"/>
      <c r="BQ20" s="500">
        <v>53</v>
      </c>
      <c r="BR20" s="500"/>
      <c r="BS20" s="500"/>
      <c r="BT20" s="500"/>
      <c r="BU20" s="500"/>
      <c r="BV20" s="871" t="str">
        <f>IF(WWWW[[#This Row],['#_Water samples_Tested_at_water_source]]="","no test","Tested")</f>
        <v>Tested</v>
      </c>
      <c r="BW20" s="871" t="str">
        <f>IF(WWWW[[#This Row],['#_Water samples_Tested_at_HH]]="","no test","Tested")</f>
        <v>Tested</v>
      </c>
      <c r="BX20" s="872" t="str">
        <f>IF(AND(WWWW[[#This Row],[Water_testing_at source]]="no test",WWWW[[#This Row],[Water_testing_at HH]]="no test"),"No Test","Tested")</f>
        <v>Tested</v>
      </c>
      <c r="BY20" s="87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20" s="873">
        <f>WWWW[[#This Row],[% HRP1]]*WWWW[[#This Row],[Total PoP ]]</f>
        <v>3503</v>
      </c>
      <c r="CA20" s="874">
        <f>WWWW[[#This Row],[HRP1]]/500</f>
        <v>7.0060000000000002</v>
      </c>
      <c r="CB20" s="875">
        <f>1-WWWW[[#This Row],[% HRP1]]</f>
        <v>0</v>
      </c>
      <c r="CC20" s="874">
        <f>WWWW[[#This Row],[%equitable and continuous access to sufficient quantity of safe drinking and domestic water''s GAP]]*WWWW[[#This Row],[Total PoP ]]</f>
        <v>0</v>
      </c>
      <c r="CD20" s="451">
        <f>ROUND(IF(WWWW[[#This Row],[Total PoP ]]&lt;500,1,WWWW[[#This Row],[Total PoP ]]/500),0)</f>
        <v>7</v>
      </c>
      <c r="CE20" s="872">
        <f>IF(WWWW[[#This Row],[Total required water points]]-WWWW[[#This Row],['#Water points coverage]]&lt;0,0,WWWW[[#This Row],[Total required water points]]-WWWW[[#This Row],['#Water points coverage]])</f>
        <v>0</v>
      </c>
      <c r="CF20" s="452">
        <f>WWWW[[#This Row],[HRP2]]/WWWW[[#This Row],[Total PoP ]]</f>
        <v>0.95974878675421071</v>
      </c>
      <c r="CG20" s="87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3362</v>
      </c>
      <c r="CH20" s="455">
        <f>IF(WWWW[[#This Row],['#_Functional_adult_latrines]]="","",WWWW[[#This Row],[Total PoP ]]/WWWW[[#This Row],['#_Functional_adult_latrines]])</f>
        <v>21.623456790123456</v>
      </c>
      <c r="CI20" s="872">
        <f>WWWW[[#This Row],['#_of_latrines_in_TLS/CFS]]*50</f>
        <v>150</v>
      </c>
      <c r="CJ20" s="451">
        <f>IF(WWWW[[#This Row],['#_of_latrines_in_THF]]="",0,WWWW[[#This Row],['#_of_latrines_in_THF]]*50)</f>
        <v>0</v>
      </c>
      <c r="CK20" s="872">
        <f>ROUND(IF(WWWW[[#This Row],[Location Type 1]]="camp",WWWW[[#This Row],[Total PoP ]]/20),0)</f>
        <v>175</v>
      </c>
      <c r="CL20" s="872">
        <f>IF(WWWW[[#This Row],[Total required Latrines]]-WWWW[[#This Row],['#_Existing_latrines]]&lt;0,0,WWWW[[#This Row],[Total required Latrines]]-WWWW[[#This Row],['#_Existing_latrines]])</f>
        <v>0</v>
      </c>
      <c r="CM20" s="875">
        <f>1-WWWW[[#This Row],[% HRP2]]</f>
        <v>4.0251213245789286E-2</v>
      </c>
      <c r="CN20" s="871">
        <f>IF(WWWW[[#This Row],['#_Existing_latrines]]="","NA",(WWWW[[#This Row],['#_Existing_latrines]]-WWWW[[#This Row],['#_Functional_adult_latrines]])/WWWW[[#This Row],['#_Existing_latrines]])</f>
        <v>0.2097560975609756</v>
      </c>
      <c r="CO20" s="87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2129</v>
      </c>
      <c r="CP20" s="87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3503</v>
      </c>
      <c r="CQ20" s="872">
        <f>IF(WWWW[[#This Row],['#_of_affected_women_and_girls_receiving_a_sufficient_quantity_of_sanitary_pads]]&gt;WWWW[[#This Row],[Total PoP ]],WWWW[[#This Row],[Total PoP ]],WWWW[[#This Row],['#_of_affected_women_and_girls_receiving_a_sufficient_quantity_of_sanitary_pads]])</f>
        <v>1185</v>
      </c>
      <c r="CR20" s="872">
        <f>IF(WWWW[[#This Row],['# People with access to soap]]&gt;WWWW[[#This Row],['# People with access to Sanity Pads]],WWWW[[#This Row],['# People with access to soap]],WWWW[[#This Row],['# People with access to Sanity Pads]])</f>
        <v>3503</v>
      </c>
      <c r="CS20" s="872">
        <f>IF(WWWW[[#This Row],['# people reached by regular dedicated hygiene promotion_5]]&gt;WWWW[[#This Row],['# People received regular supply of hygiene items_6]],WWWW[[#This Row],['# people reached by regular dedicated hygiene promotion_5]],WWWW[[#This Row],['# People received regular supply of hygiene items_6]])</f>
        <v>3503</v>
      </c>
      <c r="CT20" s="875">
        <f>IF(WWWW[[#This Row],[HRP3]]/WWWW[[#This Row],[Total PoP ]]&gt;100%,100%,WWWW[[#This Row],[HRP3]]/WWWW[[#This Row],[Total PoP ]])</f>
        <v>1</v>
      </c>
      <c r="CU20" s="871">
        <f>1-WWWW[[#This Row],[Hygiene Coverage%]]</f>
        <v>0</v>
      </c>
      <c r="CV20" s="867">
        <f>WWWW[[#This Row],['# people reached by regular dedicated hygiene promotion_5]]/WWWW[[#This Row],[Total PoP ]]</f>
        <v>0.60776477305166998</v>
      </c>
      <c r="CW20" s="871">
        <f>IF(WWWW[[#This Row],['#_of_affected_households_receiving_a_sufficient_quantity_of_soap]]/WWWW[[#This Row],[Total HH]]&gt;1,1,WWWW[[#This Row],['#_of_affected_households_receiving_a_sufficient_quantity_of_soap]]/WWWW[[#This Row],[Total HH]])</f>
        <v>1</v>
      </c>
      <c r="CX20" s="455" t="str">
        <f>IF(WWWW[[#This Row],['#_students at TLS_CFS]]="","No","Yes")</f>
        <v>Yes</v>
      </c>
      <c r="CY20" s="452">
        <f>WWWW[[#This Row],[%_of_affected_people_surveyed_who_report_feeling_informed_about_the_different_WASH_services_available_to_them]]</f>
        <v>1</v>
      </c>
      <c r="CZ20" s="877">
        <f>WWWW[[#This Row],[%_of_affected_people_surveyed_who_report_feeling_satistfied_with_the_latrine_design_and_sanitation_service]]*WWWW[[#This Row],[Total PoP ]]</f>
        <v>3292.8199999999997</v>
      </c>
      <c r="DA20" s="877">
        <f>WWWW[[#This Row],[%_of_affected_people_surveyed_who_report_feeling_satistfied_with_the_water_point_design_and_water_service]]*WWWW[[#This Row],[Total PoP ]]</f>
        <v>3503</v>
      </c>
      <c r="DB20" s="877">
        <f>WWWW[[#This Row],[%_of_affected_people_surveyed_who_report_feeling_informed_about_the_different_WASH_services_available_to_them]]*WWWW[[#This Row],[Total PoP ]]</f>
        <v>3503</v>
      </c>
      <c r="DC20" s="877">
        <f>WWWW[[#This Row],[%_of_complaints_received_that_result_in_timely_corrective_action_and_feedback_to_the_community]]*WWWW[[#This Row],[Total PoP ]]</f>
        <v>3503</v>
      </c>
      <c r="DD20" s="451">
        <f>MAX(WWWW[[#This Row],['# of affected people surveyed who report feeling satistfied with the latrine design and sanitation service ]:['# complaints received that result in timely, corrective action and feedback to the community]])</f>
        <v>3503</v>
      </c>
      <c r="DE20" s="500">
        <f>IF(WWWW[[#This Row],['#_PPL_accessed_water_in_TLS]]&gt;WWWW[[#This Row],['# students access to functioning school latrines_HRP5]],WWWW[[#This Row],['#_PPL_accessed_water_in_TLS]],WWWW[[#This Row],['# students access to functioning school latrines_HRP5]])</f>
        <v>150</v>
      </c>
      <c r="DF20" s="500">
        <f>IF(WWWW[[#This Row],['#_PPL_accessed_water_in_THF]]&gt;WWWW[[#This Row],['# people access to functioning latrines in THF_HRP6]],WWWW[[#This Row],['#_PPL_accessed_water_in_THF]],WWWW[[#This Row],['# people access to functioning latrines in THF_HRP6]])</f>
        <v>0</v>
      </c>
      <c r="DG20"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120</v>
      </c>
      <c r="DH2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3503</v>
      </c>
      <c r="DI20"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20"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20"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2129</v>
      </c>
      <c r="DL2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3503</v>
      </c>
      <c r="DM20" s="863" t="str">
        <f>VLOOKUP(WWWW[[#This Row],[Site Name]],SiteDB6[[Site Name]:[CCCM Management]],6,FALSE)</f>
        <v>Yes</v>
      </c>
      <c r="DN20" s="863">
        <f>VLOOKUP(WWWW[[#This Row],[Site Name]],SiteDB6[[Site Name]:[CCCM Focal Agency]],7,FALSE)</f>
        <v>0</v>
      </c>
      <c r="DO20" s="863" t="str">
        <f>VLOOKUP(WWWW[[#This Row],[Site Name]],SiteDB6[[Site Name]:[Location Type 1]],9,FALSE)</f>
        <v>Camp</v>
      </c>
      <c r="DP20" s="863" t="str">
        <f>VLOOKUP(WWWW[[#This Row],[Site Name]],SiteDB6[[Site Name]:[Type of Accommodation]],10,FALSE)</f>
        <v>Planned Camp</v>
      </c>
      <c r="DQ20" s="863" t="str">
        <f>VLOOKUP(WWWW[[#This Row],[Site Name]],SiteDB6[[Site Name]:[Ethnic or GCA/NGCA]],11,FALSE)</f>
        <v>Muslim</v>
      </c>
      <c r="DR20" s="863">
        <f>VLOOKUP(WWWW[[#This Row],[Site Name]],SiteDB6[[Site Name]:[Lat]],12,FALSE)</f>
        <v>20.185917</v>
      </c>
      <c r="DS20" s="863">
        <f>VLOOKUP(WWWW[[#This Row],[Site Name]],SiteDB6[[Site Name]:[Long]],13,FALSE)</f>
        <v>92.831000000000003</v>
      </c>
      <c r="DT20" s="863" t="str">
        <f>VLOOKUP(WWWW[[#This Row],[Site Name]],SiteDB6[[Site Name]:[Pcode]],3,FALSE)</f>
        <v>MMR012CMP092</v>
      </c>
      <c r="DU20" s="876" t="str">
        <f t="shared" si="0"/>
        <v>Covered</v>
      </c>
      <c r="DV20" s="477">
        <f>VLOOKUP(WWWW[[#This Row],[Site Name]],SiteDB6[[Site Name]:[PWD_Total]],22,FALSE)</f>
        <v>88</v>
      </c>
      <c r="DW20" s="477">
        <f>VLOOKUP(WWWW[[#This Row],[Site Name]],SiteDB6[[Site Name]:[PWD_Total]],23,FALSE)</f>
        <v>397</v>
      </c>
      <c r="DX20" s="477">
        <f>WWWW[[#This Row],['# of Male_People with disabilities]]+WWWW[[#This Row],['# of Female_People with disabilities]]</f>
        <v>485</v>
      </c>
      <c r="DY20" s="863"/>
      <c r="DZ20" s="876"/>
      <c r="EA20" s="876"/>
      <c r="EB20" s="876"/>
      <c r="EC20" s="876">
        <f>VLOOKUP(WWWW[[#This Row],[Site Name]],SiteDB6[[Site Name]:[Pop
(CCCM as of Autust 2021)]],16,FALSE)</f>
        <v>657</v>
      </c>
      <c r="ED20" s="876">
        <f>VLOOKUP(WWWW[[#This Row],[Site Name]],SiteDB6[[Site Name]:[Pop
(CCCM as of Autust 2021)]],17,FALSE)</f>
        <v>3906</v>
      </c>
      <c r="EE20" s="477"/>
    </row>
    <row r="21" spans="1:135">
      <c r="A21" s="878" t="s">
        <v>3171</v>
      </c>
      <c r="B21" s="879" t="s">
        <v>2269</v>
      </c>
      <c r="C21" s="880" t="s">
        <v>2269</v>
      </c>
      <c r="D21" s="880" t="s">
        <v>3169</v>
      </c>
      <c r="E21" s="881" t="s">
        <v>293</v>
      </c>
      <c r="F21" s="851" t="s">
        <v>294</v>
      </c>
      <c r="G21" s="863" t="s">
        <v>43</v>
      </c>
      <c r="H21" s="880" t="s">
        <v>440</v>
      </c>
      <c r="I21" s="864">
        <v>774</v>
      </c>
      <c r="J21" s="864">
        <v>4582</v>
      </c>
      <c r="K21" s="684">
        <f>WWWW[[#This Row],[Total PoP ]]/WWWW[[#This Row],[Total HH]]</f>
        <v>5.9198966408268729</v>
      </c>
      <c r="L21" s="865">
        <v>44835</v>
      </c>
      <c r="M21" s="866">
        <v>45382</v>
      </c>
      <c r="N21" s="864">
        <v>622</v>
      </c>
      <c r="O21" s="500">
        <v>63</v>
      </c>
      <c r="P21" s="864">
        <v>76</v>
      </c>
      <c r="Q21" s="500"/>
      <c r="R21" s="500"/>
      <c r="S21" s="864"/>
      <c r="T21" s="864"/>
      <c r="U21" s="864">
        <v>97</v>
      </c>
      <c r="V21" s="867">
        <v>0.67</v>
      </c>
      <c r="W21" s="864">
        <v>81</v>
      </c>
      <c r="X21" s="867">
        <v>0.28000000000000003</v>
      </c>
      <c r="Y21" s="864"/>
      <c r="Z21" s="500"/>
      <c r="AA21" s="500"/>
      <c r="AB21" s="500"/>
      <c r="AC21" s="500"/>
      <c r="AD21" s="500"/>
      <c r="AE21" s="500"/>
      <c r="AF21" s="868"/>
      <c r="AG21" s="864">
        <v>160</v>
      </c>
      <c r="AH21" s="864">
        <v>186</v>
      </c>
      <c r="AI21" s="864">
        <v>44</v>
      </c>
      <c r="AJ21" s="864">
        <v>139</v>
      </c>
      <c r="AK21" s="867">
        <v>1</v>
      </c>
      <c r="AL21" s="867">
        <v>0.9</v>
      </c>
      <c r="AM21" s="867">
        <v>0.39</v>
      </c>
      <c r="AN21" s="864"/>
      <c r="AO21" s="864">
        <v>19</v>
      </c>
      <c r="AP21" s="864">
        <v>2</v>
      </c>
      <c r="AQ21" s="500"/>
      <c r="AR21" s="864" t="s">
        <v>41</v>
      </c>
      <c r="AS21" s="864"/>
      <c r="AT21" s="864"/>
      <c r="AU21" s="869"/>
      <c r="AV21" s="864">
        <v>620</v>
      </c>
      <c r="AW21" s="864">
        <v>1052</v>
      </c>
      <c r="AX21" s="864">
        <v>965</v>
      </c>
      <c r="AY21" s="864">
        <v>952</v>
      </c>
      <c r="AZ21" s="864">
        <v>1548</v>
      </c>
      <c r="BA21" s="864">
        <v>1515</v>
      </c>
      <c r="BB21" s="450">
        <v>0.93</v>
      </c>
      <c r="BC21" s="867">
        <v>1</v>
      </c>
      <c r="BD21" s="451"/>
      <c r="BE21" s="451"/>
      <c r="BF21" s="451"/>
      <c r="BG21" s="451"/>
      <c r="BH21" s="451"/>
      <c r="BI21" s="870"/>
      <c r="BJ21" s="450">
        <v>1</v>
      </c>
      <c r="BK21" s="450">
        <v>1</v>
      </c>
      <c r="BL21" s="450">
        <v>1</v>
      </c>
      <c r="BM21" s="450">
        <v>1</v>
      </c>
      <c r="BN21" s="450"/>
      <c r="BO21" s="500">
        <v>91</v>
      </c>
      <c r="BP21" s="500"/>
      <c r="BQ21" s="500">
        <v>26</v>
      </c>
      <c r="BR21" s="500"/>
      <c r="BS21" s="500"/>
      <c r="BT21" s="500"/>
      <c r="BU21" s="500"/>
      <c r="BV21" s="871" t="str">
        <f>IF(WWWW[[#This Row],['#_Water samples_Tested_at_water_source]]="","no test","Tested")</f>
        <v>Tested</v>
      </c>
      <c r="BW21" s="871" t="str">
        <f>IF(WWWW[[#This Row],['#_Water samples_Tested_at_HH]]="","no test","Tested")</f>
        <v>Tested</v>
      </c>
      <c r="BX21" s="872" t="str">
        <f>IF(AND(WWWW[[#This Row],[Water_testing_at source]]="no test",WWWW[[#This Row],[Water_testing_at HH]]="no test"),"No Test","Tested")</f>
        <v>Tested</v>
      </c>
      <c r="BY21" s="87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21" s="873">
        <f>WWWW[[#This Row],[% HRP1]]*WWWW[[#This Row],[Total PoP ]]</f>
        <v>4582</v>
      </c>
      <c r="CA21" s="874">
        <f>WWWW[[#This Row],[HRP1]]/500</f>
        <v>9.1639999999999997</v>
      </c>
      <c r="CB21" s="875">
        <f>1-WWWW[[#This Row],[% HRP1]]</f>
        <v>0</v>
      </c>
      <c r="CC21" s="874">
        <f>WWWW[[#This Row],[%equitable and continuous access to sufficient quantity of safe drinking and domestic water''s GAP]]*WWWW[[#This Row],[Total PoP ]]</f>
        <v>0</v>
      </c>
      <c r="CD21" s="451">
        <f>ROUND(IF(WWWW[[#This Row],[Total PoP ]]&lt;500,1,WWWW[[#This Row],[Total PoP ]]/500),0)</f>
        <v>9</v>
      </c>
      <c r="CE21" s="872">
        <f>IF(WWWW[[#This Row],[Total required water points]]-WWWW[[#This Row],['#Water points coverage]]&lt;0,0,WWWW[[#This Row],[Total required water points]]-WWWW[[#This Row],['#Water points coverage]])</f>
        <v>0</v>
      </c>
      <c r="CF21" s="452">
        <f>WWWW[[#This Row],[HRP2]]/WWWW[[#This Row],[Total PoP ]]</f>
        <v>0.70253164556962022</v>
      </c>
      <c r="CG21" s="87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3219</v>
      </c>
      <c r="CH21" s="455">
        <f>IF(WWWW[[#This Row],['#_Functional_adult_latrines]]="","",WWWW[[#This Row],[Total PoP ]]/WWWW[[#This Row],['#_Functional_adult_latrines]])</f>
        <v>28.637499999999999</v>
      </c>
      <c r="CI21" s="872">
        <f>WWWW[[#This Row],['#_of_latrines_in_TLS/CFS]]*50</f>
        <v>100</v>
      </c>
      <c r="CJ21" s="451">
        <f>IF(WWWW[[#This Row],['#_of_latrines_in_THF]]="",0,WWWW[[#This Row],['#_of_latrines_in_THF]]*50)</f>
        <v>0</v>
      </c>
      <c r="CK21" s="872">
        <f>ROUND(IF(WWWW[[#This Row],[Location Type 1]]="camp",WWWW[[#This Row],[Total PoP ]]/20),0)</f>
        <v>229</v>
      </c>
      <c r="CL21" s="872">
        <f>IF(WWWW[[#This Row],[Total required Latrines]]-WWWW[[#This Row],['#_Existing_latrines]]&lt;0,0,WWWW[[#This Row],[Total required Latrines]]-WWWW[[#This Row],['#_Existing_latrines]])</f>
        <v>43</v>
      </c>
      <c r="CM21" s="875">
        <f>1-WWWW[[#This Row],[% HRP2]]</f>
        <v>0.29746835443037978</v>
      </c>
      <c r="CN21" s="871">
        <f>IF(WWWW[[#This Row],['#_Existing_latrines]]="","NA",(WWWW[[#This Row],['#_Existing_latrines]]-WWWW[[#This Row],['#_Functional_adult_latrines]])/WWWW[[#This Row],['#_Existing_latrines]])</f>
        <v>0.13978494623655913</v>
      </c>
      <c r="CO21" s="87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3589</v>
      </c>
      <c r="CP21" s="87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4582</v>
      </c>
      <c r="CQ21" s="872">
        <f>IF(WWWW[[#This Row],['#_of_affected_women_and_girls_receiving_a_sufficient_quantity_of_sanitary_pads]]&gt;WWWW[[#This Row],[Total PoP ]],WWWW[[#This Row],[Total PoP ]],WWWW[[#This Row],['#_of_affected_women_and_girls_receiving_a_sufficient_quantity_of_sanitary_pads]])</f>
        <v>1515</v>
      </c>
      <c r="CR21" s="872">
        <f>IF(WWWW[[#This Row],['# People with access to soap]]&gt;WWWW[[#This Row],['# People with access to Sanity Pads]],WWWW[[#This Row],['# People with access to soap]],WWWW[[#This Row],['# People with access to Sanity Pads]])</f>
        <v>4582</v>
      </c>
      <c r="CS21" s="872">
        <f>IF(WWWW[[#This Row],['# people reached by regular dedicated hygiene promotion_5]]&gt;WWWW[[#This Row],['# People received regular supply of hygiene items_6]],WWWW[[#This Row],['# people reached by regular dedicated hygiene promotion_5]],WWWW[[#This Row],['# People received regular supply of hygiene items_6]])</f>
        <v>4582</v>
      </c>
      <c r="CT21" s="875">
        <f>IF(WWWW[[#This Row],[HRP3]]/WWWW[[#This Row],[Total PoP ]]&gt;100%,100%,WWWW[[#This Row],[HRP3]]/WWWW[[#This Row],[Total PoP ]])</f>
        <v>1</v>
      </c>
      <c r="CU21" s="871">
        <f>1-WWWW[[#This Row],[Hygiene Coverage%]]</f>
        <v>0</v>
      </c>
      <c r="CV21" s="867">
        <f>WWWW[[#This Row],['# people reached by regular dedicated hygiene promotion_5]]/WWWW[[#This Row],[Total PoP ]]</f>
        <v>0.78328240942819727</v>
      </c>
      <c r="CW21" s="871">
        <f>IF(WWWW[[#This Row],['#_of_affected_households_receiving_a_sufficient_quantity_of_soap]]/WWWW[[#This Row],[Total HH]]&gt;1,1,WWWW[[#This Row],['#_of_affected_households_receiving_a_sufficient_quantity_of_soap]]/WWWW[[#This Row],[Total HH]])</f>
        <v>1</v>
      </c>
      <c r="CX21" s="455" t="str">
        <f>IF(WWWW[[#This Row],['#_students at TLS_CFS]]="","No","Yes")</f>
        <v>Yes</v>
      </c>
      <c r="CY21" s="452">
        <f>WWWW[[#This Row],[%_of_affected_people_surveyed_who_report_feeling_informed_about_the_different_WASH_services_available_to_them]]</f>
        <v>1</v>
      </c>
      <c r="CZ21" s="877">
        <f>WWWW[[#This Row],[%_of_affected_people_surveyed_who_report_feeling_satistfied_with_the_latrine_design_and_sanitation_service]]*WWWW[[#This Row],[Total PoP ]]</f>
        <v>4582</v>
      </c>
      <c r="DA21" s="877">
        <f>WWWW[[#This Row],[%_of_affected_people_surveyed_who_report_feeling_satistfied_with_the_water_point_design_and_water_service]]*WWWW[[#This Row],[Total PoP ]]</f>
        <v>4582</v>
      </c>
      <c r="DB21" s="877">
        <f>WWWW[[#This Row],[%_of_affected_people_surveyed_who_report_feeling_informed_about_the_different_WASH_services_available_to_them]]*WWWW[[#This Row],[Total PoP ]]</f>
        <v>4582</v>
      </c>
      <c r="DC21" s="877">
        <f>WWWW[[#This Row],[%_of_complaints_received_that_result_in_timely_corrective_action_and_feedback_to_the_community]]*WWWW[[#This Row],[Total PoP ]]</f>
        <v>4582</v>
      </c>
      <c r="DD21" s="451">
        <f>MAX(WWWW[[#This Row],['# of affected people surveyed who report feeling satistfied with the latrine design and sanitation service ]:['# complaints received that result in timely, corrective action and feedback to the community]])</f>
        <v>4582</v>
      </c>
      <c r="DE21" s="500">
        <f>IF(WWWW[[#This Row],['#_PPL_accessed_water_in_TLS]]&gt;WWWW[[#This Row],['# students access to functioning school latrines_HRP5]],WWWW[[#This Row],['#_PPL_accessed_water_in_TLS]],WWWW[[#This Row],['# students access to functioning school latrines_HRP5]])</f>
        <v>100</v>
      </c>
      <c r="DF21" s="500">
        <f>IF(WWWW[[#This Row],['#_PPL_accessed_water_in_THF]]&gt;WWWW[[#This Row],['# people access to functioning latrines in THF_HRP6]],WWWW[[#This Row],['#_PPL_accessed_water_in_THF]],WWWW[[#This Row],['# people access to functioning latrines in THF_HRP6]])</f>
        <v>0</v>
      </c>
      <c r="DG21"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880</v>
      </c>
      <c r="DH2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4582</v>
      </c>
      <c r="DI21"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21"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21"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3589</v>
      </c>
      <c r="DL2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4582</v>
      </c>
      <c r="DM21" s="863" t="str">
        <f>VLOOKUP(WWWW[[#This Row],[Site Name]],SiteDB6[[Site Name]:[CCCM Management]],6,FALSE)</f>
        <v>Yes</v>
      </c>
      <c r="DN21" s="863">
        <f>VLOOKUP(WWWW[[#This Row],[Site Name]],SiteDB6[[Site Name]:[CCCM Focal Agency]],7,FALSE)</f>
        <v>0</v>
      </c>
      <c r="DO21" s="863" t="str">
        <f>VLOOKUP(WWWW[[#This Row],[Site Name]],SiteDB6[[Site Name]:[Location Type 1]],9,FALSE)</f>
        <v>Camp</v>
      </c>
      <c r="DP21" s="863" t="str">
        <f>VLOOKUP(WWWW[[#This Row],[Site Name]],SiteDB6[[Site Name]:[Type of Accommodation]],10,FALSE)</f>
        <v>Planned Camp</v>
      </c>
      <c r="DQ21" s="863" t="str">
        <f>VLOOKUP(WWWW[[#This Row],[Site Name]],SiteDB6[[Site Name]:[Ethnic or GCA/NGCA]],11,FALSE)</f>
        <v>Muslim</v>
      </c>
      <c r="DR21" s="863">
        <f>VLOOKUP(WWWW[[#This Row],[Site Name]],SiteDB6[[Site Name]:[Lat]],12,FALSE)</f>
        <v>20.206778</v>
      </c>
      <c r="DS21" s="863">
        <f>VLOOKUP(WWWW[[#This Row],[Site Name]],SiteDB6[[Site Name]:[Long]],13,FALSE)</f>
        <v>92.774193999999994</v>
      </c>
      <c r="DT21" s="863" t="str">
        <f>VLOOKUP(WWWW[[#This Row],[Site Name]],SiteDB6[[Site Name]:[Pcode]],3,FALSE)</f>
        <v>MMR012CMP098</v>
      </c>
      <c r="DU21" s="876" t="str">
        <f t="shared" si="0"/>
        <v>Covered</v>
      </c>
      <c r="DV21" s="477">
        <f>VLOOKUP(WWWW[[#This Row],[Site Name]],SiteDB6[[Site Name]:[PWD_Total]],22,FALSE)</f>
        <v>42</v>
      </c>
      <c r="DW21" s="477">
        <f>VLOOKUP(WWWW[[#This Row],[Site Name]],SiteDB6[[Site Name]:[PWD_Total]],23,FALSE)</f>
        <v>432</v>
      </c>
      <c r="DX21" s="477">
        <f>WWWW[[#This Row],['# of Male_People with disabilities]]+WWWW[[#This Row],['# of Female_People with disabilities]]</f>
        <v>474</v>
      </c>
      <c r="DY21" s="863"/>
      <c r="DZ21" s="876"/>
      <c r="EA21" s="876"/>
      <c r="EB21" s="876"/>
      <c r="EC21" s="876">
        <f>VLOOKUP(WWWW[[#This Row],[Site Name]],SiteDB6[[Site Name]:[Pop
(CCCM as of Autust 2021)]],16,FALSE)</f>
        <v>777</v>
      </c>
      <c r="ED21" s="876">
        <f>VLOOKUP(WWWW[[#This Row],[Site Name]],SiteDB6[[Site Name]:[Pop
(CCCM as of Autust 2021)]],17,FALSE)</f>
        <v>4735</v>
      </c>
      <c r="EE21" s="477"/>
    </row>
    <row r="22" spans="1:135">
      <c r="A22" s="878" t="s">
        <v>3171</v>
      </c>
      <c r="B22" s="879" t="s">
        <v>2269</v>
      </c>
      <c r="C22" s="880" t="s">
        <v>2269</v>
      </c>
      <c r="D22" s="880" t="s">
        <v>3169</v>
      </c>
      <c r="E22" s="881" t="s">
        <v>293</v>
      </c>
      <c r="F22" s="851" t="s">
        <v>294</v>
      </c>
      <c r="G22" s="863" t="s">
        <v>43</v>
      </c>
      <c r="H22" s="880" t="s">
        <v>431</v>
      </c>
      <c r="I22" s="864">
        <v>2728</v>
      </c>
      <c r="J22" s="864">
        <v>13878</v>
      </c>
      <c r="K22" s="684">
        <f>WWWW[[#This Row],[Total PoP ]]/WWWW[[#This Row],[Total HH]]</f>
        <v>5.0872434017595305</v>
      </c>
      <c r="L22" s="865">
        <v>44835</v>
      </c>
      <c r="M22" s="866">
        <v>45382</v>
      </c>
      <c r="N22" s="864">
        <v>1590</v>
      </c>
      <c r="O22" s="500">
        <v>217</v>
      </c>
      <c r="P22" s="864">
        <v>226</v>
      </c>
      <c r="Q22" s="500"/>
      <c r="R22" s="500"/>
      <c r="S22" s="864"/>
      <c r="T22" s="864"/>
      <c r="U22" s="864">
        <v>109</v>
      </c>
      <c r="V22" s="867">
        <v>0.88</v>
      </c>
      <c r="W22" s="864">
        <v>106</v>
      </c>
      <c r="X22" s="867">
        <v>0.25</v>
      </c>
      <c r="Y22" s="864"/>
      <c r="Z22" s="500"/>
      <c r="AA22" s="500"/>
      <c r="AB22" s="500"/>
      <c r="AC22" s="500"/>
      <c r="AD22" s="500"/>
      <c r="AE22" s="500"/>
      <c r="AF22" s="868"/>
      <c r="AG22" s="864">
        <v>651</v>
      </c>
      <c r="AH22" s="864">
        <v>688</v>
      </c>
      <c r="AI22" s="864">
        <v>148</v>
      </c>
      <c r="AJ22" s="864">
        <v>457</v>
      </c>
      <c r="AK22" s="867">
        <v>1</v>
      </c>
      <c r="AL22" s="867">
        <v>1</v>
      </c>
      <c r="AM22" s="867">
        <v>0.82</v>
      </c>
      <c r="AN22" s="864">
        <v>16</v>
      </c>
      <c r="AO22" s="864">
        <v>120</v>
      </c>
      <c r="AP22" s="864">
        <v>21</v>
      </c>
      <c r="AQ22" s="500"/>
      <c r="AR22" s="864" t="s">
        <v>41</v>
      </c>
      <c r="AS22" s="864"/>
      <c r="AT22" s="864"/>
      <c r="AU22" s="869"/>
      <c r="AV22" s="864">
        <v>1091</v>
      </c>
      <c r="AW22" s="864">
        <v>3240</v>
      </c>
      <c r="AX22" s="864">
        <v>869</v>
      </c>
      <c r="AY22" s="864">
        <v>909</v>
      </c>
      <c r="AZ22" s="864">
        <v>5456</v>
      </c>
      <c r="BA22" s="864">
        <v>6588</v>
      </c>
      <c r="BB22" s="450">
        <v>1</v>
      </c>
      <c r="BC22" s="867">
        <v>1</v>
      </c>
      <c r="BD22" s="451">
        <v>13</v>
      </c>
      <c r="BE22" s="451"/>
      <c r="BF22" s="451"/>
      <c r="BG22" s="451"/>
      <c r="BH22" s="451"/>
      <c r="BI22" s="870"/>
      <c r="BJ22" s="450">
        <v>1</v>
      </c>
      <c r="BK22" s="450">
        <v>1</v>
      </c>
      <c r="BL22" s="450">
        <v>1</v>
      </c>
      <c r="BM22" s="450">
        <v>1</v>
      </c>
      <c r="BN22" s="450"/>
      <c r="BO22" s="500">
        <v>168</v>
      </c>
      <c r="BP22" s="500"/>
      <c r="BQ22" s="500">
        <v>158</v>
      </c>
      <c r="BR22" s="500"/>
      <c r="BS22" s="500"/>
      <c r="BT22" s="500"/>
      <c r="BU22" s="500"/>
      <c r="BV22" s="871" t="str">
        <f>IF(WWWW[[#This Row],['#_Water samples_Tested_at_water_source]]="","no test","Tested")</f>
        <v>Tested</v>
      </c>
      <c r="BW22" s="871" t="str">
        <f>IF(WWWW[[#This Row],['#_Water samples_Tested_at_HH]]="","no test","Tested")</f>
        <v>Tested</v>
      </c>
      <c r="BX22" s="872" t="str">
        <f>IF(AND(WWWW[[#This Row],[Water_testing_at source]]="no test",WWWW[[#This Row],[Water_testing_at HH]]="no test"),"No Test","Tested")</f>
        <v>Tested</v>
      </c>
      <c r="BY22" s="87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22" s="873">
        <f>WWWW[[#This Row],[% HRP1]]*WWWW[[#This Row],[Total PoP ]]</f>
        <v>13878</v>
      </c>
      <c r="CA22" s="874">
        <f>WWWW[[#This Row],[HRP1]]/500</f>
        <v>27.756</v>
      </c>
      <c r="CB22" s="875">
        <f>1-WWWW[[#This Row],[% HRP1]]</f>
        <v>0</v>
      </c>
      <c r="CC22" s="874">
        <f>WWWW[[#This Row],[%equitable and continuous access to sufficient quantity of safe drinking and domestic water''s GAP]]*WWWW[[#This Row],[Total PoP ]]</f>
        <v>0</v>
      </c>
      <c r="CD22" s="451">
        <f>ROUND(IF(WWWW[[#This Row],[Total PoP ]]&lt;500,1,WWWW[[#This Row],[Total PoP ]]/500),0)</f>
        <v>28</v>
      </c>
      <c r="CE22" s="872">
        <f>IF(WWWW[[#This Row],[Total required water points]]-WWWW[[#This Row],['#Water points coverage]]&lt;0,0,WWWW[[#This Row],[Total required water points]]-WWWW[[#This Row],['#Water points coverage]])</f>
        <v>0.24399999999999977</v>
      </c>
      <c r="CF22" s="452">
        <f>WWWW[[#This Row],[HRP2]]/WWWW[[#This Row],[Total PoP ]]</f>
        <v>0.96988038622279871</v>
      </c>
      <c r="CG22" s="87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13460</v>
      </c>
      <c r="CH22" s="455">
        <f>IF(WWWW[[#This Row],['#_Functional_adult_latrines]]="","",WWWW[[#This Row],[Total PoP ]]/WWWW[[#This Row],['#_Functional_adult_latrines]])</f>
        <v>21.317972350230416</v>
      </c>
      <c r="CI22" s="872">
        <f>WWWW[[#This Row],['#_of_latrines_in_TLS/CFS]]*50</f>
        <v>1050</v>
      </c>
      <c r="CJ22" s="451">
        <f>IF(WWWW[[#This Row],['#_of_latrines_in_THF]]="",0,WWWW[[#This Row],['#_of_latrines_in_THF]]*50)</f>
        <v>0</v>
      </c>
      <c r="CK22" s="872">
        <f>ROUND(IF(WWWW[[#This Row],[Location Type 1]]="camp",WWWW[[#This Row],[Total PoP ]]/20),0)</f>
        <v>694</v>
      </c>
      <c r="CL22" s="872">
        <f>IF(WWWW[[#This Row],[Total required Latrines]]-WWWW[[#This Row],['#_Existing_latrines]]&lt;0,0,WWWW[[#This Row],[Total required Latrines]]-WWWW[[#This Row],['#_Existing_latrines]])</f>
        <v>6</v>
      </c>
      <c r="CM22" s="875">
        <f>1-WWWW[[#This Row],[% HRP2]]</f>
        <v>3.0119613777201293E-2</v>
      </c>
      <c r="CN22" s="871">
        <f>IF(WWWW[[#This Row],['#_Existing_latrines]]="","NA",(WWWW[[#This Row],['#_Existing_latrines]]-WWWW[[#This Row],['#_Functional_adult_latrines]])/WWWW[[#This Row],['#_Existing_latrines]])</f>
        <v>5.3779069767441859E-2</v>
      </c>
      <c r="CO22" s="87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6109</v>
      </c>
      <c r="CP22" s="87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13878</v>
      </c>
      <c r="CQ22" s="872">
        <f>IF(WWWW[[#This Row],['#_of_affected_women_and_girls_receiving_a_sufficient_quantity_of_sanitary_pads]]&gt;WWWW[[#This Row],[Total PoP ]],WWWW[[#This Row],[Total PoP ]],WWWW[[#This Row],['#_of_affected_women_and_girls_receiving_a_sufficient_quantity_of_sanitary_pads]])</f>
        <v>6588</v>
      </c>
      <c r="CR22" s="872">
        <f>IF(WWWW[[#This Row],['# People with access to soap]]&gt;WWWW[[#This Row],['# People with access to Sanity Pads]],WWWW[[#This Row],['# People with access to soap]],WWWW[[#This Row],['# People with access to Sanity Pads]])</f>
        <v>13878</v>
      </c>
      <c r="CS22" s="872">
        <f>IF(WWWW[[#This Row],['# people reached by regular dedicated hygiene promotion_5]]&gt;WWWW[[#This Row],['# People received regular supply of hygiene items_6]],WWWW[[#This Row],['# people reached by regular dedicated hygiene promotion_5]],WWWW[[#This Row],['# People received regular supply of hygiene items_6]])</f>
        <v>13878</v>
      </c>
      <c r="CT22" s="875">
        <f>IF(WWWW[[#This Row],[HRP3]]/WWWW[[#This Row],[Total PoP ]]&gt;100%,100%,WWWW[[#This Row],[HRP3]]/WWWW[[#This Row],[Total PoP ]])</f>
        <v>1</v>
      </c>
      <c r="CU22" s="871">
        <f>1-WWWW[[#This Row],[Hygiene Coverage%]]</f>
        <v>0</v>
      </c>
      <c r="CV22" s="867">
        <f>WWWW[[#This Row],['# people reached by regular dedicated hygiene promotion_5]]/WWWW[[#This Row],[Total PoP ]]</f>
        <v>0.44019311139933709</v>
      </c>
      <c r="CW22" s="871">
        <f>IF(WWWW[[#This Row],['#_of_affected_households_receiving_a_sufficient_quantity_of_soap]]/WWWW[[#This Row],[Total HH]]&gt;1,1,WWWW[[#This Row],['#_of_affected_households_receiving_a_sufficient_quantity_of_soap]]/WWWW[[#This Row],[Total HH]])</f>
        <v>1</v>
      </c>
      <c r="CX22" s="455" t="str">
        <f>IF(WWWW[[#This Row],['#_students at TLS_CFS]]="","No","Yes")</f>
        <v>Yes</v>
      </c>
      <c r="CY22" s="452">
        <f>WWWW[[#This Row],[%_of_affected_people_surveyed_who_report_feeling_informed_about_the_different_WASH_services_available_to_them]]</f>
        <v>1</v>
      </c>
      <c r="CZ22" s="877">
        <f>WWWW[[#This Row],[%_of_affected_people_surveyed_who_report_feeling_satistfied_with_the_latrine_design_and_sanitation_service]]*WWWW[[#This Row],[Total PoP ]]</f>
        <v>13878</v>
      </c>
      <c r="DA22" s="877">
        <f>WWWW[[#This Row],[%_of_affected_people_surveyed_who_report_feeling_satistfied_with_the_water_point_design_and_water_service]]*WWWW[[#This Row],[Total PoP ]]</f>
        <v>13878</v>
      </c>
      <c r="DB22" s="877">
        <f>WWWW[[#This Row],[%_of_affected_people_surveyed_who_report_feeling_informed_about_the_different_WASH_services_available_to_them]]*WWWW[[#This Row],[Total PoP ]]</f>
        <v>13878</v>
      </c>
      <c r="DC22" s="877">
        <f>WWWW[[#This Row],[%_of_complaints_received_that_result_in_timely_corrective_action_and_feedback_to_the_community]]*WWWW[[#This Row],[Total PoP ]]</f>
        <v>13878</v>
      </c>
      <c r="DD22" s="451">
        <f>MAX(WWWW[[#This Row],['# of affected people surveyed who report feeling satistfied with the latrine design and sanitation service ]:['# complaints received that result in timely, corrective action and feedback to the community]])</f>
        <v>13878</v>
      </c>
      <c r="DE22" s="500">
        <f>IF(WWWW[[#This Row],['#_PPL_accessed_water_in_TLS]]&gt;WWWW[[#This Row],['# students access to functioning school latrines_HRP5]],WWWW[[#This Row],['#_PPL_accessed_water_in_TLS]],WWWW[[#This Row],['# students access to functioning school latrines_HRP5]])</f>
        <v>1050</v>
      </c>
      <c r="DF22" s="500">
        <f>IF(WWWW[[#This Row],['#_PPL_accessed_water_in_THF]]&gt;WWWW[[#This Row],['# people access to functioning latrines in THF_HRP6]],WWWW[[#This Row],['#_PPL_accessed_water_in_THF]],WWWW[[#This Row],['# people access to functioning latrines in THF_HRP6]])</f>
        <v>0</v>
      </c>
      <c r="DG22"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2960</v>
      </c>
      <c r="DH2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13878</v>
      </c>
      <c r="DI22"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22"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22"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6109</v>
      </c>
      <c r="DL2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13878</v>
      </c>
      <c r="DM22" s="863" t="str">
        <f>VLOOKUP(WWWW[[#This Row],[Site Name]],SiteDB6[[Site Name]:[CCCM Management]],6,FALSE)</f>
        <v>Yes</v>
      </c>
      <c r="DN22" s="863">
        <f>VLOOKUP(WWWW[[#This Row],[Site Name]],SiteDB6[[Site Name]:[CCCM Focal Agency]],7,FALSE)</f>
        <v>0</v>
      </c>
      <c r="DO22" s="863" t="str">
        <f>VLOOKUP(WWWW[[#This Row],[Site Name]],SiteDB6[[Site Name]:[Location Type 1]],9,FALSE)</f>
        <v>Camp</v>
      </c>
      <c r="DP22" s="863" t="str">
        <f>VLOOKUP(WWWW[[#This Row],[Site Name]],SiteDB6[[Site Name]:[Type of Accommodation]],10,FALSE)</f>
        <v>Planned Camp</v>
      </c>
      <c r="DQ22" s="863" t="str">
        <f>VLOOKUP(WWWW[[#This Row],[Site Name]],SiteDB6[[Site Name]:[Ethnic or GCA/NGCA]],11,FALSE)</f>
        <v>Muslim</v>
      </c>
      <c r="DR22" s="863">
        <f>VLOOKUP(WWWW[[#This Row],[Site Name]],SiteDB6[[Site Name]:[Lat]],12,FALSE)</f>
        <v>20.18994</v>
      </c>
      <c r="DS22" s="863">
        <f>VLOOKUP(WWWW[[#This Row],[Site Name]],SiteDB6[[Site Name]:[Long]],13,FALSE)</f>
        <v>92.798880999999994</v>
      </c>
      <c r="DT22" s="863" t="str">
        <f>VLOOKUP(WWWW[[#This Row],[Site Name]],SiteDB6[[Site Name]:[Pcode]],3,FALSE)</f>
        <v>MMR012CMP115</v>
      </c>
      <c r="DU22" s="876" t="str">
        <f t="shared" si="0"/>
        <v>Covered</v>
      </c>
      <c r="DV22" s="477">
        <f>VLOOKUP(WWWW[[#This Row],[Site Name]],SiteDB6[[Site Name]:[PWD_Total]],22,FALSE)</f>
        <v>168</v>
      </c>
      <c r="DW22" s="477">
        <f>VLOOKUP(WWWW[[#This Row],[Site Name]],SiteDB6[[Site Name]:[PWD_Total]],23,FALSE)</f>
        <v>1744</v>
      </c>
      <c r="DX22" s="477">
        <f>WWWW[[#This Row],['# of Male_People with disabilities]]+WWWW[[#This Row],['# of Female_People with disabilities]]</f>
        <v>1912</v>
      </c>
      <c r="DY22" s="863"/>
      <c r="DZ22" s="876"/>
      <c r="EA22" s="876"/>
      <c r="EB22" s="876"/>
      <c r="EC22" s="876">
        <f>VLOOKUP(WWWW[[#This Row],[Site Name]],SiteDB6[[Site Name]:[Pop
(CCCM as of Autust 2021)]],16,FALSE)</f>
        <v>2640</v>
      </c>
      <c r="ED22" s="876">
        <f>VLOOKUP(WWWW[[#This Row],[Site Name]],SiteDB6[[Site Name]:[Pop
(CCCM as of Autust 2021)]],17,FALSE)</f>
        <v>15778</v>
      </c>
      <c r="EE22" s="477"/>
    </row>
    <row r="23" spans="1:135">
      <c r="A23" s="878" t="s">
        <v>3171</v>
      </c>
      <c r="B23" s="879" t="s">
        <v>286</v>
      </c>
      <c r="C23" s="880" t="s">
        <v>286</v>
      </c>
      <c r="D23" s="880" t="s">
        <v>233</v>
      </c>
      <c r="E23" s="881" t="s">
        <v>293</v>
      </c>
      <c r="F23" s="851" t="s">
        <v>294</v>
      </c>
      <c r="G23" s="863" t="s">
        <v>43</v>
      </c>
      <c r="H23" s="880" t="s">
        <v>429</v>
      </c>
      <c r="I23" s="864">
        <v>2275</v>
      </c>
      <c r="J23" s="864">
        <v>12495</v>
      </c>
      <c r="K23" s="684">
        <f>WWWW[[#This Row],[Total PoP ]]/WWWW[[#This Row],[Total HH]]</f>
        <v>5.4923076923076923</v>
      </c>
      <c r="L23" s="865">
        <v>44713</v>
      </c>
      <c r="M23" s="866">
        <v>45077</v>
      </c>
      <c r="N23" s="864"/>
      <c r="O23" s="500">
        <v>191</v>
      </c>
      <c r="P23" s="864">
        <v>211</v>
      </c>
      <c r="Q23" s="500"/>
      <c r="R23" s="500"/>
      <c r="S23" s="864"/>
      <c r="T23" s="864"/>
      <c r="U23" s="864"/>
      <c r="V23" s="867"/>
      <c r="W23" s="864">
        <v>70</v>
      </c>
      <c r="X23" s="867">
        <v>0.93</v>
      </c>
      <c r="Y23" s="864"/>
      <c r="Z23" s="500"/>
      <c r="AA23" s="500"/>
      <c r="AB23" s="500"/>
      <c r="AC23" s="500"/>
      <c r="AD23" s="500"/>
      <c r="AE23" s="500"/>
      <c r="AF23" s="868"/>
      <c r="AG23" s="864">
        <v>806</v>
      </c>
      <c r="AH23" s="864">
        <v>808</v>
      </c>
      <c r="AI23" s="864"/>
      <c r="AJ23" s="864"/>
      <c r="AK23" s="867"/>
      <c r="AL23" s="867"/>
      <c r="AM23" s="867"/>
      <c r="AN23" s="864"/>
      <c r="AO23" s="864"/>
      <c r="AP23" s="864"/>
      <c r="AQ23" s="500"/>
      <c r="AR23" s="864" t="s">
        <v>41</v>
      </c>
      <c r="AS23" s="864"/>
      <c r="AT23" s="864"/>
      <c r="AU23" s="869"/>
      <c r="AV23" s="864">
        <v>679</v>
      </c>
      <c r="AW23" s="864">
        <v>2116</v>
      </c>
      <c r="AX23" s="864">
        <v>716</v>
      </c>
      <c r="AY23" s="864">
        <v>848</v>
      </c>
      <c r="AZ23" s="864"/>
      <c r="BA23" s="864"/>
      <c r="BB23" s="450"/>
      <c r="BC23" s="867"/>
      <c r="BD23" s="451"/>
      <c r="BE23" s="451"/>
      <c r="BF23" s="451"/>
      <c r="BG23" s="451"/>
      <c r="BH23" s="451"/>
      <c r="BI23" s="870"/>
      <c r="BJ23" s="450"/>
      <c r="BK23" s="450"/>
      <c r="BL23" s="450"/>
      <c r="BM23" s="450"/>
      <c r="BN23" s="450"/>
      <c r="BO23" s="500"/>
      <c r="BP23" s="500"/>
      <c r="BQ23" s="500"/>
      <c r="BR23" s="500"/>
      <c r="BS23" s="500"/>
      <c r="BT23" s="500"/>
      <c r="BU23" s="500"/>
      <c r="BV23" s="871" t="str">
        <f>IF(WWWW[[#This Row],['#_Water samples_Tested_at_water_source]]="","no test","Tested")</f>
        <v>no test</v>
      </c>
      <c r="BW23" s="871" t="str">
        <f>IF(WWWW[[#This Row],['#_Water samples_Tested_at_HH]]="","no test","Tested")</f>
        <v>Tested</v>
      </c>
      <c r="BX23" s="872" t="str">
        <f>IF(AND(WWWW[[#This Row],[Water_testing_at source]]="no test",WWWW[[#This Row],[Water_testing_at HH]]="no test"),"No Test","Tested")</f>
        <v>Tested</v>
      </c>
      <c r="BY23" s="87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23" s="873">
        <f>WWWW[[#This Row],[% HRP1]]*WWWW[[#This Row],[Total PoP ]]</f>
        <v>12495</v>
      </c>
      <c r="CA23" s="874">
        <f>WWWW[[#This Row],[HRP1]]/500</f>
        <v>24.99</v>
      </c>
      <c r="CB23" s="875">
        <f>1-WWWW[[#This Row],[% HRP1]]</f>
        <v>0</v>
      </c>
      <c r="CC23" s="874">
        <f>WWWW[[#This Row],[%equitable and continuous access to sufficient quantity of safe drinking and domestic water''s GAP]]*WWWW[[#This Row],[Total PoP ]]</f>
        <v>0</v>
      </c>
      <c r="CD23" s="451">
        <f>ROUND(IF(WWWW[[#This Row],[Total PoP ]]&lt;500,1,WWWW[[#This Row],[Total PoP ]]/500),0)</f>
        <v>25</v>
      </c>
      <c r="CE23" s="872">
        <f>IF(WWWW[[#This Row],[Total required water points]]-WWWW[[#This Row],['#Water points coverage]]&lt;0,0,WWWW[[#This Row],[Total required water points]]-WWWW[[#This Row],['#Water points coverage]])</f>
        <v>1.0000000000001563E-2</v>
      </c>
      <c r="CF23" s="452">
        <f>WWWW[[#This Row],[HRP2]]/WWWW[[#This Row],[Total PoP ]]</f>
        <v>1</v>
      </c>
      <c r="CG23" s="87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12495</v>
      </c>
      <c r="CH23" s="455">
        <f>IF(WWWW[[#This Row],['#_Functional_adult_latrines]]="","",WWWW[[#This Row],[Total PoP ]]/WWWW[[#This Row],['#_Functional_adult_latrines]])</f>
        <v>15.502481389578163</v>
      </c>
      <c r="CI23" s="872">
        <f>WWWW[[#This Row],['#_of_latrines_in_TLS/CFS]]*50</f>
        <v>0</v>
      </c>
      <c r="CJ23" s="451">
        <f>IF(WWWW[[#This Row],['#_of_latrines_in_THF]]="",0,WWWW[[#This Row],['#_of_latrines_in_THF]]*50)</f>
        <v>0</v>
      </c>
      <c r="CK23" s="872">
        <f>ROUND(IF(WWWW[[#This Row],[Location Type 1]]="camp",WWWW[[#This Row],[Total PoP ]]/20),0)</f>
        <v>625</v>
      </c>
      <c r="CL23" s="872">
        <f>IF(WWWW[[#This Row],[Total required Latrines]]-WWWW[[#This Row],['#_Existing_latrines]]&lt;0,0,WWWW[[#This Row],[Total required Latrines]]-WWWW[[#This Row],['#_Existing_latrines]])</f>
        <v>0</v>
      </c>
      <c r="CM23" s="875">
        <f>1-WWWW[[#This Row],[% HRP2]]</f>
        <v>0</v>
      </c>
      <c r="CN23" s="871">
        <f>IF(WWWW[[#This Row],['#_Existing_latrines]]="","NA",(WWWW[[#This Row],['#_Existing_latrines]]-WWWW[[#This Row],['#_Functional_adult_latrines]])/WWWW[[#This Row],['#_Existing_latrines]])</f>
        <v>2.4752475247524753E-3</v>
      </c>
      <c r="CO23" s="87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4359</v>
      </c>
      <c r="CP23" s="87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23" s="872">
        <f>IF(WWWW[[#This Row],['#_of_affected_women_and_girls_receiving_a_sufficient_quantity_of_sanitary_pads]]&gt;WWWW[[#This Row],[Total PoP ]],WWWW[[#This Row],[Total PoP ]],WWWW[[#This Row],['#_of_affected_women_and_girls_receiving_a_sufficient_quantity_of_sanitary_pads]])</f>
        <v>0</v>
      </c>
      <c r="CR23" s="872">
        <f>IF(WWWW[[#This Row],['# People with access to soap]]&gt;WWWW[[#This Row],['# People with access to Sanity Pads]],WWWW[[#This Row],['# People with access to soap]],WWWW[[#This Row],['# People with access to Sanity Pads]])</f>
        <v>0</v>
      </c>
      <c r="CS23" s="872">
        <f>IF(WWWW[[#This Row],['# people reached by regular dedicated hygiene promotion_5]]&gt;WWWW[[#This Row],['# People received regular supply of hygiene items_6]],WWWW[[#This Row],['# people reached by regular dedicated hygiene promotion_5]],WWWW[[#This Row],['# People received regular supply of hygiene items_6]])</f>
        <v>4359</v>
      </c>
      <c r="CT23" s="875">
        <f>IF(WWWW[[#This Row],[HRP3]]/WWWW[[#This Row],[Total PoP ]]&gt;100%,100%,WWWW[[#This Row],[HRP3]]/WWWW[[#This Row],[Total PoP ]])</f>
        <v>0.34885954381752698</v>
      </c>
      <c r="CU23" s="871">
        <f>1-WWWW[[#This Row],[Hygiene Coverage%]]</f>
        <v>0.65114045618247296</v>
      </c>
      <c r="CV23" s="867">
        <f>WWWW[[#This Row],['# people reached by regular dedicated hygiene promotion_5]]/WWWW[[#This Row],[Total PoP ]]</f>
        <v>0.34885954381752698</v>
      </c>
      <c r="CW23" s="871">
        <f>IF(WWWW[[#This Row],['#_of_affected_households_receiving_a_sufficient_quantity_of_soap]]/WWWW[[#This Row],[Total HH]]&gt;1,1,WWWW[[#This Row],['#_of_affected_households_receiving_a_sufficient_quantity_of_soap]]/WWWW[[#This Row],[Total HH]])</f>
        <v>0</v>
      </c>
      <c r="CX23" s="455" t="str">
        <f>IF(WWWW[[#This Row],['#_students at TLS_CFS]]="","No","Yes")</f>
        <v>No</v>
      </c>
      <c r="CY23" s="452">
        <f>WWWW[[#This Row],[%_of_affected_people_surveyed_who_report_feeling_informed_about_the_different_WASH_services_available_to_them]]</f>
        <v>0</v>
      </c>
      <c r="CZ23" s="877">
        <f>WWWW[[#This Row],[%_of_affected_people_surveyed_who_report_feeling_satistfied_with_the_latrine_design_and_sanitation_service]]*WWWW[[#This Row],[Total PoP ]]</f>
        <v>0</v>
      </c>
      <c r="DA23" s="877">
        <f>WWWW[[#This Row],[%_of_affected_people_surveyed_who_report_feeling_satistfied_with_the_water_point_design_and_water_service]]*WWWW[[#This Row],[Total PoP ]]</f>
        <v>0</v>
      </c>
      <c r="DB23" s="877">
        <f>WWWW[[#This Row],[%_of_affected_people_surveyed_who_report_feeling_informed_about_the_different_WASH_services_available_to_them]]*WWWW[[#This Row],[Total PoP ]]</f>
        <v>0</v>
      </c>
      <c r="DC23" s="877">
        <f>WWWW[[#This Row],[%_of_complaints_received_that_result_in_timely_corrective_action_and_feedback_to_the_community]]*WWWW[[#This Row],[Total PoP ]]</f>
        <v>0</v>
      </c>
      <c r="DD23" s="451">
        <f>MAX(WWWW[[#This Row],['# of affected people surveyed who report feeling satistfied with the latrine design and sanitation service ]:['# complaints received that result in timely, corrective action and feedback to the community]])</f>
        <v>0</v>
      </c>
      <c r="DE23" s="500">
        <f>IF(WWWW[[#This Row],['#_PPL_accessed_water_in_TLS]]&gt;WWWW[[#This Row],['# students access to functioning school latrines_HRP5]],WWWW[[#This Row],['#_PPL_accessed_water_in_TLS]],WWWW[[#This Row],['# students access to functioning school latrines_HRP5]])</f>
        <v>0</v>
      </c>
      <c r="DF23" s="500">
        <f>IF(WWWW[[#This Row],['#_PPL_accessed_water_in_THF]]&gt;WWWW[[#This Row],['# people access to functioning latrines in THF_HRP6]],WWWW[[#This Row],['#_PPL_accessed_water_in_THF]],WWWW[[#This Row],['# people access to functioning latrines in THF_HRP6]])</f>
        <v>0</v>
      </c>
      <c r="DG23"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0</v>
      </c>
      <c r="DH2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I23"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23"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23"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4359</v>
      </c>
      <c r="DL2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M23" s="863" t="str">
        <f>VLOOKUP(WWWW[[#This Row],[Site Name]],SiteDB6[[Site Name]:[CCCM Management]],6,FALSE)</f>
        <v>Yes</v>
      </c>
      <c r="DN23" s="863">
        <f>VLOOKUP(WWWW[[#This Row],[Site Name]],SiteDB6[[Site Name]:[CCCM Focal Agency]],7,FALSE)</f>
        <v>0</v>
      </c>
      <c r="DO23" s="863" t="str">
        <f>VLOOKUP(WWWW[[#This Row],[Site Name]],SiteDB6[[Site Name]:[Location Type 1]],9,FALSE)</f>
        <v>Camp</v>
      </c>
      <c r="DP23" s="863" t="str">
        <f>VLOOKUP(WWWW[[#This Row],[Site Name]],SiteDB6[[Site Name]:[Type of Accommodation]],10,FALSE)</f>
        <v>Planned Camp</v>
      </c>
      <c r="DQ23" s="863" t="str">
        <f>VLOOKUP(WWWW[[#This Row],[Site Name]],SiteDB6[[Site Name]:[Ethnic or GCA/NGCA]],11,FALSE)</f>
        <v>Muslim</v>
      </c>
      <c r="DR23" s="863">
        <f>VLOOKUP(WWWW[[#This Row],[Site Name]],SiteDB6[[Site Name]:[Lat]],12,FALSE)</f>
        <v>20.185092000000001</v>
      </c>
      <c r="DS23" s="863">
        <f>VLOOKUP(WWWW[[#This Row],[Site Name]],SiteDB6[[Site Name]:[Long]],13,FALSE)</f>
        <v>92.802295999999998</v>
      </c>
      <c r="DT23" s="863" t="str">
        <f>VLOOKUP(WWWW[[#This Row],[Site Name]],SiteDB6[[Site Name]:[Pcode]],3,FALSE)</f>
        <v>MMR012CMP116</v>
      </c>
      <c r="DU23" s="876" t="str">
        <f t="shared" si="0"/>
        <v>Covered</v>
      </c>
      <c r="DV23" s="477">
        <f>VLOOKUP(WWWW[[#This Row],[Site Name]],SiteDB6[[Site Name]:[PWD_Total]],22,FALSE)</f>
        <v>223</v>
      </c>
      <c r="DW23" s="477">
        <f>VLOOKUP(WWWW[[#This Row],[Site Name]],SiteDB6[[Site Name]:[PWD_Total]],23,FALSE)</f>
        <v>1507</v>
      </c>
      <c r="DX23" s="477">
        <f>WWWW[[#This Row],['# of Male_People with disabilities]]+WWWW[[#This Row],['# of Female_People with disabilities]]</f>
        <v>1730</v>
      </c>
      <c r="DY23" s="863"/>
      <c r="DZ23" s="876"/>
      <c r="EA23" s="876"/>
      <c r="EB23" s="876"/>
      <c r="EC23" s="876">
        <f>VLOOKUP(WWWW[[#This Row],[Site Name]],SiteDB6[[Site Name]:[Pop
(CCCM as of Autust 2021)]],16,FALSE)</f>
        <v>2275</v>
      </c>
      <c r="ED23" s="876">
        <f>VLOOKUP(WWWW[[#This Row],[Site Name]],SiteDB6[[Site Name]:[Pop
(CCCM as of Autust 2021)]],17,FALSE)</f>
        <v>12341</v>
      </c>
      <c r="EE23" s="477"/>
    </row>
    <row r="24" spans="1:135">
      <c r="A24" s="878" t="s">
        <v>3171</v>
      </c>
      <c r="B24" s="879" t="s">
        <v>286</v>
      </c>
      <c r="C24" s="880" t="s">
        <v>286</v>
      </c>
      <c r="D24" s="880" t="s">
        <v>233</v>
      </c>
      <c r="E24" s="881" t="s">
        <v>293</v>
      </c>
      <c r="F24" s="851" t="s">
        <v>294</v>
      </c>
      <c r="G24" s="863" t="s">
        <v>43</v>
      </c>
      <c r="H24" s="880" t="s">
        <v>2273</v>
      </c>
      <c r="I24" s="864">
        <v>400</v>
      </c>
      <c r="J24" s="864">
        <v>2698</v>
      </c>
      <c r="K24" s="684">
        <f>WWWW[[#This Row],[Total PoP ]]/WWWW[[#This Row],[Total HH]]</f>
        <v>6.7450000000000001</v>
      </c>
      <c r="L24" s="865">
        <v>44713</v>
      </c>
      <c r="M24" s="866">
        <v>45077</v>
      </c>
      <c r="N24" s="864"/>
      <c r="O24" s="500">
        <v>37</v>
      </c>
      <c r="P24" s="864">
        <v>42</v>
      </c>
      <c r="Q24" s="500"/>
      <c r="R24" s="500"/>
      <c r="S24" s="864"/>
      <c r="T24" s="864"/>
      <c r="U24" s="864"/>
      <c r="V24" s="867"/>
      <c r="W24" s="864">
        <v>65</v>
      </c>
      <c r="X24" s="867">
        <v>1</v>
      </c>
      <c r="Y24" s="864"/>
      <c r="Z24" s="500"/>
      <c r="AA24" s="500"/>
      <c r="AB24" s="500"/>
      <c r="AC24" s="500"/>
      <c r="AD24" s="500"/>
      <c r="AE24" s="500"/>
      <c r="AF24" s="868"/>
      <c r="AG24" s="864">
        <v>144</v>
      </c>
      <c r="AH24" s="864">
        <v>149</v>
      </c>
      <c r="AI24" s="864"/>
      <c r="AJ24" s="864"/>
      <c r="AK24" s="867"/>
      <c r="AL24" s="867"/>
      <c r="AM24" s="867"/>
      <c r="AN24" s="864">
        <v>2</v>
      </c>
      <c r="AO24" s="864"/>
      <c r="AP24" s="864"/>
      <c r="AQ24" s="500"/>
      <c r="AR24" s="864" t="s">
        <v>41</v>
      </c>
      <c r="AS24" s="864"/>
      <c r="AT24" s="864"/>
      <c r="AU24" s="869"/>
      <c r="AV24" s="864">
        <v>411</v>
      </c>
      <c r="AW24" s="864">
        <v>626</v>
      </c>
      <c r="AX24" s="864">
        <v>300</v>
      </c>
      <c r="AY24" s="864">
        <v>276</v>
      </c>
      <c r="AZ24" s="864"/>
      <c r="BA24" s="864"/>
      <c r="BB24" s="450"/>
      <c r="BC24" s="867"/>
      <c r="BD24" s="451"/>
      <c r="BE24" s="451"/>
      <c r="BF24" s="451"/>
      <c r="BG24" s="451"/>
      <c r="BH24" s="451"/>
      <c r="BI24" s="870"/>
      <c r="BJ24" s="450"/>
      <c r="BK24" s="450"/>
      <c r="BL24" s="450"/>
      <c r="BM24" s="450"/>
      <c r="BN24" s="450"/>
      <c r="BO24" s="500"/>
      <c r="BP24" s="500"/>
      <c r="BQ24" s="500"/>
      <c r="BR24" s="500"/>
      <c r="BS24" s="500"/>
      <c r="BT24" s="500"/>
      <c r="BU24" s="500"/>
      <c r="BV24" s="871" t="str">
        <f>IF(WWWW[[#This Row],['#_Water samples_Tested_at_water_source]]="","no test","Tested")</f>
        <v>no test</v>
      </c>
      <c r="BW24" s="871" t="str">
        <f>IF(WWWW[[#This Row],['#_Water samples_Tested_at_HH]]="","no test","Tested")</f>
        <v>Tested</v>
      </c>
      <c r="BX24" s="872" t="str">
        <f>IF(AND(WWWW[[#This Row],[Water_testing_at source]]="no test",WWWW[[#This Row],[Water_testing_at HH]]="no test"),"No Test","Tested")</f>
        <v>Tested</v>
      </c>
      <c r="BY24" s="87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24" s="873">
        <f>WWWW[[#This Row],[% HRP1]]*WWWW[[#This Row],[Total PoP ]]</f>
        <v>2698</v>
      </c>
      <c r="CA24" s="874">
        <f>WWWW[[#This Row],[HRP1]]/500</f>
        <v>5.3959999999999999</v>
      </c>
      <c r="CB24" s="875">
        <f>1-WWWW[[#This Row],[% HRP1]]</f>
        <v>0</v>
      </c>
      <c r="CC24" s="874">
        <f>WWWW[[#This Row],[%equitable and continuous access to sufficient quantity of safe drinking and domestic water''s GAP]]*WWWW[[#This Row],[Total PoP ]]</f>
        <v>0</v>
      </c>
      <c r="CD24" s="451">
        <f>ROUND(IF(WWWW[[#This Row],[Total PoP ]]&lt;500,1,WWWW[[#This Row],[Total PoP ]]/500),0)</f>
        <v>5</v>
      </c>
      <c r="CE24" s="872">
        <f>IF(WWWW[[#This Row],[Total required water points]]-WWWW[[#This Row],['#Water points coverage]]&lt;0,0,WWWW[[#This Row],[Total required water points]]-WWWW[[#This Row],['#Water points coverage]])</f>
        <v>0</v>
      </c>
      <c r="CF24" s="452">
        <f>WWWW[[#This Row],[HRP2]]/WWWW[[#This Row],[Total PoP ]]</f>
        <v>1</v>
      </c>
      <c r="CG24" s="87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2698</v>
      </c>
      <c r="CH24" s="455">
        <f>IF(WWWW[[#This Row],['#_Functional_adult_latrines]]="","",WWWW[[#This Row],[Total PoP ]]/WWWW[[#This Row],['#_Functional_adult_latrines]])</f>
        <v>18.736111111111111</v>
      </c>
      <c r="CI24" s="872">
        <f>WWWW[[#This Row],['#_of_latrines_in_TLS/CFS]]*50</f>
        <v>0</v>
      </c>
      <c r="CJ24" s="451">
        <f>IF(WWWW[[#This Row],['#_of_latrines_in_THF]]="",0,WWWW[[#This Row],['#_of_latrines_in_THF]]*50)</f>
        <v>0</v>
      </c>
      <c r="CK24" s="872">
        <f>ROUND(IF(WWWW[[#This Row],[Location Type 1]]="camp",WWWW[[#This Row],[Total PoP ]]/20),0)</f>
        <v>135</v>
      </c>
      <c r="CL24" s="872">
        <f>IF(WWWW[[#This Row],[Total required Latrines]]-WWWW[[#This Row],['#_Existing_latrines]]&lt;0,0,WWWW[[#This Row],[Total required Latrines]]-WWWW[[#This Row],['#_Existing_latrines]])</f>
        <v>0</v>
      </c>
      <c r="CM24" s="875">
        <f>1-WWWW[[#This Row],[% HRP2]]</f>
        <v>0</v>
      </c>
      <c r="CN24" s="871">
        <f>IF(WWWW[[#This Row],['#_Existing_latrines]]="","NA",(WWWW[[#This Row],['#_Existing_latrines]]-WWWW[[#This Row],['#_Functional_adult_latrines]])/WWWW[[#This Row],['#_Existing_latrines]])</f>
        <v>3.3557046979865772E-2</v>
      </c>
      <c r="CO24" s="87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1613</v>
      </c>
      <c r="CP24" s="87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24" s="872">
        <f>IF(WWWW[[#This Row],['#_of_affected_women_and_girls_receiving_a_sufficient_quantity_of_sanitary_pads]]&gt;WWWW[[#This Row],[Total PoP ]],WWWW[[#This Row],[Total PoP ]],WWWW[[#This Row],['#_of_affected_women_and_girls_receiving_a_sufficient_quantity_of_sanitary_pads]])</f>
        <v>0</v>
      </c>
      <c r="CR24" s="872">
        <f>IF(WWWW[[#This Row],['# People with access to soap]]&gt;WWWW[[#This Row],['# People with access to Sanity Pads]],WWWW[[#This Row],['# People with access to soap]],WWWW[[#This Row],['# People with access to Sanity Pads]])</f>
        <v>0</v>
      </c>
      <c r="CS24" s="872">
        <f>IF(WWWW[[#This Row],['# people reached by regular dedicated hygiene promotion_5]]&gt;WWWW[[#This Row],['# People received regular supply of hygiene items_6]],WWWW[[#This Row],['# people reached by regular dedicated hygiene promotion_5]],WWWW[[#This Row],['# People received regular supply of hygiene items_6]])</f>
        <v>1613</v>
      </c>
      <c r="CT24" s="875">
        <f>IF(WWWW[[#This Row],[HRP3]]/WWWW[[#This Row],[Total PoP ]]&gt;100%,100%,WWWW[[#This Row],[HRP3]]/WWWW[[#This Row],[Total PoP ]])</f>
        <v>0.59785025945144554</v>
      </c>
      <c r="CU24" s="871">
        <f>1-WWWW[[#This Row],[Hygiene Coverage%]]</f>
        <v>0.40214974054855446</v>
      </c>
      <c r="CV24" s="867">
        <f>WWWW[[#This Row],['# people reached by regular dedicated hygiene promotion_5]]/WWWW[[#This Row],[Total PoP ]]</f>
        <v>0.59785025945144554</v>
      </c>
      <c r="CW24" s="871">
        <f>IF(WWWW[[#This Row],['#_of_affected_households_receiving_a_sufficient_quantity_of_soap]]/WWWW[[#This Row],[Total HH]]&gt;1,1,WWWW[[#This Row],['#_of_affected_households_receiving_a_sufficient_quantity_of_soap]]/WWWW[[#This Row],[Total HH]])</f>
        <v>0</v>
      </c>
      <c r="CX24" s="455" t="str">
        <f>IF(WWWW[[#This Row],['#_students at TLS_CFS]]="","No","Yes")</f>
        <v>No</v>
      </c>
      <c r="CY24" s="452">
        <f>WWWW[[#This Row],[%_of_affected_people_surveyed_who_report_feeling_informed_about_the_different_WASH_services_available_to_them]]</f>
        <v>0</v>
      </c>
      <c r="CZ24" s="877">
        <f>WWWW[[#This Row],[%_of_affected_people_surveyed_who_report_feeling_satistfied_with_the_latrine_design_and_sanitation_service]]*WWWW[[#This Row],[Total PoP ]]</f>
        <v>0</v>
      </c>
      <c r="DA24" s="877">
        <f>WWWW[[#This Row],[%_of_affected_people_surveyed_who_report_feeling_satistfied_with_the_water_point_design_and_water_service]]*WWWW[[#This Row],[Total PoP ]]</f>
        <v>0</v>
      </c>
      <c r="DB24" s="877">
        <f>WWWW[[#This Row],[%_of_affected_people_surveyed_who_report_feeling_informed_about_the_different_WASH_services_available_to_them]]*WWWW[[#This Row],[Total PoP ]]</f>
        <v>0</v>
      </c>
      <c r="DC24" s="877">
        <f>WWWW[[#This Row],[%_of_complaints_received_that_result_in_timely_corrective_action_and_feedback_to_the_community]]*WWWW[[#This Row],[Total PoP ]]</f>
        <v>0</v>
      </c>
      <c r="DD24" s="451">
        <f>MAX(WWWW[[#This Row],['# of affected people surveyed who report feeling satistfied with the latrine design and sanitation service ]:['# complaints received that result in timely, corrective action and feedback to the community]])</f>
        <v>0</v>
      </c>
      <c r="DE24" s="500">
        <f>IF(WWWW[[#This Row],['#_PPL_accessed_water_in_TLS]]&gt;WWWW[[#This Row],['# students access to functioning school latrines_HRP5]],WWWW[[#This Row],['#_PPL_accessed_water_in_TLS]],WWWW[[#This Row],['# students access to functioning school latrines_HRP5]])</f>
        <v>0</v>
      </c>
      <c r="DF24" s="500">
        <f>IF(WWWW[[#This Row],['#_PPL_accessed_water_in_THF]]&gt;WWWW[[#This Row],['# people access to functioning latrines in THF_HRP6]],WWWW[[#This Row],['#_PPL_accessed_water_in_THF]],WWWW[[#This Row],['# people access to functioning latrines in THF_HRP6]])</f>
        <v>0</v>
      </c>
      <c r="DG24"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0</v>
      </c>
      <c r="DH2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I24"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24"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24"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1613</v>
      </c>
      <c r="DL2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M24" s="863">
        <f>VLOOKUP(WWWW[[#This Row],[Site Name]],SiteDB6[[Site Name]:[CCCM Management]],6,FALSE)</f>
        <v>0</v>
      </c>
      <c r="DN24" s="863">
        <f>VLOOKUP(WWWW[[#This Row],[Site Name]],SiteDB6[[Site Name]:[CCCM Focal Agency]],7,FALSE)</f>
        <v>0</v>
      </c>
      <c r="DO24" s="863" t="str">
        <f>VLOOKUP(WWWW[[#This Row],[Site Name]],SiteDB6[[Site Name]:[Location Type 1]],9,FALSE)</f>
        <v>Camp</v>
      </c>
      <c r="DP24" s="863" t="str">
        <f>VLOOKUP(WWWW[[#This Row],[Site Name]],SiteDB6[[Site Name]:[Type of Accommodation]],10,FALSE)</f>
        <v>Planned Camp</v>
      </c>
      <c r="DQ24" s="863" t="str">
        <f>VLOOKUP(WWWW[[#This Row],[Site Name]],SiteDB6[[Site Name]:[Ethnic or GCA/NGCA]],11,FALSE)</f>
        <v>Muslim</v>
      </c>
      <c r="DR24" s="863">
        <f>VLOOKUP(WWWW[[#This Row],[Site Name]],SiteDB6[[Site Name]:[Lat]],12,FALSE)</f>
        <v>20.207284999999999</v>
      </c>
      <c r="DS24" s="863">
        <f>VLOOKUP(WWWW[[#This Row],[Site Name]],SiteDB6[[Site Name]:[Long]],13,FALSE)</f>
        <v>92.788177000000005</v>
      </c>
      <c r="DT24" s="863" t="str">
        <f>VLOOKUP(WWWW[[#This Row],[Site Name]],SiteDB6[[Site Name]:[Pcode]],3,FALSE)</f>
        <v>MMR012CMP045</v>
      </c>
      <c r="DU24" s="876" t="str">
        <f t="shared" si="0"/>
        <v>Covered</v>
      </c>
      <c r="DV24" s="477">
        <f>VLOOKUP(WWWW[[#This Row],[Site Name]],SiteDB6[[Site Name]:[PWD_Total]],22,FALSE)</f>
        <v>0</v>
      </c>
      <c r="DW24" s="477">
        <f>VLOOKUP(WWWW[[#This Row],[Site Name]],SiteDB6[[Site Name]:[PWD_Total]],23,FALSE)</f>
        <v>0</v>
      </c>
      <c r="DX24" s="477">
        <f>WWWW[[#This Row],['# of Male_People with disabilities]]+WWWW[[#This Row],['# of Female_People with disabilities]]</f>
        <v>0</v>
      </c>
      <c r="DY24" s="863"/>
      <c r="DZ24" s="876"/>
      <c r="EA24" s="876"/>
      <c r="EB24" s="876"/>
      <c r="EC24" s="876">
        <f>VLOOKUP(WWWW[[#This Row],[Site Name]],SiteDB6[[Site Name]:[Pop
(CCCM as of Autust 2021)]],16,FALSE)</f>
        <v>0</v>
      </c>
      <c r="ED24" s="876">
        <f>VLOOKUP(WWWW[[#This Row],[Site Name]],SiteDB6[[Site Name]:[Pop
(CCCM as of Autust 2021)]],17,FALSE)</f>
        <v>0</v>
      </c>
      <c r="EE24" s="477"/>
    </row>
    <row r="25" spans="1:135">
      <c r="A25" s="878" t="s">
        <v>3171</v>
      </c>
      <c r="B25" s="879" t="s">
        <v>2619</v>
      </c>
      <c r="C25" s="880" t="s">
        <v>2619</v>
      </c>
      <c r="D25" s="880" t="s">
        <v>3169</v>
      </c>
      <c r="E25" s="881" t="s">
        <v>293</v>
      </c>
      <c r="F25" s="851" t="s">
        <v>294</v>
      </c>
      <c r="G25" s="863" t="s">
        <v>43</v>
      </c>
      <c r="H25" s="880" t="s">
        <v>438</v>
      </c>
      <c r="I25" s="864">
        <v>2280</v>
      </c>
      <c r="J25" s="864">
        <v>11564</v>
      </c>
      <c r="K25" s="684">
        <f>WWWW[[#This Row],[Total PoP ]]/WWWW[[#This Row],[Total HH]]</f>
        <v>5.0719298245614031</v>
      </c>
      <c r="L25" s="865">
        <v>44835</v>
      </c>
      <c r="M25" s="866">
        <v>45382</v>
      </c>
      <c r="N25" s="864">
        <v>1751</v>
      </c>
      <c r="O25" s="500">
        <v>165</v>
      </c>
      <c r="P25" s="864">
        <v>183</v>
      </c>
      <c r="Q25" s="500"/>
      <c r="R25" s="500"/>
      <c r="S25" s="864"/>
      <c r="T25" s="864"/>
      <c r="U25" s="864">
        <v>0</v>
      </c>
      <c r="V25" s="867">
        <v>0</v>
      </c>
      <c r="W25" s="864">
        <v>0</v>
      </c>
      <c r="X25" s="867">
        <v>0</v>
      </c>
      <c r="Y25" s="864"/>
      <c r="Z25" s="500"/>
      <c r="AA25" s="500"/>
      <c r="AB25" s="500"/>
      <c r="AC25" s="500"/>
      <c r="AD25" s="500"/>
      <c r="AE25" s="500"/>
      <c r="AF25" s="868"/>
      <c r="AG25" s="864">
        <v>512</v>
      </c>
      <c r="AH25" s="864">
        <v>520</v>
      </c>
      <c r="AI25" s="864">
        <v>60</v>
      </c>
      <c r="AJ25" s="864">
        <v>371</v>
      </c>
      <c r="AK25" s="867">
        <v>1</v>
      </c>
      <c r="AL25" s="867">
        <v>1</v>
      </c>
      <c r="AM25" s="867">
        <v>1</v>
      </c>
      <c r="AN25" s="864">
        <v>8</v>
      </c>
      <c r="AO25" s="864">
        <v>51</v>
      </c>
      <c r="AP25" s="864">
        <v>57</v>
      </c>
      <c r="AQ25" s="500"/>
      <c r="AR25" s="864" t="s">
        <v>41</v>
      </c>
      <c r="AS25" s="864"/>
      <c r="AT25" s="864"/>
      <c r="AU25" s="869"/>
      <c r="AV25" s="864">
        <v>713</v>
      </c>
      <c r="AW25" s="864">
        <v>2401</v>
      </c>
      <c r="AX25" s="864">
        <v>1966</v>
      </c>
      <c r="AY25" s="864">
        <v>2203</v>
      </c>
      <c r="AZ25" s="864">
        <v>4560</v>
      </c>
      <c r="BA25" s="864">
        <v>4468</v>
      </c>
      <c r="BB25" s="450">
        <v>1</v>
      </c>
      <c r="BC25" s="867">
        <v>1</v>
      </c>
      <c r="BD25" s="451" t="s">
        <v>3184</v>
      </c>
      <c r="BE25" s="451"/>
      <c r="BF25" s="451"/>
      <c r="BG25" s="451"/>
      <c r="BH25" s="451"/>
      <c r="BI25" s="870"/>
      <c r="BJ25" s="450">
        <v>1</v>
      </c>
      <c r="BK25" s="450">
        <v>1</v>
      </c>
      <c r="BL25" s="450">
        <v>1</v>
      </c>
      <c r="BM25" s="450">
        <v>1</v>
      </c>
      <c r="BN25" s="450"/>
      <c r="BO25" s="500">
        <v>159</v>
      </c>
      <c r="BP25" s="500"/>
      <c r="BQ25" s="500">
        <v>88</v>
      </c>
      <c r="BR25" s="500"/>
      <c r="BS25" s="500"/>
      <c r="BT25" s="500"/>
      <c r="BU25" s="500"/>
      <c r="BV25" s="871" t="str">
        <f>IF(WWWW[[#This Row],['#_Water samples_Tested_at_water_source]]="","no test","Tested")</f>
        <v>Tested</v>
      </c>
      <c r="BW25" s="871" t="str">
        <f>IF(WWWW[[#This Row],['#_Water samples_Tested_at_HH]]="","no test","Tested")</f>
        <v>Tested</v>
      </c>
      <c r="BX25" s="872" t="str">
        <f>IF(AND(WWWW[[#This Row],[Water_testing_at source]]="no test",WWWW[[#This Row],[Water_testing_at HH]]="no test"),"No Test","Tested")</f>
        <v>Tested</v>
      </c>
      <c r="BY25" s="87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25" s="873">
        <f>WWWW[[#This Row],[% HRP1]]*WWWW[[#This Row],[Total PoP ]]</f>
        <v>11564</v>
      </c>
      <c r="CA25" s="874">
        <f>WWWW[[#This Row],[HRP1]]/500</f>
        <v>23.128</v>
      </c>
      <c r="CB25" s="875">
        <f>1-WWWW[[#This Row],[% HRP1]]</f>
        <v>0</v>
      </c>
      <c r="CC25" s="874">
        <f>WWWW[[#This Row],[%equitable and continuous access to sufficient quantity of safe drinking and domestic water''s GAP]]*WWWW[[#This Row],[Total PoP ]]</f>
        <v>0</v>
      </c>
      <c r="CD25" s="451">
        <f>ROUND(IF(WWWW[[#This Row],[Total PoP ]]&lt;500,1,WWWW[[#This Row],[Total PoP ]]/500),0)</f>
        <v>23</v>
      </c>
      <c r="CE25" s="872">
        <f>IF(WWWW[[#This Row],[Total required water points]]-WWWW[[#This Row],['#Water points coverage]]&lt;0,0,WWWW[[#This Row],[Total required water points]]-WWWW[[#This Row],['#Water points coverage]])</f>
        <v>0</v>
      </c>
      <c r="CF25" s="452">
        <f>WWWW[[#This Row],[HRP2]]/WWWW[[#This Row],[Total PoP ]]</f>
        <v>0.90375302663438262</v>
      </c>
      <c r="CG25" s="87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10451</v>
      </c>
      <c r="CH25" s="455">
        <f>IF(WWWW[[#This Row],['#_Functional_adult_latrines]]="","",WWWW[[#This Row],[Total PoP ]]/WWWW[[#This Row],['#_Functional_adult_latrines]])</f>
        <v>22.5859375</v>
      </c>
      <c r="CI25" s="872">
        <f>WWWW[[#This Row],['#_of_latrines_in_TLS/CFS]]*50</f>
        <v>2850</v>
      </c>
      <c r="CJ25" s="451">
        <f>IF(WWWW[[#This Row],['#_of_latrines_in_THF]]="",0,WWWW[[#This Row],['#_of_latrines_in_THF]]*50)</f>
        <v>0</v>
      </c>
      <c r="CK25" s="872">
        <f>ROUND(IF(WWWW[[#This Row],[Location Type 1]]="camp",WWWW[[#This Row],[Total PoP ]]/20),0)</f>
        <v>578</v>
      </c>
      <c r="CL25" s="872">
        <f>IF(WWWW[[#This Row],[Total required Latrines]]-WWWW[[#This Row],['#_Existing_latrines]]&lt;0,0,WWWW[[#This Row],[Total required Latrines]]-WWWW[[#This Row],['#_Existing_latrines]])</f>
        <v>58</v>
      </c>
      <c r="CM25" s="875">
        <f>1-WWWW[[#This Row],[% HRP2]]</f>
        <v>9.6246973365617383E-2</v>
      </c>
      <c r="CN25" s="871">
        <f>IF(WWWW[[#This Row],['#_Existing_latrines]]="","NA",(WWWW[[#This Row],['#_Existing_latrines]]-WWWW[[#This Row],['#_Functional_adult_latrines]])/WWWW[[#This Row],['#_Existing_latrines]])</f>
        <v>1.5384615384615385E-2</v>
      </c>
      <c r="CO25" s="87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7283</v>
      </c>
      <c r="CP25" s="87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11564</v>
      </c>
      <c r="CQ25" s="872">
        <f>IF(WWWW[[#This Row],['#_of_affected_women_and_girls_receiving_a_sufficient_quantity_of_sanitary_pads]]&gt;WWWW[[#This Row],[Total PoP ]],WWWW[[#This Row],[Total PoP ]],WWWW[[#This Row],['#_of_affected_women_and_girls_receiving_a_sufficient_quantity_of_sanitary_pads]])</f>
        <v>4468</v>
      </c>
      <c r="CR25" s="872">
        <f>IF(WWWW[[#This Row],['# People with access to soap]]&gt;WWWW[[#This Row],['# People with access to Sanity Pads]],WWWW[[#This Row],['# People with access to soap]],WWWW[[#This Row],['# People with access to Sanity Pads]])</f>
        <v>11564</v>
      </c>
      <c r="CS25" s="872">
        <f>IF(WWWW[[#This Row],['# people reached by regular dedicated hygiene promotion_5]]&gt;WWWW[[#This Row],['# People received regular supply of hygiene items_6]],WWWW[[#This Row],['# people reached by regular dedicated hygiene promotion_5]],WWWW[[#This Row],['# People received regular supply of hygiene items_6]])</f>
        <v>11564</v>
      </c>
      <c r="CT25" s="875">
        <f>IF(WWWW[[#This Row],[HRP3]]/WWWW[[#This Row],[Total PoP ]]&gt;100%,100%,WWWW[[#This Row],[HRP3]]/WWWW[[#This Row],[Total PoP ]])</f>
        <v>1</v>
      </c>
      <c r="CU25" s="871">
        <f>1-WWWW[[#This Row],[Hygiene Coverage%]]</f>
        <v>0</v>
      </c>
      <c r="CV25" s="867">
        <f>WWWW[[#This Row],['# people reached by regular dedicated hygiene promotion_5]]/WWWW[[#This Row],[Total PoP ]]</f>
        <v>0.6297993773780699</v>
      </c>
      <c r="CW25" s="871">
        <f>IF(WWWW[[#This Row],['#_of_affected_households_receiving_a_sufficient_quantity_of_soap]]/WWWW[[#This Row],[Total HH]]&gt;1,1,WWWW[[#This Row],['#_of_affected_households_receiving_a_sufficient_quantity_of_soap]]/WWWW[[#This Row],[Total HH]])</f>
        <v>1</v>
      </c>
      <c r="CX25" s="455" t="str">
        <f>IF(WWWW[[#This Row],['#_students at TLS_CFS]]="","No","Yes")</f>
        <v>Yes</v>
      </c>
      <c r="CY25" s="452">
        <f>WWWW[[#This Row],[%_of_affected_people_surveyed_who_report_feeling_informed_about_the_different_WASH_services_available_to_them]]</f>
        <v>1</v>
      </c>
      <c r="CZ25" s="877">
        <f>WWWW[[#This Row],[%_of_affected_people_surveyed_who_report_feeling_satistfied_with_the_latrine_design_and_sanitation_service]]*WWWW[[#This Row],[Total PoP ]]</f>
        <v>11564</v>
      </c>
      <c r="DA25" s="877">
        <f>WWWW[[#This Row],[%_of_affected_people_surveyed_who_report_feeling_satistfied_with_the_water_point_design_and_water_service]]*WWWW[[#This Row],[Total PoP ]]</f>
        <v>11564</v>
      </c>
      <c r="DB25" s="877">
        <f>WWWW[[#This Row],[%_of_affected_people_surveyed_who_report_feeling_informed_about_the_different_WASH_services_available_to_them]]*WWWW[[#This Row],[Total PoP ]]</f>
        <v>11564</v>
      </c>
      <c r="DC25" s="877">
        <f>WWWW[[#This Row],[%_of_complaints_received_that_result_in_timely_corrective_action_and_feedback_to_the_community]]*WWWW[[#This Row],[Total PoP ]]</f>
        <v>11564</v>
      </c>
      <c r="DD25" s="451">
        <f>MAX(WWWW[[#This Row],['# of affected people surveyed who report feeling satistfied with the latrine design and sanitation service ]:['# complaints received that result in timely, corrective action and feedback to the community]])</f>
        <v>11564</v>
      </c>
      <c r="DE25" s="500">
        <f>IF(WWWW[[#This Row],['#_PPL_accessed_water_in_TLS]]&gt;WWWW[[#This Row],['# students access to functioning school latrines_HRP5]],WWWW[[#This Row],['#_PPL_accessed_water_in_TLS]],WWWW[[#This Row],['# students access to functioning school latrines_HRP5]])</f>
        <v>2850</v>
      </c>
      <c r="DF25" s="500">
        <f>IF(WWWW[[#This Row],['#_PPL_accessed_water_in_THF]]&gt;WWWW[[#This Row],['# people access to functioning latrines in THF_HRP6]],WWWW[[#This Row],['#_PPL_accessed_water_in_THF]],WWWW[[#This Row],['# people access to functioning latrines in THF_HRP6]])</f>
        <v>0</v>
      </c>
      <c r="DG25"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1200</v>
      </c>
      <c r="DH2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11564</v>
      </c>
      <c r="DI25"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25"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25"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7283</v>
      </c>
      <c r="DL2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11564</v>
      </c>
      <c r="DM25" s="863" t="str">
        <f>VLOOKUP(WWWW[[#This Row],[Site Name]],SiteDB6[[Site Name]:[CCCM Management]],6,FALSE)</f>
        <v>Yes</v>
      </c>
      <c r="DN25" s="863">
        <f>VLOOKUP(WWWW[[#This Row],[Site Name]],SiteDB6[[Site Name]:[CCCM Focal Agency]],7,FALSE)</f>
        <v>0</v>
      </c>
      <c r="DO25" s="863" t="str">
        <f>VLOOKUP(WWWW[[#This Row],[Site Name]],SiteDB6[[Site Name]:[Location Type 1]],9,FALSE)</f>
        <v>Camp</v>
      </c>
      <c r="DP25" s="863" t="str">
        <f>VLOOKUP(WWWW[[#This Row],[Site Name]],SiteDB6[[Site Name]:[Type of Accommodation]],10,FALSE)</f>
        <v>Planned Camp</v>
      </c>
      <c r="DQ25" s="863" t="str">
        <f>VLOOKUP(WWWW[[#This Row],[Site Name]],SiteDB6[[Site Name]:[Ethnic or GCA/NGCA]],11,FALSE)</f>
        <v>Muslim</v>
      </c>
      <c r="DR25" s="863">
        <f>VLOOKUP(WWWW[[#This Row],[Site Name]],SiteDB6[[Site Name]:[Lat]],12,FALSE)</f>
        <v>20.202525000000001</v>
      </c>
      <c r="DS25" s="863">
        <f>VLOOKUP(WWWW[[#This Row],[Site Name]],SiteDB6[[Site Name]:[Long]],13,FALSE)</f>
        <v>92.792479999999998</v>
      </c>
      <c r="DT25" s="863" t="str">
        <f>VLOOKUP(WWWW[[#This Row],[Site Name]],SiteDB6[[Site Name]:[Pcode]],3,FALSE)</f>
        <v>MMR012CMP045</v>
      </c>
      <c r="DU25" s="876" t="str">
        <f t="shared" si="0"/>
        <v>Covered</v>
      </c>
      <c r="DV25" s="477">
        <f>VLOOKUP(WWWW[[#This Row],[Site Name]],SiteDB6[[Site Name]:[PWD_Total]],22,FALSE)</f>
        <v>114</v>
      </c>
      <c r="DW25" s="477">
        <f>VLOOKUP(WWWW[[#This Row],[Site Name]],SiteDB6[[Site Name]:[PWD_Total]],23,FALSE)</f>
        <v>1144</v>
      </c>
      <c r="DX25" s="477">
        <f>WWWW[[#This Row],['# of Male_People with disabilities]]+WWWW[[#This Row],['# of Female_People with disabilities]]</f>
        <v>1258</v>
      </c>
      <c r="DY25" s="863"/>
      <c r="DZ25" s="876"/>
      <c r="EA25" s="876"/>
      <c r="EB25" s="876"/>
      <c r="EC25" s="876">
        <f>VLOOKUP(WWWW[[#This Row],[Site Name]],SiteDB6[[Site Name]:[Pop
(CCCM as of Autust 2021)]],16,FALSE)</f>
        <v>2678</v>
      </c>
      <c r="ED25" s="876">
        <f>VLOOKUP(WWWW[[#This Row],[Site Name]],SiteDB6[[Site Name]:[Pop
(CCCM as of Autust 2021)]],17,FALSE)</f>
        <v>14788</v>
      </c>
      <c r="EE25" s="477"/>
    </row>
    <row r="26" spans="1:135">
      <c r="A26" s="878" t="s">
        <v>3171</v>
      </c>
      <c r="B26" s="879" t="s">
        <v>2270</v>
      </c>
      <c r="C26" s="880" t="s">
        <v>2270</v>
      </c>
      <c r="D26" s="880" t="s">
        <v>3182</v>
      </c>
      <c r="E26" s="881" t="s">
        <v>293</v>
      </c>
      <c r="F26" s="851" t="s">
        <v>294</v>
      </c>
      <c r="G26" s="863" t="s">
        <v>43</v>
      </c>
      <c r="H26" s="880" t="s">
        <v>421</v>
      </c>
      <c r="I26" s="864">
        <v>2038</v>
      </c>
      <c r="J26" s="864">
        <v>12972</v>
      </c>
      <c r="K26" s="684">
        <f>WWWW[[#This Row],[Total PoP ]]/WWWW[[#This Row],[Total HH]]</f>
        <v>6.3650637880274781</v>
      </c>
      <c r="L26" s="865">
        <v>44835</v>
      </c>
      <c r="M26" s="866">
        <v>45016</v>
      </c>
      <c r="N26" s="864"/>
      <c r="O26" s="500">
        <v>32</v>
      </c>
      <c r="P26" s="864">
        <v>41</v>
      </c>
      <c r="Q26" s="500"/>
      <c r="R26" s="500"/>
      <c r="S26" s="864"/>
      <c r="T26" s="864"/>
      <c r="U26" s="864">
        <v>51</v>
      </c>
      <c r="V26" s="867">
        <v>0.78</v>
      </c>
      <c r="W26" s="864">
        <v>85</v>
      </c>
      <c r="X26" s="867">
        <v>0.34</v>
      </c>
      <c r="Y26" s="864"/>
      <c r="Z26" s="500"/>
      <c r="AA26" s="500"/>
      <c r="AB26" s="500"/>
      <c r="AC26" s="500"/>
      <c r="AD26" s="500"/>
      <c r="AE26" s="500"/>
      <c r="AF26" s="868"/>
      <c r="AG26" s="864">
        <v>226</v>
      </c>
      <c r="AH26" s="864">
        <v>243</v>
      </c>
      <c r="AI26" s="864">
        <v>119</v>
      </c>
      <c r="AJ26" s="864">
        <v>219</v>
      </c>
      <c r="AK26" s="867">
        <v>1</v>
      </c>
      <c r="AL26" s="867">
        <v>0.92</v>
      </c>
      <c r="AM26" s="867">
        <v>0.73</v>
      </c>
      <c r="AN26" s="864"/>
      <c r="AO26" s="864">
        <v>913</v>
      </c>
      <c r="AP26" s="864"/>
      <c r="AQ26" s="500"/>
      <c r="AR26" s="864" t="s">
        <v>41</v>
      </c>
      <c r="AS26" s="864"/>
      <c r="AT26" s="864"/>
      <c r="AU26" s="869"/>
      <c r="AV26" s="864">
        <v>4</v>
      </c>
      <c r="AW26" s="864">
        <v>246</v>
      </c>
      <c r="AX26" s="864">
        <v>431</v>
      </c>
      <c r="AY26" s="864">
        <v>397</v>
      </c>
      <c r="AZ26" s="864">
        <v>1136</v>
      </c>
      <c r="BA26" s="864">
        <v>3339</v>
      </c>
      <c r="BB26" s="450">
        <v>0.85</v>
      </c>
      <c r="BC26" s="867">
        <v>0.69</v>
      </c>
      <c r="BD26" s="451"/>
      <c r="BE26" s="451"/>
      <c r="BF26" s="451"/>
      <c r="BG26" s="451"/>
      <c r="BH26" s="451"/>
      <c r="BI26" s="870"/>
      <c r="BJ26" s="450">
        <v>1</v>
      </c>
      <c r="BK26" s="450">
        <v>1</v>
      </c>
      <c r="BL26" s="450">
        <v>1</v>
      </c>
      <c r="BM26" s="450">
        <v>0.9</v>
      </c>
      <c r="BN26" s="450"/>
      <c r="BO26" s="500">
        <v>119</v>
      </c>
      <c r="BP26" s="500"/>
      <c r="BQ26" s="500">
        <v>89</v>
      </c>
      <c r="BR26" s="500"/>
      <c r="BS26" s="500"/>
      <c r="BT26" s="500"/>
      <c r="BU26" s="500"/>
      <c r="BV26" s="871" t="str">
        <f>IF(WWWW[[#This Row],['#_Water samples_Tested_at_water_source]]="","no test","Tested")</f>
        <v>Tested</v>
      </c>
      <c r="BW26" s="871" t="str">
        <f>IF(WWWW[[#This Row],['#_Water samples_Tested_at_HH]]="","no test","Tested")</f>
        <v>Tested</v>
      </c>
      <c r="BX26" s="872" t="str">
        <f>IF(AND(WWWW[[#This Row],[Water_testing_at source]]="no test",WWWW[[#This Row],[Water_testing_at HH]]="no test"),"No Test","Tested")</f>
        <v>Tested</v>
      </c>
      <c r="BY26" s="87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0.6167129201356768</v>
      </c>
      <c r="BZ26" s="873">
        <f>WWWW[[#This Row],[% HRP1]]*WWWW[[#This Row],[Total PoP ]]</f>
        <v>7999.9999999999991</v>
      </c>
      <c r="CA26" s="874">
        <f>WWWW[[#This Row],[HRP1]]/500</f>
        <v>15.999999999999998</v>
      </c>
      <c r="CB26" s="875">
        <f>1-WWWW[[#This Row],[% HRP1]]</f>
        <v>0.3832870798643232</v>
      </c>
      <c r="CC26" s="874">
        <f>WWWW[[#This Row],[%equitable and continuous access to sufficient quantity of safe drinking and domestic water''s GAP]]*WWWW[[#This Row],[Total PoP ]]</f>
        <v>4972.0000000000009</v>
      </c>
      <c r="CD26" s="451">
        <f>ROUND(IF(WWWW[[#This Row],[Total PoP ]]&lt;500,1,WWWW[[#This Row],[Total PoP ]]/500),0)</f>
        <v>26</v>
      </c>
      <c r="CE26" s="872">
        <f>IF(WWWW[[#This Row],[Total required water points]]-WWWW[[#This Row],['#Water points coverage]]&lt;0,0,WWWW[[#This Row],[Total required water points]]-WWWW[[#This Row],['#Water points coverage]])</f>
        <v>10.000000000000002</v>
      </c>
      <c r="CF26" s="452">
        <f>WWWW[[#This Row],[HRP2]]/WWWW[[#This Row],[Total PoP ]]</f>
        <v>0.41882516188714153</v>
      </c>
      <c r="CG26" s="87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5433</v>
      </c>
      <c r="CH26" s="455">
        <f>IF(WWWW[[#This Row],['#_Functional_adult_latrines]]="","",WWWW[[#This Row],[Total PoP ]]/WWWW[[#This Row],['#_Functional_adult_latrines]])</f>
        <v>57.398230088495573</v>
      </c>
      <c r="CI26" s="872">
        <f>WWWW[[#This Row],['#_of_latrines_in_TLS/CFS]]*50</f>
        <v>0</v>
      </c>
      <c r="CJ26" s="451">
        <f>IF(WWWW[[#This Row],['#_of_latrines_in_THF]]="",0,WWWW[[#This Row],['#_of_latrines_in_THF]]*50)</f>
        <v>0</v>
      </c>
      <c r="CK26" s="872">
        <f>ROUND(IF(WWWW[[#This Row],[Location Type 1]]="camp",WWWW[[#This Row],[Total PoP ]]/20),0)</f>
        <v>649</v>
      </c>
      <c r="CL26" s="872">
        <f>IF(WWWW[[#This Row],[Total required Latrines]]-WWWW[[#This Row],['#_Existing_latrines]]&lt;0,0,WWWW[[#This Row],[Total required Latrines]]-WWWW[[#This Row],['#_Existing_latrines]])</f>
        <v>406</v>
      </c>
      <c r="CM26" s="875">
        <f>1-WWWW[[#This Row],[% HRP2]]</f>
        <v>0.58117483811285853</v>
      </c>
      <c r="CN26" s="871">
        <f>IF(WWWW[[#This Row],['#_Existing_latrines]]="","NA",(WWWW[[#This Row],['#_Existing_latrines]]-WWWW[[#This Row],['#_Functional_adult_latrines]])/WWWW[[#This Row],['#_Existing_latrines]])</f>
        <v>6.9958847736625515E-2</v>
      </c>
      <c r="CO26" s="87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1078</v>
      </c>
      <c r="CP26" s="87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7230.7124631992147</v>
      </c>
      <c r="CQ26" s="872">
        <f>IF(WWWW[[#This Row],['#_of_affected_women_and_girls_receiving_a_sufficient_quantity_of_sanitary_pads]]&gt;WWWW[[#This Row],[Total PoP ]],WWWW[[#This Row],[Total PoP ]],WWWW[[#This Row],['#_of_affected_women_and_girls_receiving_a_sufficient_quantity_of_sanitary_pads]])</f>
        <v>3339</v>
      </c>
      <c r="CR26" s="872">
        <f>IF(WWWW[[#This Row],['# People with access to soap]]&gt;WWWW[[#This Row],['# People with access to Sanity Pads]],WWWW[[#This Row],['# People with access to soap]],WWWW[[#This Row],['# People with access to Sanity Pads]])</f>
        <v>7230.7124631992147</v>
      </c>
      <c r="CS26" s="872">
        <f>IF(WWWW[[#This Row],['# people reached by regular dedicated hygiene promotion_5]]&gt;WWWW[[#This Row],['# People received regular supply of hygiene items_6]],WWWW[[#This Row],['# people reached by regular dedicated hygiene promotion_5]],WWWW[[#This Row],['# People received regular supply of hygiene items_6]])</f>
        <v>7230.7124631992147</v>
      </c>
      <c r="CT26" s="875">
        <f>IF(WWWW[[#This Row],[HRP3]]/WWWW[[#This Row],[Total PoP ]]&gt;100%,100%,WWWW[[#This Row],[HRP3]]/WWWW[[#This Row],[Total PoP ]])</f>
        <v>0.55740922473012755</v>
      </c>
      <c r="CU26" s="871">
        <f>1-WWWW[[#This Row],[Hygiene Coverage%]]</f>
        <v>0.44259077526987245</v>
      </c>
      <c r="CV26" s="867">
        <f>WWWW[[#This Row],['# people reached by regular dedicated hygiene promotion_5]]/WWWW[[#This Row],[Total PoP ]]</f>
        <v>8.3102065988282459E-2</v>
      </c>
      <c r="CW26" s="871">
        <f>IF(WWWW[[#This Row],['#_of_affected_households_receiving_a_sufficient_quantity_of_soap]]/WWWW[[#This Row],[Total HH]]&gt;1,1,WWWW[[#This Row],['#_of_affected_households_receiving_a_sufficient_quantity_of_soap]]/WWWW[[#This Row],[Total HH]])</f>
        <v>0.55740922473012755</v>
      </c>
      <c r="CX26" s="455" t="str">
        <f>IF(WWWW[[#This Row],['#_students at TLS_CFS]]="","No","Yes")</f>
        <v>No</v>
      </c>
      <c r="CY26" s="452">
        <f>WWWW[[#This Row],[%_of_affected_people_surveyed_who_report_feeling_informed_about_the_different_WASH_services_available_to_them]]</f>
        <v>1</v>
      </c>
      <c r="CZ26" s="877">
        <f>WWWW[[#This Row],[%_of_affected_people_surveyed_who_report_feeling_satistfied_with_the_latrine_design_and_sanitation_service]]*WWWW[[#This Row],[Total PoP ]]</f>
        <v>12972</v>
      </c>
      <c r="DA26" s="877">
        <f>WWWW[[#This Row],[%_of_affected_people_surveyed_who_report_feeling_satistfied_with_the_water_point_design_and_water_service]]*WWWW[[#This Row],[Total PoP ]]</f>
        <v>12972</v>
      </c>
      <c r="DB26" s="877">
        <f>WWWW[[#This Row],[%_of_affected_people_surveyed_who_report_feeling_informed_about_the_different_WASH_services_available_to_them]]*WWWW[[#This Row],[Total PoP ]]</f>
        <v>12972</v>
      </c>
      <c r="DC26" s="877">
        <f>WWWW[[#This Row],[%_of_complaints_received_that_result_in_timely_corrective_action_and_feedback_to_the_community]]*WWWW[[#This Row],[Total PoP ]]</f>
        <v>11674.800000000001</v>
      </c>
      <c r="DD26" s="451">
        <f>MAX(WWWW[[#This Row],['# of affected people surveyed who report feeling satistfied with the latrine design and sanitation service ]:['# complaints received that result in timely, corrective action and feedback to the community]])</f>
        <v>12972</v>
      </c>
      <c r="DE26" s="500">
        <f>IF(WWWW[[#This Row],['#_PPL_accessed_water_in_TLS]]&gt;WWWW[[#This Row],['# students access to functioning school latrines_HRP5]],WWWW[[#This Row],['#_PPL_accessed_water_in_TLS]],WWWW[[#This Row],['# students access to functioning school latrines_HRP5]])</f>
        <v>0</v>
      </c>
      <c r="DF26" s="500">
        <f>IF(WWWW[[#This Row],['#_PPL_accessed_water_in_THF]]&gt;WWWW[[#This Row],['# people access to functioning latrines in THF_HRP6]],WWWW[[#This Row],['#_PPL_accessed_water_in_THF]],WWWW[[#This Row],['# people access to functioning latrines in THF_HRP6]])</f>
        <v>0</v>
      </c>
      <c r="DG26"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2380</v>
      </c>
      <c r="DH2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5680</v>
      </c>
      <c r="DI26"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26"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26"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1078</v>
      </c>
      <c r="DL2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5680</v>
      </c>
      <c r="DM26" s="863" t="str">
        <f>VLOOKUP(WWWW[[#This Row],[Site Name]],SiteDB6[[Site Name]:[CCCM Management]],6,FALSE)</f>
        <v>Yes</v>
      </c>
      <c r="DN26" s="863">
        <f>VLOOKUP(WWWW[[#This Row],[Site Name]],SiteDB6[[Site Name]:[CCCM Focal Agency]],7,FALSE)</f>
        <v>0</v>
      </c>
      <c r="DO26" s="863" t="str">
        <f>VLOOKUP(WWWW[[#This Row],[Site Name]],SiteDB6[[Site Name]:[Location Type 1]],9,FALSE)</f>
        <v>Camp</v>
      </c>
      <c r="DP26" s="863" t="str">
        <f>VLOOKUP(WWWW[[#This Row],[Site Name]],SiteDB6[[Site Name]:[Type of Accommodation]],10,FALSE)</f>
        <v>Self Settled Camp</v>
      </c>
      <c r="DQ26" s="863" t="str">
        <f>VLOOKUP(WWWW[[#This Row],[Site Name]],SiteDB6[[Site Name]:[Ethnic or GCA/NGCA]],11,FALSE)</f>
        <v>Muslim</v>
      </c>
      <c r="DR26" s="863">
        <f>VLOOKUP(WWWW[[#This Row],[Site Name]],SiteDB6[[Site Name]:[Lat]],12,FALSE)</f>
        <v>20.1585</v>
      </c>
      <c r="DS26" s="863">
        <f>VLOOKUP(WWWW[[#This Row],[Site Name]],SiteDB6[[Site Name]:[Long]],13,FALSE)</f>
        <v>92.839416999999997</v>
      </c>
      <c r="DT26" s="863" t="str">
        <f>VLOOKUP(WWWW[[#This Row],[Site Name]],SiteDB6[[Site Name]:[Pcode]],3,FALSE)</f>
        <v>MMR012CMP046</v>
      </c>
      <c r="DU26" s="876" t="str">
        <f t="shared" si="0"/>
        <v>Covered</v>
      </c>
      <c r="DV26" s="477">
        <f>VLOOKUP(WWWW[[#This Row],[Site Name]],SiteDB6[[Site Name]:[PWD_Total]],22,FALSE)</f>
        <v>365</v>
      </c>
      <c r="DW26" s="477">
        <f>VLOOKUP(WWWW[[#This Row],[Site Name]],SiteDB6[[Site Name]:[PWD_Total]],23,FALSE)</f>
        <v>800</v>
      </c>
      <c r="DX26" s="477">
        <f>WWWW[[#This Row],['# of Male_People with disabilities]]+WWWW[[#This Row],['# of Female_People with disabilities]]</f>
        <v>1165</v>
      </c>
      <c r="DY26" s="863"/>
      <c r="DZ26" s="876"/>
      <c r="EA26" s="876"/>
      <c r="EB26" s="876"/>
      <c r="EC26" s="876">
        <f>VLOOKUP(WWWW[[#This Row],[Site Name]],SiteDB6[[Site Name]:[Pop
(CCCM as of Autust 2021)]],16,FALSE)</f>
        <v>2062</v>
      </c>
      <c r="ED26" s="876">
        <f>VLOOKUP(WWWW[[#This Row],[Site Name]],SiteDB6[[Site Name]:[Pop
(CCCM as of Autust 2021)]],17,FALSE)</f>
        <v>12522</v>
      </c>
      <c r="EE26" s="477"/>
    </row>
    <row r="27" spans="1:135">
      <c r="A27" s="878" t="s">
        <v>3171</v>
      </c>
      <c r="B27" s="879" t="s">
        <v>2619</v>
      </c>
      <c r="C27" s="880" t="s">
        <v>2619</v>
      </c>
      <c r="D27" s="880" t="s">
        <v>3169</v>
      </c>
      <c r="E27" s="881" t="s">
        <v>293</v>
      </c>
      <c r="F27" s="851" t="s">
        <v>294</v>
      </c>
      <c r="G27" s="863" t="s">
        <v>43</v>
      </c>
      <c r="H27" s="880" t="s">
        <v>425</v>
      </c>
      <c r="I27" s="864">
        <v>1013</v>
      </c>
      <c r="J27" s="864">
        <v>5950</v>
      </c>
      <c r="K27" s="684">
        <f>WWWW[[#This Row],[Total PoP ]]/WWWW[[#This Row],[Total HH]]</f>
        <v>5.8736426456071076</v>
      </c>
      <c r="L27" s="865">
        <v>44835</v>
      </c>
      <c r="M27" s="866">
        <v>45382</v>
      </c>
      <c r="N27" s="864">
        <v>508</v>
      </c>
      <c r="O27" s="500">
        <v>67</v>
      </c>
      <c r="P27" s="864">
        <v>69</v>
      </c>
      <c r="Q27" s="500"/>
      <c r="R27" s="500"/>
      <c r="S27" s="864"/>
      <c r="T27" s="864"/>
      <c r="U27" s="864">
        <v>63</v>
      </c>
      <c r="V27" s="867">
        <v>0.83</v>
      </c>
      <c r="W27" s="864">
        <v>160</v>
      </c>
      <c r="X27" s="867">
        <v>0.39</v>
      </c>
      <c r="Y27" s="864"/>
      <c r="Z27" s="500"/>
      <c r="AA27" s="500"/>
      <c r="AB27" s="500"/>
      <c r="AC27" s="500"/>
      <c r="AD27" s="500"/>
      <c r="AE27" s="500"/>
      <c r="AF27" s="868"/>
      <c r="AG27" s="864">
        <v>235</v>
      </c>
      <c r="AH27" s="864">
        <v>317</v>
      </c>
      <c r="AI27" s="864">
        <v>65</v>
      </c>
      <c r="AJ27" s="864">
        <v>182</v>
      </c>
      <c r="AK27" s="867">
        <v>1</v>
      </c>
      <c r="AL27" s="867">
        <v>0.97</v>
      </c>
      <c r="AM27" s="867">
        <v>0.54</v>
      </c>
      <c r="AN27" s="864"/>
      <c r="AO27" s="864">
        <v>38</v>
      </c>
      <c r="AP27" s="864">
        <v>7</v>
      </c>
      <c r="AQ27" s="500"/>
      <c r="AR27" s="864" t="s">
        <v>41</v>
      </c>
      <c r="AS27" s="864"/>
      <c r="AT27" s="864"/>
      <c r="AU27" s="869"/>
      <c r="AV27" s="864">
        <v>617</v>
      </c>
      <c r="AW27" s="864">
        <v>1657</v>
      </c>
      <c r="AX27" s="864">
        <v>3101</v>
      </c>
      <c r="AY27" s="864">
        <v>2778</v>
      </c>
      <c r="AZ27" s="864">
        <v>2026</v>
      </c>
      <c r="BA27" s="864">
        <v>2546</v>
      </c>
      <c r="BB27" s="450">
        <v>0.93</v>
      </c>
      <c r="BC27" s="867">
        <v>0.7</v>
      </c>
      <c r="BD27" s="451"/>
      <c r="BE27" s="451"/>
      <c r="BF27" s="451"/>
      <c r="BG27" s="451"/>
      <c r="BH27" s="451"/>
      <c r="BI27" s="870"/>
      <c r="BJ27" s="450">
        <v>0.96</v>
      </c>
      <c r="BK27" s="450">
        <v>0.96</v>
      </c>
      <c r="BL27" s="450">
        <v>0.96</v>
      </c>
      <c r="BM27" s="450">
        <v>0.86</v>
      </c>
      <c r="BN27" s="450"/>
      <c r="BO27" s="500">
        <v>130</v>
      </c>
      <c r="BP27" s="500"/>
      <c r="BQ27" s="500">
        <v>47</v>
      </c>
      <c r="BR27" s="500"/>
      <c r="BS27" s="500"/>
      <c r="BT27" s="500"/>
      <c r="BU27" s="500"/>
      <c r="BV27" s="871" t="str">
        <f>IF(WWWW[[#This Row],['#_Water samples_Tested_at_water_source]]="","no test","Tested")</f>
        <v>Tested</v>
      </c>
      <c r="BW27" s="871" t="str">
        <f>IF(WWWW[[#This Row],['#_Water samples_Tested_at_HH]]="","no test","Tested")</f>
        <v>Tested</v>
      </c>
      <c r="BX27" s="872" t="str">
        <f>IF(AND(WWWW[[#This Row],[Water_testing_at source]]="no test",WWWW[[#This Row],[Water_testing_at HH]]="no test"),"No Test","Tested")</f>
        <v>Tested</v>
      </c>
      <c r="BY27" s="871">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27" s="873">
        <f>WWWW[[#This Row],[% HRP1]]*WWWW[[#This Row],[Total PoP ]]</f>
        <v>5950</v>
      </c>
      <c r="CA27" s="874">
        <f>WWWW[[#This Row],[HRP1]]/500</f>
        <v>11.9</v>
      </c>
      <c r="CB27" s="875">
        <f>1-WWWW[[#This Row],[% HRP1]]</f>
        <v>0</v>
      </c>
      <c r="CC27" s="874">
        <f>WWWW[[#This Row],[%equitable and continuous access to sufficient quantity of safe drinking and domestic water''s GAP]]*WWWW[[#This Row],[Total PoP ]]</f>
        <v>0</v>
      </c>
      <c r="CD27" s="451">
        <f>ROUND(IF(WWWW[[#This Row],[Total PoP ]]&lt;500,1,WWWW[[#This Row],[Total PoP ]]/500),0)</f>
        <v>12</v>
      </c>
      <c r="CE27" s="872">
        <f>IF(WWWW[[#This Row],[Total required water points]]-WWWW[[#This Row],['#Water points coverage]]&lt;0,0,WWWW[[#This Row],[Total required water points]]-WWWW[[#This Row],['#Water points coverage]])</f>
        <v>9.9999999999999645E-2</v>
      </c>
      <c r="CF27" s="452">
        <f>WWWW[[#This Row],[HRP2]]/WWWW[[#This Row],[Total PoP ]]</f>
        <v>0.79630252100840337</v>
      </c>
      <c r="CG27" s="874">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4738</v>
      </c>
      <c r="CH27" s="455">
        <f>IF(WWWW[[#This Row],['#_Functional_adult_latrines]]="","",WWWW[[#This Row],[Total PoP ]]/WWWW[[#This Row],['#_Functional_adult_latrines]])</f>
        <v>25.319148936170212</v>
      </c>
      <c r="CI27" s="872">
        <f>WWWW[[#This Row],['#_of_latrines_in_TLS/CFS]]*50</f>
        <v>350</v>
      </c>
      <c r="CJ27" s="451">
        <f>IF(WWWW[[#This Row],['#_of_latrines_in_THF]]="",0,WWWW[[#This Row],['#_of_latrines_in_THF]]*50)</f>
        <v>0</v>
      </c>
      <c r="CK27" s="872">
        <f>ROUND(IF(WWWW[[#This Row],[Location Type 1]]="camp",WWWW[[#This Row],[Total PoP ]]/20),0)</f>
        <v>298</v>
      </c>
      <c r="CL27" s="872">
        <f>IF(WWWW[[#This Row],[Total required Latrines]]-WWWW[[#This Row],['#_Existing_latrines]]&lt;0,0,WWWW[[#This Row],[Total required Latrines]]-WWWW[[#This Row],['#_Existing_latrines]])</f>
        <v>0</v>
      </c>
      <c r="CM27" s="875">
        <f>1-WWWW[[#This Row],[% HRP2]]</f>
        <v>0.20369747899159663</v>
      </c>
      <c r="CN27" s="871">
        <f>IF(WWWW[[#This Row],['#_Existing_latrines]]="","NA",(WWWW[[#This Row],['#_Existing_latrines]]-WWWW[[#This Row],['#_Functional_adult_latrines]])/WWWW[[#This Row],['#_Existing_latrines]])</f>
        <v>0.25867507886435331</v>
      </c>
      <c r="CO27" s="874">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5950</v>
      </c>
      <c r="CP27" s="872">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5950</v>
      </c>
      <c r="CQ27" s="872">
        <f>IF(WWWW[[#This Row],['#_of_affected_women_and_girls_receiving_a_sufficient_quantity_of_sanitary_pads]]&gt;WWWW[[#This Row],[Total PoP ]],WWWW[[#This Row],[Total PoP ]],WWWW[[#This Row],['#_of_affected_women_and_girls_receiving_a_sufficient_quantity_of_sanitary_pads]])</f>
        <v>2546</v>
      </c>
      <c r="CR27" s="872">
        <f>IF(WWWW[[#This Row],['# People with access to soap]]&gt;WWWW[[#This Row],['# People with access to Sanity Pads]],WWWW[[#This Row],['# People with access to soap]],WWWW[[#This Row],['# People with access to Sanity Pads]])</f>
        <v>5950</v>
      </c>
      <c r="CS27" s="872">
        <f>IF(WWWW[[#This Row],['# people reached by regular dedicated hygiene promotion_5]]&gt;WWWW[[#This Row],['# People received regular supply of hygiene items_6]],WWWW[[#This Row],['# people reached by regular dedicated hygiene promotion_5]],WWWW[[#This Row],['# People received regular supply of hygiene items_6]])</f>
        <v>5950</v>
      </c>
      <c r="CT27" s="875">
        <f>IF(WWWW[[#This Row],[HRP3]]/WWWW[[#This Row],[Total PoP ]]&gt;100%,100%,WWWW[[#This Row],[HRP3]]/WWWW[[#This Row],[Total PoP ]])</f>
        <v>1</v>
      </c>
      <c r="CU27" s="871">
        <f>1-WWWW[[#This Row],[Hygiene Coverage%]]</f>
        <v>0</v>
      </c>
      <c r="CV27" s="867">
        <f>WWWW[[#This Row],['# people reached by regular dedicated hygiene promotion_5]]/WWWW[[#This Row],[Total PoP ]]</f>
        <v>1</v>
      </c>
      <c r="CW27" s="871">
        <f>IF(WWWW[[#This Row],['#_of_affected_households_receiving_a_sufficient_quantity_of_soap]]/WWWW[[#This Row],[Total HH]]&gt;1,1,WWWW[[#This Row],['#_of_affected_households_receiving_a_sufficient_quantity_of_soap]]/WWWW[[#This Row],[Total HH]])</f>
        <v>1</v>
      </c>
      <c r="CX27" s="455" t="str">
        <f>IF(WWWW[[#This Row],['#_students at TLS_CFS]]="","No","Yes")</f>
        <v>Yes</v>
      </c>
      <c r="CY27" s="452">
        <f>WWWW[[#This Row],[%_of_affected_people_surveyed_who_report_feeling_informed_about_the_different_WASH_services_available_to_them]]</f>
        <v>0.96</v>
      </c>
      <c r="CZ27" s="877">
        <f>WWWW[[#This Row],[%_of_affected_people_surveyed_who_report_feeling_satistfied_with_the_latrine_design_and_sanitation_service]]*WWWW[[#This Row],[Total PoP ]]</f>
        <v>5712</v>
      </c>
      <c r="DA27" s="877">
        <f>WWWW[[#This Row],[%_of_affected_people_surveyed_who_report_feeling_satistfied_with_the_water_point_design_and_water_service]]*WWWW[[#This Row],[Total PoP ]]</f>
        <v>5712</v>
      </c>
      <c r="DB27" s="877">
        <f>WWWW[[#This Row],[%_of_affected_people_surveyed_who_report_feeling_informed_about_the_different_WASH_services_available_to_them]]*WWWW[[#This Row],[Total PoP ]]</f>
        <v>5712</v>
      </c>
      <c r="DC27" s="877">
        <f>WWWW[[#This Row],[%_of_complaints_received_that_result_in_timely_corrective_action_and_feedback_to_the_community]]*WWWW[[#This Row],[Total PoP ]]</f>
        <v>5117</v>
      </c>
      <c r="DD27" s="451">
        <f>MAX(WWWW[[#This Row],['# of affected people surveyed who report feeling satistfied with the latrine design and sanitation service ]:['# complaints received that result in timely, corrective action and feedback to the community]])</f>
        <v>5712</v>
      </c>
      <c r="DE27" s="500">
        <f>IF(WWWW[[#This Row],['#_PPL_accessed_water_in_TLS]]&gt;WWWW[[#This Row],['# students access to functioning school latrines_HRP5]],WWWW[[#This Row],['#_PPL_accessed_water_in_TLS]],WWWW[[#This Row],['# students access to functioning school latrines_HRP5]])</f>
        <v>350</v>
      </c>
      <c r="DF27" s="500">
        <f>IF(WWWW[[#This Row],['#_PPL_accessed_water_in_THF]]&gt;WWWW[[#This Row],['# people access to functioning latrines in THF_HRP6]],WWWW[[#This Row],['#_PPL_accessed_water_in_THF]],WWWW[[#This Row],['# people access to functioning latrines in THF_HRP6]])</f>
        <v>0</v>
      </c>
      <c r="DG27"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1300</v>
      </c>
      <c r="DH2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5950</v>
      </c>
      <c r="DI27"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27"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27"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5950</v>
      </c>
      <c r="DL2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5950</v>
      </c>
      <c r="DM27" s="863" t="str">
        <f>VLOOKUP(WWWW[[#This Row],[Site Name]],SiteDB6[[Site Name]:[CCCM Management]],6,FALSE)</f>
        <v>Yes</v>
      </c>
      <c r="DN27" s="863">
        <f>VLOOKUP(WWWW[[#This Row],[Site Name]],SiteDB6[[Site Name]:[CCCM Focal Agency]],7,FALSE)</f>
        <v>0</v>
      </c>
      <c r="DO27" s="863" t="str">
        <f>VLOOKUP(WWWW[[#This Row],[Site Name]],SiteDB6[[Site Name]:[Location Type 1]],9,FALSE)</f>
        <v>Camp</v>
      </c>
      <c r="DP27" s="863" t="str">
        <f>VLOOKUP(WWWW[[#This Row],[Site Name]],SiteDB6[[Site Name]:[Type of Accommodation]],10,FALSE)</f>
        <v>Planned Camp</v>
      </c>
      <c r="DQ27" s="863" t="str">
        <f>VLOOKUP(WWWW[[#This Row],[Site Name]],SiteDB6[[Site Name]:[Ethnic or GCA/NGCA]],11,FALSE)</f>
        <v>Muslim</v>
      </c>
      <c r="DR27" s="863">
        <f>VLOOKUP(WWWW[[#This Row],[Site Name]],SiteDB6[[Site Name]:[Lat]],12,FALSE)</f>
        <v>20.179939999999998</v>
      </c>
      <c r="DS27" s="863">
        <f>VLOOKUP(WWWW[[#This Row],[Site Name]],SiteDB6[[Site Name]:[Long]],13,FALSE)</f>
        <v>92.831879000000001</v>
      </c>
      <c r="DT27" s="863" t="str">
        <f>VLOOKUP(WWWW[[#This Row],[Site Name]],SiteDB6[[Site Name]:[Pcode]],3,FALSE)</f>
        <v>MMR012CMP048</v>
      </c>
      <c r="DU27" s="876" t="str">
        <f t="shared" si="0"/>
        <v>Covered</v>
      </c>
      <c r="DV27" s="477">
        <f>VLOOKUP(WWWW[[#This Row],[Site Name]],SiteDB6[[Site Name]:[PWD_Total]],22,FALSE)</f>
        <v>250</v>
      </c>
      <c r="DW27" s="477">
        <f>VLOOKUP(WWWW[[#This Row],[Site Name]],SiteDB6[[Site Name]:[PWD_Total]],23,FALSE)</f>
        <v>699</v>
      </c>
      <c r="DX27" s="477">
        <f>WWWW[[#This Row],['# of Male_People with disabilities]]+WWWW[[#This Row],['# of Female_People with disabilities]]</f>
        <v>949</v>
      </c>
      <c r="DY27" s="863"/>
      <c r="DZ27" s="876"/>
      <c r="EA27" s="876"/>
      <c r="EB27" s="876"/>
      <c r="EC27" s="876">
        <f>VLOOKUP(WWWW[[#This Row],[Site Name]],SiteDB6[[Site Name]:[Pop
(CCCM as of Autust 2021)]],16,FALSE)</f>
        <v>1019</v>
      </c>
      <c r="ED27" s="876">
        <f>VLOOKUP(WWWW[[#This Row],[Site Name]],SiteDB6[[Site Name]:[Pop
(CCCM as of Autust 2021)]],17,FALSE)</f>
        <v>6906</v>
      </c>
      <c r="EE27" s="477"/>
    </row>
    <row r="28" spans="1:135">
      <c r="A28" s="897" t="s">
        <v>3172</v>
      </c>
      <c r="B28" s="897" t="s">
        <v>265</v>
      </c>
      <c r="C28" s="898" t="s">
        <v>3240</v>
      </c>
      <c r="D28" s="898" t="s">
        <v>3241</v>
      </c>
      <c r="E28" s="898" t="s">
        <v>293</v>
      </c>
      <c r="F28" s="898" t="s">
        <v>401</v>
      </c>
      <c r="G28" s="863" t="s">
        <v>43</v>
      </c>
      <c r="H28" s="905" t="s">
        <v>411</v>
      </c>
      <c r="I28" s="500">
        <v>1100</v>
      </c>
      <c r="J28" s="500">
        <v>5405</v>
      </c>
      <c r="K28" s="684">
        <f>WWWW[[#This Row],[Total PoP ]]/WWWW[[#This Row],[Total HH]]</f>
        <v>4.913636363636364</v>
      </c>
      <c r="L28" s="900" t="s">
        <v>3242</v>
      </c>
      <c r="M28" s="901" t="s">
        <v>3243</v>
      </c>
      <c r="N28" s="500"/>
      <c r="O28" s="500"/>
      <c r="P28" s="500"/>
      <c r="Q28" s="500">
        <v>14</v>
      </c>
      <c r="R28" s="500">
        <v>14</v>
      </c>
      <c r="S28" s="500">
        <v>2332000</v>
      </c>
      <c r="T28" s="500">
        <v>5405</v>
      </c>
      <c r="U28" s="500"/>
      <c r="V28" s="450"/>
      <c r="W28" s="500">
        <v>12</v>
      </c>
      <c r="X28" s="450">
        <v>0.08</v>
      </c>
      <c r="Y28" s="500"/>
      <c r="Z28" s="500"/>
      <c r="AA28" s="500"/>
      <c r="AB28" s="500">
        <v>4</v>
      </c>
      <c r="AC28" s="500">
        <v>1100</v>
      </c>
      <c r="AD28" s="500"/>
      <c r="AE28" s="500">
        <v>3</v>
      </c>
      <c r="AF28" s="831" t="s">
        <v>3244</v>
      </c>
      <c r="AG28" s="500"/>
      <c r="AH28" s="500">
        <v>202</v>
      </c>
      <c r="AI28" s="500">
        <v>40</v>
      </c>
      <c r="AJ28" s="500">
        <v>121</v>
      </c>
      <c r="AK28" s="450">
        <v>0.97</v>
      </c>
      <c r="AL28" s="450">
        <v>0.99</v>
      </c>
      <c r="AM28" s="450"/>
      <c r="AN28" s="500">
        <v>28</v>
      </c>
      <c r="AO28" s="500">
        <v>86</v>
      </c>
      <c r="AP28" s="500"/>
      <c r="AQ28" s="500"/>
      <c r="AR28" s="500" t="s">
        <v>41</v>
      </c>
      <c r="AS28" s="500"/>
      <c r="AT28" s="500"/>
      <c r="AU28" s="538" t="s">
        <v>3238</v>
      </c>
      <c r="AV28" s="500">
        <v>1051</v>
      </c>
      <c r="AW28" s="500">
        <v>1253</v>
      </c>
      <c r="AX28" s="500">
        <v>935</v>
      </c>
      <c r="AY28" s="500">
        <v>840</v>
      </c>
      <c r="AZ28" s="500">
        <v>1100</v>
      </c>
      <c r="BA28" s="500">
        <v>1573</v>
      </c>
      <c r="BB28" s="450">
        <v>0.14000000000000001</v>
      </c>
      <c r="BC28" s="450">
        <v>0.88</v>
      </c>
      <c r="BD28" s="451"/>
      <c r="BE28" s="451">
        <v>0</v>
      </c>
      <c r="BF28" s="451">
        <v>1100</v>
      </c>
      <c r="BG28" s="451">
        <v>0</v>
      </c>
      <c r="BH28" s="451">
        <v>0</v>
      </c>
      <c r="BI28" s="902" t="s">
        <v>3238</v>
      </c>
      <c r="BJ28" s="450">
        <v>0.76</v>
      </c>
      <c r="BK28" s="450">
        <v>0.9</v>
      </c>
      <c r="BL28" s="450">
        <v>1</v>
      </c>
      <c r="BM28" s="450">
        <v>1</v>
      </c>
      <c r="BN28" s="450"/>
      <c r="BO28" s="500">
        <v>40</v>
      </c>
      <c r="BP28" s="500"/>
      <c r="BQ28" s="500">
        <v>63</v>
      </c>
      <c r="BR28" s="500"/>
      <c r="BS28" s="500"/>
      <c r="BT28" s="500"/>
      <c r="BU28" s="500"/>
      <c r="BV28" s="452" t="str">
        <f>IF(WWWW[[#This Row],['#_Water samples_Tested_at_water_source]]="","no test","Tested")</f>
        <v>no test</v>
      </c>
      <c r="BW28" s="452" t="str">
        <f>IF(WWWW[[#This Row],['#_Water samples_Tested_at_HH]]="","no test","Tested")</f>
        <v>Tested</v>
      </c>
      <c r="BX28" s="451" t="str">
        <f>IF(AND(WWWW[[#This Row],[Water_testing_at source]]="no test",WWWW[[#This Row],[Water_testing_at HH]]="no test"),"No Test","Tested")</f>
        <v>Tested</v>
      </c>
      <c r="BY28"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28" s="903">
        <f>WWWW[[#This Row],[% HRP1]]*WWWW[[#This Row],[Total PoP ]]</f>
        <v>5405</v>
      </c>
      <c r="CA28" s="455">
        <f>WWWW[[#This Row],[HRP1]]/500</f>
        <v>10.81</v>
      </c>
      <c r="CB28" s="904">
        <f>1-WWWW[[#This Row],[% HRP1]]</f>
        <v>0</v>
      </c>
      <c r="CC28" s="455">
        <f>WWWW[[#This Row],[%equitable and continuous access to sufficient quantity of safe drinking and domestic water''s GAP]]*WWWW[[#This Row],[Total PoP ]]</f>
        <v>0</v>
      </c>
      <c r="CD28" s="451">
        <f>ROUND(IF(WWWW[[#This Row],[Total PoP ]]&lt;500,1,WWWW[[#This Row],[Total PoP ]]/500),0)</f>
        <v>11</v>
      </c>
      <c r="CE28" s="451">
        <f>IF(WWWW[[#This Row],[Total required water points]]-WWWW[[#This Row],['#Water points coverage]]&lt;0,0,WWWW[[#This Row],[Total required water points]]-WWWW[[#This Row],['#Water points coverage]])</f>
        <v>0.1899999999999995</v>
      </c>
      <c r="CF28" s="452">
        <f>WWWW[[#This Row],[HRP2]]/WWWW[[#This Row],[Total PoP ]]</f>
        <v>0.11951896392229418</v>
      </c>
      <c r="CG28"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646</v>
      </c>
      <c r="CH28" s="455" t="str">
        <f>IF(WWWW[[#This Row],['#_Functional_adult_latrines]]="","",WWWW[[#This Row],[Total PoP ]]/WWWW[[#This Row],['#_Functional_adult_latrines]])</f>
        <v/>
      </c>
      <c r="CI28" s="451">
        <f>WWWW[[#This Row],['#_of_latrines_in_TLS/CFS]]*50</f>
        <v>0</v>
      </c>
      <c r="CJ28" s="451">
        <f>IF(WWWW[[#This Row],['#_of_latrines_in_THF]]="",0,WWWW[[#This Row],['#_of_latrines_in_THF]]*50)</f>
        <v>0</v>
      </c>
      <c r="CK28" s="451">
        <f>ROUND(IF(WWWW[[#This Row],[Location Type 1]]="camp",WWWW[[#This Row],[Total PoP ]]/20),0)</f>
        <v>270</v>
      </c>
      <c r="CL28" s="451">
        <f>IF(WWWW[[#This Row],[Total required Latrines]]-WWWW[[#This Row],['#_Existing_latrines]]&lt;0,0,WWWW[[#This Row],[Total required Latrines]]-WWWW[[#This Row],['#_Existing_latrines]])</f>
        <v>68</v>
      </c>
      <c r="CM28" s="904">
        <f>1-WWWW[[#This Row],[% HRP2]]</f>
        <v>0.88048103607770578</v>
      </c>
      <c r="CN28" s="452">
        <f>IF(WWWW[[#This Row],['#_Existing_latrines]]="","NA",(WWWW[[#This Row],['#_Existing_latrines]]-WWWW[[#This Row],['#_Functional_adult_latrines]])/WWWW[[#This Row],['#_Existing_latrines]])</f>
        <v>1</v>
      </c>
      <c r="CO28"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4079</v>
      </c>
      <c r="CP28"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5405</v>
      </c>
      <c r="CQ28" s="451">
        <f>IF(WWWW[[#This Row],['#_of_affected_women_and_girls_receiving_a_sufficient_quantity_of_sanitary_pads]]&gt;WWWW[[#This Row],[Total PoP ]],WWWW[[#This Row],[Total PoP ]],WWWW[[#This Row],['#_of_affected_women_and_girls_receiving_a_sufficient_quantity_of_sanitary_pads]])</f>
        <v>1573</v>
      </c>
      <c r="CR28" s="451">
        <f>IF(WWWW[[#This Row],['# People with access to soap]]&gt;WWWW[[#This Row],['# People with access to Sanity Pads]],WWWW[[#This Row],['# People with access to soap]],WWWW[[#This Row],['# People with access to Sanity Pads]])</f>
        <v>5405</v>
      </c>
      <c r="CS28" s="451">
        <f>IF(WWWW[[#This Row],['# people reached by regular dedicated hygiene promotion_5]]&gt;WWWW[[#This Row],['# People received regular supply of hygiene items_6]],WWWW[[#This Row],['# people reached by regular dedicated hygiene promotion_5]],WWWW[[#This Row],['# People received regular supply of hygiene items_6]])</f>
        <v>5405</v>
      </c>
      <c r="CT28" s="904">
        <f>IF(WWWW[[#This Row],[HRP3]]/WWWW[[#This Row],[Total PoP ]]&gt;100%,100%,WWWW[[#This Row],[HRP3]]/WWWW[[#This Row],[Total PoP ]])</f>
        <v>1</v>
      </c>
      <c r="CU28" s="452">
        <f>1-WWWW[[#This Row],[Hygiene Coverage%]]</f>
        <v>0</v>
      </c>
      <c r="CV28" s="450">
        <f>WWWW[[#This Row],['# people reached by regular dedicated hygiene promotion_5]]/WWWW[[#This Row],[Total PoP ]]</f>
        <v>0.75467160037002778</v>
      </c>
      <c r="CW28" s="452">
        <f>IF(WWWW[[#This Row],['#_of_affected_households_receiving_a_sufficient_quantity_of_soap]]/WWWW[[#This Row],[Total HH]]&gt;1,1,WWWW[[#This Row],['#_of_affected_households_receiving_a_sufficient_quantity_of_soap]]/WWWW[[#This Row],[Total HH]])</f>
        <v>1</v>
      </c>
      <c r="CX28" s="455" t="str">
        <f>IF(WWWW[[#This Row],['#_students at TLS_CFS]]="","No","Yes")</f>
        <v>No</v>
      </c>
      <c r="CY28" s="452">
        <f>WWWW[[#This Row],[%_of_affected_people_surveyed_who_report_feeling_informed_about_the_different_WASH_services_available_to_them]]</f>
        <v>1</v>
      </c>
      <c r="CZ28" s="877">
        <f>WWWW[[#This Row],[%_of_affected_people_surveyed_who_report_feeling_satistfied_with_the_latrine_design_and_sanitation_service]]*WWWW[[#This Row],[Total PoP ]]</f>
        <v>4107.8</v>
      </c>
      <c r="DA28" s="877">
        <f>WWWW[[#This Row],[%_of_affected_people_surveyed_who_report_feeling_satistfied_with_the_water_point_design_and_water_service]]*WWWW[[#This Row],[Total PoP ]]</f>
        <v>4864.5</v>
      </c>
      <c r="DB28" s="877">
        <f>WWWW[[#This Row],[%_of_affected_people_surveyed_who_report_feeling_informed_about_the_different_WASH_services_available_to_them]]*WWWW[[#This Row],[Total PoP ]]</f>
        <v>5405</v>
      </c>
      <c r="DC28" s="877">
        <f>WWWW[[#This Row],[%_of_complaints_received_that_result_in_timely_corrective_action_and_feedback_to_the_community]]*WWWW[[#This Row],[Total PoP ]]</f>
        <v>5405</v>
      </c>
      <c r="DD28" s="451">
        <f>MAX(WWWW[[#This Row],['# of affected people surveyed who report feeling satistfied with the latrine design and sanitation service ]:['# complaints received that result in timely, corrective action and feedback to the community]])</f>
        <v>5405</v>
      </c>
      <c r="DE28" s="500">
        <f>IF(WWWW[[#This Row],['#_PPL_accessed_water_in_TLS]]&gt;WWWW[[#This Row],['# students access to functioning school latrines_HRP5]],WWWW[[#This Row],['#_PPL_accessed_water_in_TLS]],WWWW[[#This Row],['# students access to functioning school latrines_HRP5]])</f>
        <v>0</v>
      </c>
      <c r="DF28" s="500">
        <f>IF(WWWW[[#This Row],['#_PPL_accessed_water_in_THF]]&gt;WWWW[[#This Row],['# people access to functioning latrines in THF_HRP6]],WWWW[[#This Row],['#_PPL_accessed_water_in_THF]],WWWW[[#This Row],['# people access to functioning latrines in THF_HRP6]])</f>
        <v>0</v>
      </c>
      <c r="DG28"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2000</v>
      </c>
      <c r="DH2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5405</v>
      </c>
      <c r="DI28"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5405</v>
      </c>
      <c r="DJ28"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28"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4079</v>
      </c>
      <c r="DL2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5405</v>
      </c>
      <c r="DM28" s="899" t="str">
        <f>VLOOKUP(WWWW[[#This Row],[Site Name]],SiteDB6[[Site Name]:[CCCM Management]],6,FALSE)</f>
        <v>Yes</v>
      </c>
      <c r="DN28" s="899" t="str">
        <f>VLOOKUP(WWWW[[#This Row],[Site Name]],SiteDB6[[Site Name]:[CCCM Focal Agency]],7,FALSE)</f>
        <v>LWF</v>
      </c>
      <c r="DO28" s="899" t="str">
        <f>VLOOKUP(WWWW[[#This Row],[Site Name]],SiteDB6[[Site Name]:[Location Type 1]],9,FALSE)</f>
        <v>Camp</v>
      </c>
      <c r="DP28" s="899" t="str">
        <f>VLOOKUP(WWWW[[#This Row],[Site Name]],SiteDB6[[Site Name]:[Type of Accommodation]],10,FALSE)</f>
        <v>Planned Camp</v>
      </c>
      <c r="DQ28" s="899" t="str">
        <f>VLOOKUP(WWWW[[#This Row],[Site Name]],SiteDB6[[Site Name]:[Ethnic or GCA/NGCA]],11,FALSE)</f>
        <v>Muslim</v>
      </c>
      <c r="DR28" s="899">
        <f>VLOOKUP(WWWW[[#This Row],[Site Name]],SiteDB6[[Site Name]:[Lat]],12,FALSE)</f>
        <v>20.108101999999999</v>
      </c>
      <c r="DS28" s="899">
        <f>VLOOKUP(WWWW[[#This Row],[Site Name]],SiteDB6[[Site Name]:[Long]],13,FALSE)</f>
        <v>92.985095000000001</v>
      </c>
      <c r="DT28" s="899" t="str">
        <f>VLOOKUP(WWWW[[#This Row],[Site Name]],SiteDB6[[Site Name]:[Pcode]],3,FALSE)</f>
        <v>MMR012CMP016</v>
      </c>
      <c r="DU28" s="477" t="str">
        <f t="shared" si="0"/>
        <v>Covered</v>
      </c>
      <c r="DV28" s="477">
        <f>VLOOKUP(WWWW[[#This Row],[Site Name]],SiteDB6[[Site Name]:[PWD_Total]],22,FALSE)</f>
        <v>279</v>
      </c>
      <c r="DW28" s="477">
        <f>VLOOKUP(WWWW[[#This Row],[Site Name]],SiteDB6[[Site Name]:[PWD_Total]],23,FALSE)</f>
        <v>636</v>
      </c>
      <c r="DX28" s="477">
        <f>WWWW[[#This Row],['# of Male_People with disabilities]]+WWWW[[#This Row],['# of Female_People with disabilities]]</f>
        <v>915</v>
      </c>
      <c r="DY28" s="899"/>
      <c r="DZ28" s="477"/>
      <c r="EA28" s="477"/>
      <c r="EB28" s="477"/>
      <c r="EC28" s="477">
        <f>VLOOKUP(WWWW[[#This Row],[Site Name]],SiteDB6[[Site Name]:[Pop
(CCCM as of Autust 2021)]],16,FALSE)</f>
        <v>1115</v>
      </c>
      <c r="ED28" s="477">
        <f>VLOOKUP(WWWW[[#This Row],[Site Name]],SiteDB6[[Site Name]:[Pop
(CCCM as of Autust 2021)]],17,FALSE)</f>
        <v>5197</v>
      </c>
      <c r="EE28" s="477" t="s">
        <v>3306</v>
      </c>
    </row>
    <row r="29" spans="1:135">
      <c r="A29" s="897" t="s">
        <v>3172</v>
      </c>
      <c r="B29" s="897" t="s">
        <v>2270</v>
      </c>
      <c r="C29" s="897" t="s">
        <v>2270</v>
      </c>
      <c r="D29" s="898" t="s">
        <v>3182</v>
      </c>
      <c r="E29" s="898" t="s">
        <v>293</v>
      </c>
      <c r="F29" s="898" t="s">
        <v>294</v>
      </c>
      <c r="G29" s="863" t="s">
        <v>43</v>
      </c>
      <c r="H29" s="905" t="s">
        <v>413</v>
      </c>
      <c r="I29" s="500">
        <v>402</v>
      </c>
      <c r="J29" s="500">
        <v>2562</v>
      </c>
      <c r="K29" s="684">
        <f>WWWW[[#This Row],[Total PoP ]]/WWWW[[#This Row],[Total HH]]</f>
        <v>6.3731343283582094</v>
      </c>
      <c r="L29" s="900">
        <v>45017</v>
      </c>
      <c r="M29" s="901">
        <v>45382</v>
      </c>
      <c r="N29" s="500"/>
      <c r="O29" s="500">
        <v>18</v>
      </c>
      <c r="P29" s="500">
        <v>24</v>
      </c>
      <c r="Q29" s="500"/>
      <c r="R29" s="500"/>
      <c r="S29" s="500"/>
      <c r="T29" s="500"/>
      <c r="U29" s="500">
        <v>17</v>
      </c>
      <c r="V29" s="450">
        <v>0.82</v>
      </c>
      <c r="W29" s="500">
        <v>19</v>
      </c>
      <c r="X29" s="450">
        <v>0.42</v>
      </c>
      <c r="Y29" s="500"/>
      <c r="Z29" s="500"/>
      <c r="AA29" s="500"/>
      <c r="AB29" s="500">
        <v>14</v>
      </c>
      <c r="AC29" s="500">
        <v>402</v>
      </c>
      <c r="AD29" s="500"/>
      <c r="AE29" s="500"/>
      <c r="AF29" s="831"/>
      <c r="AG29" s="500">
        <v>33</v>
      </c>
      <c r="AH29" s="500">
        <v>120</v>
      </c>
      <c r="AI29" s="500">
        <v>77</v>
      </c>
      <c r="AJ29" s="500">
        <v>90</v>
      </c>
      <c r="AK29" s="450">
        <v>1</v>
      </c>
      <c r="AL29" s="450">
        <v>1</v>
      </c>
      <c r="AM29" s="450">
        <v>1</v>
      </c>
      <c r="AN29" s="500"/>
      <c r="AO29" s="500">
        <v>70</v>
      </c>
      <c r="AP29" s="500">
        <v>14</v>
      </c>
      <c r="AQ29" s="500"/>
      <c r="AR29" s="500" t="s">
        <v>41</v>
      </c>
      <c r="AS29" s="500">
        <v>71</v>
      </c>
      <c r="AT29" s="500" t="s">
        <v>3239</v>
      </c>
      <c r="AU29" s="538" t="s">
        <v>3250</v>
      </c>
      <c r="AV29" s="500">
        <v>16</v>
      </c>
      <c r="AW29" s="500">
        <v>145</v>
      </c>
      <c r="AX29" s="500">
        <v>103</v>
      </c>
      <c r="AY29" s="500">
        <v>120</v>
      </c>
      <c r="AZ29" s="500">
        <v>1850</v>
      </c>
      <c r="BA29" s="500">
        <v>676</v>
      </c>
      <c r="BB29" s="450">
        <v>1</v>
      </c>
      <c r="BC29" s="450">
        <v>0.9</v>
      </c>
      <c r="BD29" s="451">
        <v>9</v>
      </c>
      <c r="BE29" s="451">
        <v>0</v>
      </c>
      <c r="BF29" s="451">
        <v>402</v>
      </c>
      <c r="BG29" s="451">
        <v>0</v>
      </c>
      <c r="BH29" s="451">
        <v>0</v>
      </c>
      <c r="BI29" s="902"/>
      <c r="BJ29" s="450">
        <v>1</v>
      </c>
      <c r="BK29" s="450">
        <v>1</v>
      </c>
      <c r="BL29" s="450">
        <v>1</v>
      </c>
      <c r="BM29" s="450">
        <v>1</v>
      </c>
      <c r="BN29" s="450"/>
      <c r="BO29" s="500">
        <v>77</v>
      </c>
      <c r="BP29" s="500"/>
      <c r="BQ29" s="500">
        <v>37</v>
      </c>
      <c r="BR29" s="500"/>
      <c r="BS29" s="500"/>
      <c r="BT29" s="500"/>
      <c r="BU29" s="500"/>
      <c r="BV29" s="452" t="str">
        <f>IF(WWWW[[#This Row],['#_Water samples_Tested_at_water_source]]="","no test","Tested")</f>
        <v>Tested</v>
      </c>
      <c r="BW29" s="452" t="str">
        <f>IF(WWWW[[#This Row],['#_Water samples_Tested_at_HH]]="","no test","Tested")</f>
        <v>Tested</v>
      </c>
      <c r="BX29" s="451" t="str">
        <f>IF(AND(WWWW[[#This Row],[Water_testing_at source]]="no test",WWWW[[#This Row],[Water_testing_at HH]]="no test"),"No Test","Tested")</f>
        <v>Tested</v>
      </c>
      <c r="BY29"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29" s="903">
        <f>WWWW[[#This Row],[% HRP1]]*WWWW[[#This Row],[Total PoP ]]</f>
        <v>2562</v>
      </c>
      <c r="CA29" s="455">
        <f>WWWW[[#This Row],[HRP1]]/500</f>
        <v>5.1239999999999997</v>
      </c>
      <c r="CB29" s="904">
        <f>1-WWWW[[#This Row],[% HRP1]]</f>
        <v>0</v>
      </c>
      <c r="CC29" s="455">
        <f>WWWW[[#This Row],[%equitable and continuous access to sufficient quantity of safe drinking and domestic water''s GAP]]*WWWW[[#This Row],[Total PoP ]]</f>
        <v>0</v>
      </c>
      <c r="CD29" s="451">
        <f>ROUND(IF(WWWW[[#This Row],[Total PoP ]]&lt;500,1,WWWW[[#This Row],[Total PoP ]]/500),0)</f>
        <v>5</v>
      </c>
      <c r="CE29" s="451">
        <f>IF(WWWW[[#This Row],[Total required water points]]-WWWW[[#This Row],['#Water points coverage]]&lt;0,0,WWWW[[#This Row],[Total required water points]]-WWWW[[#This Row],['#Water points coverage]])</f>
        <v>0</v>
      </c>
      <c r="CF29" s="452">
        <f>WWWW[[#This Row],[HRP2]]/WWWW[[#This Row],[Total PoP ]]</f>
        <v>0.28493364558938328</v>
      </c>
      <c r="CG29"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730</v>
      </c>
      <c r="CH29" s="455">
        <f>IF(WWWW[[#This Row],['#_Functional_adult_latrines]]="","",WWWW[[#This Row],[Total PoP ]]/WWWW[[#This Row],['#_Functional_adult_latrines]])</f>
        <v>77.63636363636364</v>
      </c>
      <c r="CI29" s="451">
        <f>WWWW[[#This Row],['#_of_latrines_in_TLS/CFS]]*50</f>
        <v>700</v>
      </c>
      <c r="CJ29" s="451">
        <f>IF(WWWW[[#This Row],['#_of_latrines_in_THF]]="",0,WWWW[[#This Row],['#_of_latrines_in_THF]]*50)</f>
        <v>0</v>
      </c>
      <c r="CK29" s="451">
        <f>ROUND(IF(WWWW[[#This Row],[Location Type 1]]="camp",WWWW[[#This Row],[Total PoP ]]/20),0)</f>
        <v>128</v>
      </c>
      <c r="CL29" s="451">
        <f>IF(WWWW[[#This Row],[Total required Latrines]]-WWWW[[#This Row],['#_Existing_latrines]]&lt;0,0,WWWW[[#This Row],[Total required Latrines]]-WWWW[[#This Row],['#_Existing_latrines]])</f>
        <v>8</v>
      </c>
      <c r="CM29" s="904">
        <f>1-WWWW[[#This Row],[% HRP2]]</f>
        <v>0.71506635441061672</v>
      </c>
      <c r="CN29" s="452">
        <f>IF(WWWW[[#This Row],['#_Existing_latrines]]="","NA",(WWWW[[#This Row],['#_Existing_latrines]]-WWWW[[#This Row],['#_Functional_adult_latrines]])/WWWW[[#This Row],['#_Existing_latrines]])</f>
        <v>0.72499999999999998</v>
      </c>
      <c r="CO29"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384</v>
      </c>
      <c r="CP29"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2562</v>
      </c>
      <c r="CQ29" s="451">
        <f>IF(WWWW[[#This Row],['#_of_affected_women_and_girls_receiving_a_sufficient_quantity_of_sanitary_pads]]&gt;WWWW[[#This Row],[Total PoP ]],WWWW[[#This Row],[Total PoP ]],WWWW[[#This Row],['#_of_affected_women_and_girls_receiving_a_sufficient_quantity_of_sanitary_pads]])</f>
        <v>676</v>
      </c>
      <c r="CR29" s="451">
        <f>IF(WWWW[[#This Row],['# People with access to soap]]&gt;WWWW[[#This Row],['# People with access to Sanity Pads]],WWWW[[#This Row],['# People with access to soap]],WWWW[[#This Row],['# People with access to Sanity Pads]])</f>
        <v>2562</v>
      </c>
      <c r="CS29" s="451">
        <f>IF(WWWW[[#This Row],['# people reached by regular dedicated hygiene promotion_5]]&gt;WWWW[[#This Row],['# People received regular supply of hygiene items_6]],WWWW[[#This Row],['# people reached by regular dedicated hygiene promotion_5]],WWWW[[#This Row],['# People received regular supply of hygiene items_6]])</f>
        <v>2562</v>
      </c>
      <c r="CT29" s="904">
        <f>IF(WWWW[[#This Row],[HRP3]]/WWWW[[#This Row],[Total PoP ]]&gt;100%,100%,WWWW[[#This Row],[HRP3]]/WWWW[[#This Row],[Total PoP ]])</f>
        <v>1</v>
      </c>
      <c r="CU29" s="452">
        <f>1-WWWW[[#This Row],[Hygiene Coverage%]]</f>
        <v>0</v>
      </c>
      <c r="CV29" s="450">
        <f>WWWW[[#This Row],['# people reached by regular dedicated hygiene promotion_5]]/WWWW[[#This Row],[Total PoP ]]</f>
        <v>0.14988290398126464</v>
      </c>
      <c r="CW29" s="452">
        <f>IF(WWWW[[#This Row],['#_of_affected_households_receiving_a_sufficient_quantity_of_soap]]/WWWW[[#This Row],[Total HH]]&gt;1,1,WWWW[[#This Row],['#_of_affected_households_receiving_a_sufficient_quantity_of_soap]]/WWWW[[#This Row],[Total HH]])</f>
        <v>1</v>
      </c>
      <c r="CX29" s="455" t="str">
        <f>IF(WWWW[[#This Row],['#_students at TLS_CFS]]="","No","Yes")</f>
        <v>No</v>
      </c>
      <c r="CY29" s="452">
        <f>WWWW[[#This Row],[%_of_affected_people_surveyed_who_report_feeling_informed_about_the_different_WASH_services_available_to_them]]</f>
        <v>1</v>
      </c>
      <c r="CZ29" s="877">
        <f>WWWW[[#This Row],[%_of_affected_people_surveyed_who_report_feeling_satistfied_with_the_latrine_design_and_sanitation_service]]*WWWW[[#This Row],[Total PoP ]]</f>
        <v>2562</v>
      </c>
      <c r="DA29" s="877">
        <f>WWWW[[#This Row],[%_of_affected_people_surveyed_who_report_feeling_satistfied_with_the_water_point_design_and_water_service]]*WWWW[[#This Row],[Total PoP ]]</f>
        <v>2562</v>
      </c>
      <c r="DB29" s="877">
        <f>WWWW[[#This Row],[%_of_affected_people_surveyed_who_report_feeling_informed_about_the_different_WASH_services_available_to_them]]*WWWW[[#This Row],[Total PoP ]]</f>
        <v>2562</v>
      </c>
      <c r="DC29" s="877">
        <f>WWWW[[#This Row],[%_of_complaints_received_that_result_in_timely_corrective_action_and_feedback_to_the_community]]*WWWW[[#This Row],[Total PoP ]]</f>
        <v>2562</v>
      </c>
      <c r="DD29" s="451">
        <f>MAX(WWWW[[#This Row],['# of affected people surveyed who report feeling satistfied with the latrine design and sanitation service ]:['# complaints received that result in timely, corrective action and feedback to the community]])</f>
        <v>2562</v>
      </c>
      <c r="DE29" s="500">
        <f>IF(WWWW[[#This Row],['#_PPL_accessed_water_in_TLS]]&gt;WWWW[[#This Row],['# students access to functioning school latrines_HRP5]],WWWW[[#This Row],['#_PPL_accessed_water_in_TLS]],WWWW[[#This Row],['# students access to functioning school latrines_HRP5]])</f>
        <v>700</v>
      </c>
      <c r="DF29" s="500">
        <f>IF(WWWW[[#This Row],['#_PPL_accessed_water_in_THF]]&gt;WWWW[[#This Row],['# people access to functioning latrines in THF_HRP6]],WWWW[[#This Row],['#_PPL_accessed_water_in_THF]],WWWW[[#This Row],['# people access to functioning latrines in THF_HRP6]])</f>
        <v>0</v>
      </c>
      <c r="DG29"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2562</v>
      </c>
      <c r="DH2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2562</v>
      </c>
      <c r="DI29"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29" s="500">
        <f>IF(WWWW[[#This Row],[Is_there_an_effective_restrored_drainage_system?]]="",0,IF(WWWW[[#This Row],[Is_there_an_effective_restrored_drainage_system?]]="&lt;30%",WWWW[[#This Row],[Total PoP ]]*25%,IF(WWWW[[#This Row],[Is_there_an_effective_restrored_drainage_system?]]="30%-70%",WWWW[[#This Row],[Total PoP ]]*50%,WWWW[[#This Row],[Total PoP ]]*75%)))</f>
        <v>1281</v>
      </c>
      <c r="DK29"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384</v>
      </c>
      <c r="DL2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2562</v>
      </c>
      <c r="DM29" s="899" t="str">
        <f>VLOOKUP(WWWW[[#This Row],[Site Name]],SiteDB6[[Site Name]:[CCCM Management]],6,FALSE)</f>
        <v>Yes</v>
      </c>
      <c r="DN29" s="899">
        <f>VLOOKUP(WWWW[[#This Row],[Site Name]],SiteDB6[[Site Name]:[CCCM Focal Agency]],7,FALSE)</f>
        <v>0</v>
      </c>
      <c r="DO29" s="899" t="str">
        <f>VLOOKUP(WWWW[[#This Row],[Site Name]],SiteDB6[[Site Name]:[Location Type 1]],9,FALSE)</f>
        <v>Camp</v>
      </c>
      <c r="DP29" s="899" t="str">
        <f>VLOOKUP(WWWW[[#This Row],[Site Name]],SiteDB6[[Site Name]:[Type of Accommodation]],10,FALSE)</f>
        <v>Planned Camp</v>
      </c>
      <c r="DQ29" s="899" t="str">
        <f>VLOOKUP(WWWW[[#This Row],[Site Name]],SiteDB6[[Site Name]:[Ethnic or GCA/NGCA]],11,FALSE)</f>
        <v>Muslim</v>
      </c>
      <c r="DR29" s="899">
        <f>VLOOKUP(WWWW[[#This Row],[Site Name]],SiteDB6[[Site Name]:[Lat]],12,FALSE)</f>
        <v>20.128488999999998</v>
      </c>
      <c r="DS29" s="899">
        <f>VLOOKUP(WWWW[[#This Row],[Site Name]],SiteDB6[[Site Name]:[Long]],13,FALSE)</f>
        <v>92.875814000000005</v>
      </c>
      <c r="DT29" s="899" t="str">
        <f>VLOOKUP(WWWW[[#This Row],[Site Name]],SiteDB6[[Site Name]:[Pcode]],3,FALSE)</f>
        <v>MMR012CMP039</v>
      </c>
      <c r="DU29" s="477" t="str">
        <f t="shared" si="0"/>
        <v>Covered</v>
      </c>
      <c r="DV29" s="477">
        <f>VLOOKUP(WWWW[[#This Row],[Site Name]],SiteDB6[[Site Name]:[PWD_Total]],22,FALSE)</f>
        <v>100</v>
      </c>
      <c r="DW29" s="477">
        <f>VLOOKUP(WWWW[[#This Row],[Site Name]],SiteDB6[[Site Name]:[PWD_Total]],23,FALSE)</f>
        <v>301</v>
      </c>
      <c r="DX29" s="477">
        <f>WWWW[[#This Row],['# of Male_People with disabilities]]+WWWW[[#This Row],['# of Female_People with disabilities]]</f>
        <v>401</v>
      </c>
      <c r="DY29" s="899"/>
      <c r="DZ29" s="477"/>
      <c r="EA29" s="477"/>
      <c r="EB29" s="477"/>
      <c r="EC29" s="477">
        <f>VLOOKUP(WWWW[[#This Row],[Site Name]],SiteDB6[[Site Name]:[Pop
(CCCM as of Autust 2021)]],16,FALSE)</f>
        <v>380</v>
      </c>
      <c r="ED29" s="477">
        <f>VLOOKUP(WWWW[[#This Row],[Site Name]],SiteDB6[[Site Name]:[Pop
(CCCM as of Autust 2021)]],17,FALSE)</f>
        <v>2435</v>
      </c>
      <c r="EE29" s="477" t="s">
        <v>3307</v>
      </c>
    </row>
    <row r="30" spans="1:135">
      <c r="A30" s="897" t="s">
        <v>3172</v>
      </c>
      <c r="B30" s="897" t="s">
        <v>2270</v>
      </c>
      <c r="C30" s="897" t="s">
        <v>2270</v>
      </c>
      <c r="D30" s="898" t="s">
        <v>3182</v>
      </c>
      <c r="E30" s="898" t="s">
        <v>293</v>
      </c>
      <c r="F30" s="898" t="s">
        <v>294</v>
      </c>
      <c r="G30" s="863" t="s">
        <v>43</v>
      </c>
      <c r="H30" s="905" t="s">
        <v>424</v>
      </c>
      <c r="I30" s="500">
        <v>1012</v>
      </c>
      <c r="J30" s="500">
        <v>4766</v>
      </c>
      <c r="K30" s="684">
        <f>WWWW[[#This Row],[Total PoP ]]/WWWW[[#This Row],[Total HH]]</f>
        <v>4.7094861660079053</v>
      </c>
      <c r="L30" s="900">
        <v>45017</v>
      </c>
      <c r="M30" s="901">
        <v>45382</v>
      </c>
      <c r="N30" s="500"/>
      <c r="O30" s="500">
        <v>40</v>
      </c>
      <c r="P30" s="500">
        <v>50</v>
      </c>
      <c r="Q30" s="500"/>
      <c r="R30" s="500"/>
      <c r="S30" s="500"/>
      <c r="T30" s="500"/>
      <c r="U30" s="500">
        <v>73</v>
      </c>
      <c r="V30" s="450">
        <v>0.74</v>
      </c>
      <c r="W30" s="500">
        <v>42</v>
      </c>
      <c r="X30" s="450">
        <v>0.38</v>
      </c>
      <c r="Y30" s="500"/>
      <c r="Z30" s="500"/>
      <c r="AA30" s="500"/>
      <c r="AB30" s="500">
        <v>9</v>
      </c>
      <c r="AC30" s="500">
        <v>1012</v>
      </c>
      <c r="AD30" s="500"/>
      <c r="AE30" s="500"/>
      <c r="AF30" s="831"/>
      <c r="AG30" s="500">
        <v>13</v>
      </c>
      <c r="AH30" s="500">
        <v>254</v>
      </c>
      <c r="AI30" s="500">
        <v>97</v>
      </c>
      <c r="AJ30" s="500">
        <v>415</v>
      </c>
      <c r="AK30" s="450">
        <v>0.97</v>
      </c>
      <c r="AL30" s="450">
        <v>0.87</v>
      </c>
      <c r="AM30" s="450">
        <v>0.76</v>
      </c>
      <c r="AN30" s="500"/>
      <c r="AO30" s="500">
        <v>101</v>
      </c>
      <c r="AP30" s="500">
        <v>6</v>
      </c>
      <c r="AQ30" s="500"/>
      <c r="AR30" s="500" t="s">
        <v>41</v>
      </c>
      <c r="AS30" s="500">
        <v>52</v>
      </c>
      <c r="AT30" s="500" t="s">
        <v>3239</v>
      </c>
      <c r="AU30" s="538" t="s">
        <v>3250</v>
      </c>
      <c r="AV30" s="500">
        <f>37/2</f>
        <v>18.5</v>
      </c>
      <c r="AW30" s="500">
        <f>189/2</f>
        <v>94.5</v>
      </c>
      <c r="AX30" s="500">
        <f>206/2</f>
        <v>103</v>
      </c>
      <c r="AY30" s="500">
        <f>216/2</f>
        <v>108</v>
      </c>
      <c r="AZ30" s="500">
        <v>1012</v>
      </c>
      <c r="BA30" s="500">
        <v>1262</v>
      </c>
      <c r="BB30" s="450">
        <v>1</v>
      </c>
      <c r="BC30" s="450">
        <v>1</v>
      </c>
      <c r="BD30" s="451">
        <v>9</v>
      </c>
      <c r="BE30" s="451">
        <v>0</v>
      </c>
      <c r="BF30" s="451">
        <v>1012</v>
      </c>
      <c r="BG30" s="451">
        <v>0</v>
      </c>
      <c r="BH30" s="451">
        <v>0</v>
      </c>
      <c r="BI30" s="902"/>
      <c r="BJ30" s="450">
        <v>1</v>
      </c>
      <c r="BK30" s="450">
        <v>1</v>
      </c>
      <c r="BL30" s="450">
        <v>0.98</v>
      </c>
      <c r="BM30" s="450">
        <v>1</v>
      </c>
      <c r="BN30" s="450"/>
      <c r="BO30" s="500">
        <f>195/2</f>
        <v>97.5</v>
      </c>
      <c r="BP30" s="500"/>
      <c r="BQ30" s="500">
        <v>55</v>
      </c>
      <c r="BR30" s="500"/>
      <c r="BS30" s="500"/>
      <c r="BT30" s="500"/>
      <c r="BU30" s="500"/>
      <c r="BV30" s="452" t="str">
        <f>IF(WWWW[[#This Row],['#_Water samples_Tested_at_water_source]]="","no test","Tested")</f>
        <v>Tested</v>
      </c>
      <c r="BW30" s="452" t="str">
        <f>IF(WWWW[[#This Row],['#_Water samples_Tested_at_HH]]="","no test","Tested")</f>
        <v>Tested</v>
      </c>
      <c r="BX30" s="451" t="str">
        <f>IF(AND(WWWW[[#This Row],[Water_testing_at source]]="no test",WWWW[[#This Row],[Water_testing_at HH]]="no test"),"No Test","Tested")</f>
        <v>Tested</v>
      </c>
      <c r="BY30"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30" s="903">
        <f>WWWW[[#This Row],[% HRP1]]*WWWW[[#This Row],[Total PoP ]]</f>
        <v>4766</v>
      </c>
      <c r="CA30" s="455">
        <f>WWWW[[#This Row],[HRP1]]/500</f>
        <v>9.532</v>
      </c>
      <c r="CB30" s="904">
        <f>1-WWWW[[#This Row],[% HRP1]]</f>
        <v>0</v>
      </c>
      <c r="CC30" s="455">
        <f>WWWW[[#This Row],[%equitable and continuous access to sufficient quantity of safe drinking and domestic water''s GAP]]*WWWW[[#This Row],[Total PoP ]]</f>
        <v>0</v>
      </c>
      <c r="CD30" s="451">
        <f>ROUND(IF(WWWW[[#This Row],[Total PoP ]]&lt;500,1,WWWW[[#This Row],[Total PoP ]]/500),0)</f>
        <v>10</v>
      </c>
      <c r="CE30" s="451">
        <f>IF(WWWW[[#This Row],[Total required water points]]-WWWW[[#This Row],['#Water points coverage]]&lt;0,0,WWWW[[#This Row],[Total required water points]]-WWWW[[#This Row],['#Water points coverage]])</f>
        <v>0.46799999999999997</v>
      </c>
      <c r="CF30" s="452">
        <f>WWWW[[#This Row],[HRP2]]/WWWW[[#This Row],[Total PoP ]]</f>
        <v>7.5744859420898022E-2</v>
      </c>
      <c r="CG30"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361</v>
      </c>
      <c r="CH30" s="455">
        <f>IF(WWWW[[#This Row],['#_Functional_adult_latrines]]="","",WWWW[[#This Row],[Total PoP ]]/WWWW[[#This Row],['#_Functional_adult_latrines]])</f>
        <v>366.61538461538464</v>
      </c>
      <c r="CI30" s="451">
        <f>WWWW[[#This Row],['#_of_latrines_in_TLS/CFS]]*50</f>
        <v>300</v>
      </c>
      <c r="CJ30" s="451">
        <f>IF(WWWW[[#This Row],['#_of_latrines_in_THF]]="",0,WWWW[[#This Row],['#_of_latrines_in_THF]]*50)</f>
        <v>0</v>
      </c>
      <c r="CK30" s="451">
        <f>ROUND(IF(WWWW[[#This Row],[Location Type 1]]="camp",WWWW[[#This Row],[Total PoP ]]/20),0)</f>
        <v>238</v>
      </c>
      <c r="CL30" s="451">
        <f>IF(WWWW[[#This Row],[Total required Latrines]]-WWWW[[#This Row],['#_Existing_latrines]]&lt;0,0,WWWW[[#This Row],[Total required Latrines]]-WWWW[[#This Row],['#_Existing_latrines]])</f>
        <v>0</v>
      </c>
      <c r="CM30" s="904">
        <f>1-WWWW[[#This Row],[% HRP2]]</f>
        <v>0.92425514057910196</v>
      </c>
      <c r="CN30" s="452">
        <f>IF(WWWW[[#This Row],['#_Existing_latrines]]="","NA",(WWWW[[#This Row],['#_Existing_latrines]]-WWWW[[#This Row],['#_Functional_adult_latrines]])/WWWW[[#This Row],['#_Existing_latrines]])</f>
        <v>0.94881889763779526</v>
      </c>
      <c r="CO30"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324</v>
      </c>
      <c r="CP30"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4766</v>
      </c>
      <c r="CQ30" s="451">
        <f>IF(WWWW[[#This Row],['#_of_affected_women_and_girls_receiving_a_sufficient_quantity_of_sanitary_pads]]&gt;WWWW[[#This Row],[Total PoP ]],WWWW[[#This Row],[Total PoP ]],WWWW[[#This Row],['#_of_affected_women_and_girls_receiving_a_sufficient_quantity_of_sanitary_pads]])</f>
        <v>1262</v>
      </c>
      <c r="CR30" s="451">
        <f>IF(WWWW[[#This Row],['# People with access to soap]]&gt;WWWW[[#This Row],['# People with access to Sanity Pads]],WWWW[[#This Row],['# People with access to soap]],WWWW[[#This Row],['# People with access to Sanity Pads]])</f>
        <v>4766</v>
      </c>
      <c r="CS30" s="451">
        <f>IF(WWWW[[#This Row],['# people reached by regular dedicated hygiene promotion_5]]&gt;WWWW[[#This Row],['# People received regular supply of hygiene items_6]],WWWW[[#This Row],['# people reached by regular dedicated hygiene promotion_5]],WWWW[[#This Row],['# People received regular supply of hygiene items_6]])</f>
        <v>4766</v>
      </c>
      <c r="CT30" s="904">
        <f>IF(WWWW[[#This Row],[HRP3]]/WWWW[[#This Row],[Total PoP ]]&gt;100%,100%,WWWW[[#This Row],[HRP3]]/WWWW[[#This Row],[Total PoP ]])</f>
        <v>1</v>
      </c>
      <c r="CU30" s="452">
        <f>1-WWWW[[#This Row],[Hygiene Coverage%]]</f>
        <v>0</v>
      </c>
      <c r="CV30" s="450">
        <f>WWWW[[#This Row],['# people reached by regular dedicated hygiene promotion_5]]/WWWW[[#This Row],[Total PoP ]]</f>
        <v>6.7981535879143934E-2</v>
      </c>
      <c r="CW30" s="452">
        <f>IF(WWWW[[#This Row],['#_of_affected_households_receiving_a_sufficient_quantity_of_soap]]/WWWW[[#This Row],[Total HH]]&gt;1,1,WWWW[[#This Row],['#_of_affected_households_receiving_a_sufficient_quantity_of_soap]]/WWWW[[#This Row],[Total HH]])</f>
        <v>1</v>
      </c>
      <c r="CX30" s="455" t="str">
        <f>IF(WWWW[[#This Row],['#_students at TLS_CFS]]="","No","Yes")</f>
        <v>No</v>
      </c>
      <c r="CY30" s="452">
        <f>WWWW[[#This Row],[%_of_affected_people_surveyed_who_report_feeling_informed_about_the_different_WASH_services_available_to_them]]</f>
        <v>0.98</v>
      </c>
      <c r="CZ30" s="877">
        <f>WWWW[[#This Row],[%_of_affected_people_surveyed_who_report_feeling_satistfied_with_the_latrine_design_and_sanitation_service]]*WWWW[[#This Row],[Total PoP ]]</f>
        <v>4766</v>
      </c>
      <c r="DA30" s="877">
        <f>WWWW[[#This Row],[%_of_affected_people_surveyed_who_report_feeling_satistfied_with_the_water_point_design_and_water_service]]*WWWW[[#This Row],[Total PoP ]]</f>
        <v>4766</v>
      </c>
      <c r="DB30" s="877">
        <f>WWWW[[#This Row],[%_of_affected_people_surveyed_who_report_feeling_informed_about_the_different_WASH_services_available_to_them]]*WWWW[[#This Row],[Total PoP ]]</f>
        <v>4670.68</v>
      </c>
      <c r="DC30" s="877">
        <f>WWWW[[#This Row],[%_of_complaints_received_that_result_in_timely_corrective_action_and_feedback_to_the_community]]*WWWW[[#This Row],[Total PoP ]]</f>
        <v>4766</v>
      </c>
      <c r="DD30" s="451">
        <f>MAX(WWWW[[#This Row],['# of affected people surveyed who report feeling satistfied with the latrine design and sanitation service ]:['# complaints received that result in timely, corrective action and feedback to the community]])</f>
        <v>4766</v>
      </c>
      <c r="DE30" s="500">
        <f>IF(WWWW[[#This Row],['#_PPL_accessed_water_in_TLS]]&gt;WWWW[[#This Row],['# students access to functioning school latrines_HRP5]],WWWW[[#This Row],['#_PPL_accessed_water_in_TLS]],WWWW[[#This Row],['# students access to functioning school latrines_HRP5]])</f>
        <v>300</v>
      </c>
      <c r="DF30" s="500">
        <f>IF(WWWW[[#This Row],['#_PPL_accessed_water_in_THF]]&gt;WWWW[[#This Row],['# people access to functioning latrines in THF_HRP6]],WWWW[[#This Row],['#_PPL_accessed_water_in_THF]],WWWW[[#This Row],['# people access to functioning latrines in THF_HRP6]])</f>
        <v>0</v>
      </c>
      <c r="DG30"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4540</v>
      </c>
      <c r="DH3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4766</v>
      </c>
      <c r="DI30"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30" s="500">
        <f>IF(WWWW[[#This Row],[Is_there_an_effective_restrored_drainage_system?]]="",0,IF(WWWW[[#This Row],[Is_there_an_effective_restrored_drainage_system?]]="&lt;30%",WWWW[[#This Row],[Total PoP ]]*25%,IF(WWWW[[#This Row],[Is_there_an_effective_restrored_drainage_system?]]="30%-70%",WWWW[[#This Row],[Total PoP ]]*50%,WWWW[[#This Row],[Total PoP ]]*75%)))</f>
        <v>2383</v>
      </c>
      <c r="DK30"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324</v>
      </c>
      <c r="DL3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4766</v>
      </c>
      <c r="DM30" s="899" t="str">
        <f>VLOOKUP(WWWW[[#This Row],[Site Name]],SiteDB6[[Site Name]:[CCCM Management]],6,FALSE)</f>
        <v>Yes</v>
      </c>
      <c r="DN30" s="899">
        <f>VLOOKUP(WWWW[[#This Row],[Site Name]],SiteDB6[[Site Name]:[CCCM Focal Agency]],7,FALSE)</f>
        <v>0</v>
      </c>
      <c r="DO30" s="899" t="str">
        <f>VLOOKUP(WWWW[[#This Row],[Site Name]],SiteDB6[[Site Name]:[Location Type 1]],9,FALSE)</f>
        <v>Camp</v>
      </c>
      <c r="DP30" s="899" t="str">
        <f>VLOOKUP(WWWW[[#This Row],[Site Name]],SiteDB6[[Site Name]:[Type of Accommodation]],10,FALSE)</f>
        <v>Planned Camp</v>
      </c>
      <c r="DQ30" s="899" t="str">
        <f>VLOOKUP(WWWW[[#This Row],[Site Name]],SiteDB6[[Site Name]:[Ethnic or GCA/NGCA]],11,FALSE)</f>
        <v>Muslim</v>
      </c>
      <c r="DR30" s="899">
        <f>VLOOKUP(WWWW[[#This Row],[Site Name]],SiteDB6[[Site Name]:[Lat]],12,FALSE)</f>
        <v>20.179417000000001</v>
      </c>
      <c r="DS30" s="899">
        <f>VLOOKUP(WWWW[[#This Row],[Site Name]],SiteDB6[[Site Name]:[Long]],13,FALSE)</f>
        <v>92.813028000000003</v>
      </c>
      <c r="DT30" s="899" t="str">
        <f>VLOOKUP(WWWW[[#This Row],[Site Name]],SiteDB6[[Site Name]:[Pcode]],3,FALSE)</f>
        <v>MMR012CMP113</v>
      </c>
      <c r="DU30" s="477" t="str">
        <f t="shared" si="0"/>
        <v>Covered</v>
      </c>
      <c r="DV30" s="477">
        <f>VLOOKUP(WWWW[[#This Row],[Site Name]],SiteDB6[[Site Name]:[PWD_Total]],22,FALSE)</f>
        <v>46</v>
      </c>
      <c r="DW30" s="477">
        <f>VLOOKUP(WWWW[[#This Row],[Site Name]],SiteDB6[[Site Name]:[PWD_Total]],23,FALSE)</f>
        <v>436</v>
      </c>
      <c r="DX30" s="477">
        <f>WWWW[[#This Row],['# of Male_People with disabilities]]+WWWW[[#This Row],['# of Female_People with disabilities]]</f>
        <v>482</v>
      </c>
      <c r="DY30" s="899"/>
      <c r="DZ30" s="477"/>
      <c r="EA30" s="477"/>
      <c r="EB30" s="477"/>
      <c r="EC30" s="477">
        <f>VLOOKUP(WWWW[[#This Row],[Site Name]],SiteDB6[[Site Name]:[Pop
(CCCM as of Autust 2021)]],16,FALSE)</f>
        <v>1012</v>
      </c>
      <c r="ED30" s="477">
        <f>VLOOKUP(WWWW[[#This Row],[Site Name]],SiteDB6[[Site Name]:[Pop
(CCCM as of Autust 2021)]],17,FALSE)</f>
        <v>5066</v>
      </c>
      <c r="EE30" s="477" t="s">
        <v>3307</v>
      </c>
    </row>
    <row r="31" spans="1:135">
      <c r="A31" s="897" t="s">
        <v>3172</v>
      </c>
      <c r="B31" s="897" t="s">
        <v>2270</v>
      </c>
      <c r="C31" s="897" t="s">
        <v>2270</v>
      </c>
      <c r="D31" s="898" t="s">
        <v>3182</v>
      </c>
      <c r="E31" s="898" t="s">
        <v>293</v>
      </c>
      <c r="F31" s="898" t="s">
        <v>294</v>
      </c>
      <c r="G31" s="863" t="s">
        <v>43</v>
      </c>
      <c r="H31" s="905" t="s">
        <v>426</v>
      </c>
      <c r="I31" s="500">
        <v>1379</v>
      </c>
      <c r="J31" s="500">
        <v>9185</v>
      </c>
      <c r="K31" s="684">
        <f>WWWW[[#This Row],[Total PoP ]]/WWWW[[#This Row],[Total HH]]</f>
        <v>6.6606236403190717</v>
      </c>
      <c r="L31" s="900">
        <v>45017</v>
      </c>
      <c r="M31" s="901">
        <v>45382</v>
      </c>
      <c r="N31" s="500"/>
      <c r="O31" s="500">
        <v>70</v>
      </c>
      <c r="P31" s="500">
        <v>80</v>
      </c>
      <c r="Q31" s="500"/>
      <c r="R31" s="500"/>
      <c r="S31" s="500"/>
      <c r="T31" s="500"/>
      <c r="U31" s="500"/>
      <c r="V31" s="450"/>
      <c r="W31" s="500"/>
      <c r="X31" s="450"/>
      <c r="Y31" s="500"/>
      <c r="Z31" s="500"/>
      <c r="AA31" s="500"/>
      <c r="AB31" s="500"/>
      <c r="AC31" s="500">
        <v>1379</v>
      </c>
      <c r="AD31" s="500"/>
      <c r="AE31" s="500"/>
      <c r="AF31" s="831"/>
      <c r="AG31" s="500">
        <v>7</v>
      </c>
      <c r="AH31" s="500">
        <v>328</v>
      </c>
      <c r="AI31" s="500">
        <v>98</v>
      </c>
      <c r="AJ31" s="500"/>
      <c r="AK31" s="450">
        <v>0.97</v>
      </c>
      <c r="AL31" s="450">
        <v>0.87</v>
      </c>
      <c r="AM31" s="450">
        <v>0.76</v>
      </c>
      <c r="AN31" s="500"/>
      <c r="AO31" s="500">
        <v>204</v>
      </c>
      <c r="AP31" s="500"/>
      <c r="AQ31" s="500"/>
      <c r="AR31" s="500" t="s">
        <v>41</v>
      </c>
      <c r="AS31" s="500">
        <v>52</v>
      </c>
      <c r="AT31" s="500" t="s">
        <v>3239</v>
      </c>
      <c r="AU31" s="538" t="s">
        <v>3250</v>
      </c>
      <c r="AV31" s="500">
        <f>37/2</f>
        <v>18.5</v>
      </c>
      <c r="AW31" s="500">
        <f>189/2</f>
        <v>94.5</v>
      </c>
      <c r="AX31" s="500">
        <f>206/2</f>
        <v>103</v>
      </c>
      <c r="AY31" s="500">
        <f>216/2</f>
        <v>108</v>
      </c>
      <c r="AZ31" s="500">
        <v>1353</v>
      </c>
      <c r="BA31" s="500">
        <v>2109</v>
      </c>
      <c r="BB31" s="450">
        <v>1</v>
      </c>
      <c r="BC31" s="450">
        <v>1</v>
      </c>
      <c r="BD31" s="451"/>
      <c r="BE31" s="451">
        <v>0</v>
      </c>
      <c r="BF31" s="451">
        <v>1379</v>
      </c>
      <c r="BG31" s="451">
        <v>0</v>
      </c>
      <c r="BH31" s="451">
        <v>0</v>
      </c>
      <c r="BI31" s="902"/>
      <c r="BJ31" s="450">
        <v>1</v>
      </c>
      <c r="BK31" s="450">
        <v>1</v>
      </c>
      <c r="BL31" s="450">
        <v>0.98</v>
      </c>
      <c r="BM31" s="450">
        <v>1</v>
      </c>
      <c r="BN31" s="450"/>
      <c r="BO31" s="500">
        <f>195/2</f>
        <v>97.5</v>
      </c>
      <c r="BP31" s="500"/>
      <c r="BQ31" s="500">
        <v>139</v>
      </c>
      <c r="BR31" s="500"/>
      <c r="BS31" s="500"/>
      <c r="BT31" s="500"/>
      <c r="BU31" s="500"/>
      <c r="BV31" s="452" t="str">
        <f>IF(WWWW[[#This Row],['#_Water samples_Tested_at_water_source]]="","no test","Tested")</f>
        <v>no test</v>
      </c>
      <c r="BW31" s="452" t="str">
        <f>IF(WWWW[[#This Row],['#_Water samples_Tested_at_HH]]="","no test","Tested")</f>
        <v>no test</v>
      </c>
      <c r="BX31" s="451" t="str">
        <f>IF(AND(WWWW[[#This Row],[Water_testing_at source]]="no test",WWWW[[#This Row],[Water_testing_at HH]]="no test"),"No Test","Tested")</f>
        <v>No Test</v>
      </c>
      <c r="BY31"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31" s="903">
        <f>WWWW[[#This Row],[% HRP1]]*WWWW[[#This Row],[Total PoP ]]</f>
        <v>9185</v>
      </c>
      <c r="CA31" s="455">
        <f>WWWW[[#This Row],[HRP1]]/500</f>
        <v>18.37</v>
      </c>
      <c r="CB31" s="904">
        <f>1-WWWW[[#This Row],[% HRP1]]</f>
        <v>0</v>
      </c>
      <c r="CC31" s="455">
        <f>WWWW[[#This Row],[%equitable and continuous access to sufficient quantity of safe drinking and domestic water''s GAP]]*WWWW[[#This Row],[Total PoP ]]</f>
        <v>0</v>
      </c>
      <c r="CD31" s="451">
        <f>ROUND(IF(WWWW[[#This Row],[Total PoP ]]&lt;500,1,WWWW[[#This Row],[Total PoP ]]/500),0)</f>
        <v>18</v>
      </c>
      <c r="CE31" s="451">
        <f>IF(WWWW[[#This Row],[Total required water points]]-WWWW[[#This Row],['#Water points coverage]]&lt;0,0,WWWW[[#This Row],[Total required water points]]-WWWW[[#This Row],['#Water points coverage]])</f>
        <v>0</v>
      </c>
      <c r="CF31" s="452">
        <f>WWWW[[#This Row],[HRP2]]/WWWW[[#This Row],[Total PoP ]]</f>
        <v>3.7452367991290147E-2</v>
      </c>
      <c r="CG31"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344</v>
      </c>
      <c r="CH31" s="455">
        <f>IF(WWWW[[#This Row],['#_Functional_adult_latrines]]="","",WWWW[[#This Row],[Total PoP ]]/WWWW[[#This Row],['#_Functional_adult_latrines]])</f>
        <v>1312.1428571428571</v>
      </c>
      <c r="CI31" s="451">
        <f>WWWW[[#This Row],['#_of_latrines_in_TLS/CFS]]*50</f>
        <v>0</v>
      </c>
      <c r="CJ31" s="451">
        <f>IF(WWWW[[#This Row],['#_of_latrines_in_THF]]="",0,WWWW[[#This Row],['#_of_latrines_in_THF]]*50)</f>
        <v>0</v>
      </c>
      <c r="CK31" s="451">
        <f>ROUND(IF(WWWW[[#This Row],[Location Type 1]]="camp",WWWW[[#This Row],[Total PoP ]]/20),0)</f>
        <v>459</v>
      </c>
      <c r="CL31" s="451">
        <f>IF(WWWW[[#This Row],[Total required Latrines]]-WWWW[[#This Row],['#_Existing_latrines]]&lt;0,0,WWWW[[#This Row],[Total required Latrines]]-WWWW[[#This Row],['#_Existing_latrines]])</f>
        <v>131</v>
      </c>
      <c r="CM31" s="904">
        <f>1-WWWW[[#This Row],[% HRP2]]</f>
        <v>0.96254763200870985</v>
      </c>
      <c r="CN31" s="452">
        <f>IF(WWWW[[#This Row],['#_Existing_latrines]]="","NA",(WWWW[[#This Row],['#_Existing_latrines]]-WWWW[[#This Row],['#_Functional_adult_latrines]])/WWWW[[#This Row],['#_Existing_latrines]])</f>
        <v>0.97865853658536583</v>
      </c>
      <c r="CO31"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324</v>
      </c>
      <c r="CP31"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9011.8237853517039</v>
      </c>
      <c r="CQ31" s="451">
        <f>IF(WWWW[[#This Row],['#_of_affected_women_and_girls_receiving_a_sufficient_quantity_of_sanitary_pads]]&gt;WWWW[[#This Row],[Total PoP ]],WWWW[[#This Row],[Total PoP ]],WWWW[[#This Row],['#_of_affected_women_and_girls_receiving_a_sufficient_quantity_of_sanitary_pads]])</f>
        <v>2109</v>
      </c>
      <c r="CR31" s="451">
        <f>IF(WWWW[[#This Row],['# People with access to soap]]&gt;WWWW[[#This Row],['# People with access to Sanity Pads]],WWWW[[#This Row],['# People with access to soap]],WWWW[[#This Row],['# People with access to Sanity Pads]])</f>
        <v>9011.8237853517039</v>
      </c>
      <c r="CS31" s="451">
        <f>IF(WWWW[[#This Row],['# people reached by regular dedicated hygiene promotion_5]]&gt;WWWW[[#This Row],['# People received regular supply of hygiene items_6]],WWWW[[#This Row],['# people reached by regular dedicated hygiene promotion_5]],WWWW[[#This Row],['# People received regular supply of hygiene items_6]])</f>
        <v>9011.8237853517039</v>
      </c>
      <c r="CT31" s="904">
        <f>IF(WWWW[[#This Row],[HRP3]]/WWWW[[#This Row],[Total PoP ]]&gt;100%,100%,WWWW[[#This Row],[HRP3]]/WWWW[[#This Row],[Total PoP ]])</f>
        <v>0.98114575779550395</v>
      </c>
      <c r="CU31" s="452">
        <f>1-WWWW[[#This Row],[Hygiene Coverage%]]</f>
        <v>1.8854242204496052E-2</v>
      </c>
      <c r="CV31" s="450">
        <f>WWWW[[#This Row],['# people reached by regular dedicated hygiene promotion_5]]/WWWW[[#This Row],[Total PoP ]]</f>
        <v>3.5274904735982583E-2</v>
      </c>
      <c r="CW31" s="452">
        <f>IF(WWWW[[#This Row],['#_of_affected_households_receiving_a_sufficient_quantity_of_soap]]/WWWW[[#This Row],[Total HH]]&gt;1,1,WWWW[[#This Row],['#_of_affected_households_receiving_a_sufficient_quantity_of_soap]]/WWWW[[#This Row],[Total HH]])</f>
        <v>0.98114575779550395</v>
      </c>
      <c r="CX31" s="455" t="str">
        <f>IF(WWWW[[#This Row],['#_students at TLS_CFS]]="","No","Yes")</f>
        <v>No</v>
      </c>
      <c r="CY31" s="452">
        <f>WWWW[[#This Row],[%_of_affected_people_surveyed_who_report_feeling_informed_about_the_different_WASH_services_available_to_them]]</f>
        <v>0.98</v>
      </c>
      <c r="CZ31" s="877">
        <f>WWWW[[#This Row],[%_of_affected_people_surveyed_who_report_feeling_satistfied_with_the_latrine_design_and_sanitation_service]]*WWWW[[#This Row],[Total PoP ]]</f>
        <v>9185</v>
      </c>
      <c r="DA31" s="877">
        <f>WWWW[[#This Row],[%_of_affected_people_surveyed_who_report_feeling_satistfied_with_the_water_point_design_and_water_service]]*WWWW[[#This Row],[Total PoP ]]</f>
        <v>9185</v>
      </c>
      <c r="DB31" s="877">
        <f>WWWW[[#This Row],[%_of_affected_people_surveyed_who_report_feeling_informed_about_the_different_WASH_services_available_to_them]]*WWWW[[#This Row],[Total PoP ]]</f>
        <v>9001.2999999999993</v>
      </c>
      <c r="DC31" s="877">
        <f>WWWW[[#This Row],[%_of_complaints_received_that_result_in_timely_corrective_action_and_feedback_to_the_community]]*WWWW[[#This Row],[Total PoP ]]</f>
        <v>9185</v>
      </c>
      <c r="DD31" s="451">
        <f>MAX(WWWW[[#This Row],['# of affected people surveyed who report feeling satistfied with the latrine design and sanitation service ]:['# complaints received that result in timely, corrective action and feedback to the community]])</f>
        <v>9185</v>
      </c>
      <c r="DE31" s="500">
        <f>IF(WWWW[[#This Row],['#_PPL_accessed_water_in_TLS]]&gt;WWWW[[#This Row],['# students access to functioning school latrines_HRP5]],WWWW[[#This Row],['#_PPL_accessed_water_in_TLS]],WWWW[[#This Row],['# students access to functioning school latrines_HRP5]])</f>
        <v>0</v>
      </c>
      <c r="DF31" s="500">
        <f>IF(WWWW[[#This Row],['#_PPL_accessed_water_in_THF]]&gt;WWWW[[#This Row],['# people access to functioning latrines in THF_HRP6]],WWWW[[#This Row],['#_PPL_accessed_water_in_THF]],WWWW[[#This Row],['# people access to functioning latrines in THF_HRP6]])</f>
        <v>0</v>
      </c>
      <c r="DG31"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4560</v>
      </c>
      <c r="DH3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9185</v>
      </c>
      <c r="DI31"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31" s="500">
        <f>IF(WWWW[[#This Row],[Is_there_an_effective_restrored_drainage_system?]]="",0,IF(WWWW[[#This Row],[Is_there_an_effective_restrored_drainage_system?]]="&lt;30%",WWWW[[#This Row],[Total PoP ]]*25%,IF(WWWW[[#This Row],[Is_there_an_effective_restrored_drainage_system?]]="30%-70%",WWWW[[#This Row],[Total PoP ]]*50%,WWWW[[#This Row],[Total PoP ]]*75%)))</f>
        <v>4592.5</v>
      </c>
      <c r="DK31"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324</v>
      </c>
      <c r="DL3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9185</v>
      </c>
      <c r="DM31" s="899" t="str">
        <f>VLOOKUP(WWWW[[#This Row],[Site Name]],SiteDB6[[Site Name]:[CCCM Management]],6,FALSE)</f>
        <v>Yes</v>
      </c>
      <c r="DN31" s="899">
        <f>VLOOKUP(WWWW[[#This Row],[Site Name]],SiteDB6[[Site Name]:[CCCM Focal Agency]],7,FALSE)</f>
        <v>0</v>
      </c>
      <c r="DO31" s="899" t="str">
        <f>VLOOKUP(WWWW[[#This Row],[Site Name]],SiteDB6[[Site Name]:[Location Type 1]],9,FALSE)</f>
        <v>Camp</v>
      </c>
      <c r="DP31" s="899" t="str">
        <f>VLOOKUP(WWWW[[#This Row],[Site Name]],SiteDB6[[Site Name]:[Type of Accommodation]],10,FALSE)</f>
        <v>Planned Camp</v>
      </c>
      <c r="DQ31" s="899" t="str">
        <f>VLOOKUP(WWWW[[#This Row],[Site Name]],SiteDB6[[Site Name]:[Ethnic or GCA/NGCA]],11,FALSE)</f>
        <v>Muslim</v>
      </c>
      <c r="DR31" s="899">
        <f>VLOOKUP(WWWW[[#This Row],[Site Name]],SiteDB6[[Site Name]:[Lat]],12,FALSE)</f>
        <v>20.181405999999999</v>
      </c>
      <c r="DS31" s="899">
        <f>VLOOKUP(WWWW[[#This Row],[Site Name]],SiteDB6[[Site Name]:[Long]],13,FALSE)</f>
        <v>92.807552000000001</v>
      </c>
      <c r="DT31" s="899" t="str">
        <f>VLOOKUP(WWWW[[#This Row],[Site Name]],SiteDB6[[Site Name]:[Pcode]],3,FALSE)</f>
        <v>MMR012CMP114</v>
      </c>
      <c r="DU31" s="477" t="str">
        <f t="shared" si="0"/>
        <v>Covered</v>
      </c>
      <c r="DV31" s="477">
        <f>VLOOKUP(WWWW[[#This Row],[Site Name]],SiteDB6[[Site Name]:[PWD_Total]],22,FALSE)</f>
        <v>242</v>
      </c>
      <c r="DW31" s="477">
        <f>VLOOKUP(WWWW[[#This Row],[Site Name]],SiteDB6[[Site Name]:[PWD_Total]],23,FALSE)</f>
        <v>822</v>
      </c>
      <c r="DX31" s="477">
        <f>WWWW[[#This Row],['# of Male_People with disabilities]]+WWWW[[#This Row],['# of Female_People with disabilities]]</f>
        <v>1064</v>
      </c>
      <c r="DY31" s="899"/>
      <c r="DZ31" s="477"/>
      <c r="EA31" s="477"/>
      <c r="EB31" s="477"/>
      <c r="EC31" s="477">
        <f>VLOOKUP(WWWW[[#This Row],[Site Name]],SiteDB6[[Site Name]:[Pop
(CCCM as of Autust 2021)]],16,FALSE)</f>
        <v>1346</v>
      </c>
      <c r="ED31" s="477">
        <f>VLOOKUP(WWWW[[#This Row],[Site Name]],SiteDB6[[Site Name]:[Pop
(CCCM as of Autust 2021)]],17,FALSE)</f>
        <v>8414</v>
      </c>
      <c r="EE31" s="477" t="s">
        <v>3307</v>
      </c>
    </row>
    <row r="32" spans="1:135">
      <c r="A32" s="897" t="s">
        <v>3172</v>
      </c>
      <c r="B32" s="897" t="s">
        <v>2270</v>
      </c>
      <c r="C32" s="897" t="s">
        <v>2270</v>
      </c>
      <c r="D32" s="898" t="s">
        <v>3182</v>
      </c>
      <c r="E32" s="898" t="s">
        <v>293</v>
      </c>
      <c r="F32" s="898" t="s">
        <v>294</v>
      </c>
      <c r="G32" s="863" t="s">
        <v>43</v>
      </c>
      <c r="H32" s="905" t="s">
        <v>423</v>
      </c>
      <c r="I32" s="500">
        <v>1955</v>
      </c>
      <c r="J32" s="500">
        <v>12453</v>
      </c>
      <c r="K32" s="684">
        <f>WWWW[[#This Row],[Total PoP ]]/WWWW[[#This Row],[Total HH]]</f>
        <v>6.369820971867008</v>
      </c>
      <c r="L32" s="900">
        <v>45017</v>
      </c>
      <c r="M32" s="901">
        <v>45382</v>
      </c>
      <c r="N32" s="500"/>
      <c r="O32" s="500">
        <v>81</v>
      </c>
      <c r="P32" s="500">
        <v>85</v>
      </c>
      <c r="Q32" s="500"/>
      <c r="R32" s="500"/>
      <c r="S32" s="500"/>
      <c r="T32" s="500"/>
      <c r="U32" s="500">
        <v>57</v>
      </c>
      <c r="V32" s="450">
        <v>0.53</v>
      </c>
      <c r="W32" s="500"/>
      <c r="X32" s="450"/>
      <c r="Y32" s="500"/>
      <c r="Z32" s="500"/>
      <c r="AA32" s="500"/>
      <c r="AB32" s="500">
        <v>29</v>
      </c>
      <c r="AC32" s="500">
        <v>1955</v>
      </c>
      <c r="AD32" s="500"/>
      <c r="AE32" s="500"/>
      <c r="AF32" s="831"/>
      <c r="AG32" s="500">
        <v>44</v>
      </c>
      <c r="AH32" s="500">
        <v>548</v>
      </c>
      <c r="AI32" s="500">
        <v>253</v>
      </c>
      <c r="AJ32" s="500">
        <v>303</v>
      </c>
      <c r="AK32" s="450">
        <v>1</v>
      </c>
      <c r="AL32" s="450">
        <v>0.87</v>
      </c>
      <c r="AM32" s="450">
        <v>0.76</v>
      </c>
      <c r="AN32" s="500"/>
      <c r="AO32" s="500">
        <v>161</v>
      </c>
      <c r="AP32" s="500"/>
      <c r="AQ32" s="500"/>
      <c r="AR32" s="500" t="s">
        <v>41</v>
      </c>
      <c r="AS32" s="500">
        <v>150</v>
      </c>
      <c r="AT32" s="500" t="s">
        <v>3239</v>
      </c>
      <c r="AU32" s="538" t="s">
        <v>3250</v>
      </c>
      <c r="AV32" s="500">
        <v>5</v>
      </c>
      <c r="AW32" s="500">
        <v>122</v>
      </c>
      <c r="AX32" s="500">
        <v>100</v>
      </c>
      <c r="AY32" s="500">
        <v>60</v>
      </c>
      <c r="AZ32" s="500">
        <v>604</v>
      </c>
      <c r="BA32" s="500">
        <v>3168</v>
      </c>
      <c r="BB32" s="450">
        <v>0.9</v>
      </c>
      <c r="BC32" s="450">
        <v>1</v>
      </c>
      <c r="BD32" s="451">
        <v>5</v>
      </c>
      <c r="BE32" s="451">
        <v>0</v>
      </c>
      <c r="BF32" s="451">
        <v>1955</v>
      </c>
      <c r="BG32" s="451">
        <v>0</v>
      </c>
      <c r="BH32" s="451">
        <v>0</v>
      </c>
      <c r="BI32" s="902"/>
      <c r="BJ32" s="450">
        <v>0.96</v>
      </c>
      <c r="BK32" s="450">
        <v>1</v>
      </c>
      <c r="BL32" s="450">
        <v>1</v>
      </c>
      <c r="BM32" s="450">
        <v>1</v>
      </c>
      <c r="BN32" s="450"/>
      <c r="BO32" s="500">
        <v>253</v>
      </c>
      <c r="BP32" s="500"/>
      <c r="BQ32" s="500">
        <v>105</v>
      </c>
      <c r="BR32" s="500">
        <v>0</v>
      </c>
      <c r="BS32" s="500">
        <v>0</v>
      </c>
      <c r="BT32" s="500">
        <v>0</v>
      </c>
      <c r="BU32" s="500">
        <v>0</v>
      </c>
      <c r="BV32" s="452" t="str">
        <f>IF(WWWW[[#This Row],['#_Water samples_Tested_at_water_source]]="","no test","Tested")</f>
        <v>Tested</v>
      </c>
      <c r="BW32" s="452" t="str">
        <f>IF(WWWW[[#This Row],['#_Water samples_Tested_at_HH]]="","no test","Tested")</f>
        <v>no test</v>
      </c>
      <c r="BX32" s="451" t="str">
        <f>IF(AND(WWWW[[#This Row],[Water_testing_at source]]="no test",WWWW[[#This Row],[Water_testing_at HH]]="no test"),"No Test","Tested")</f>
        <v>Tested</v>
      </c>
      <c r="BY32"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32" s="903">
        <f>WWWW[[#This Row],[% HRP1]]*WWWW[[#This Row],[Total PoP ]]</f>
        <v>12453</v>
      </c>
      <c r="CA32" s="455">
        <f>WWWW[[#This Row],[HRP1]]/500</f>
        <v>24.905999999999999</v>
      </c>
      <c r="CB32" s="904">
        <f>1-WWWW[[#This Row],[% HRP1]]</f>
        <v>0</v>
      </c>
      <c r="CC32" s="455">
        <f>WWWW[[#This Row],[%equitable and continuous access to sufficient quantity of safe drinking and domestic water''s GAP]]*WWWW[[#This Row],[Total PoP ]]</f>
        <v>0</v>
      </c>
      <c r="CD32" s="451">
        <f>ROUND(IF(WWWW[[#This Row],[Total PoP ]]&lt;500,1,WWWW[[#This Row],[Total PoP ]]/500),0)</f>
        <v>25</v>
      </c>
      <c r="CE32" s="451">
        <f>IF(WWWW[[#This Row],[Total required water points]]-WWWW[[#This Row],['#Water points coverage]]&lt;0,0,WWWW[[#This Row],[Total required water points]]-WWWW[[#This Row],['#Water points coverage]])</f>
        <v>9.4000000000001194E-2</v>
      </c>
      <c r="CF32" s="452">
        <f>WWWW[[#This Row],[HRP2]]/WWWW[[#This Row],[Total PoP ]]</f>
        <v>8.3594314622982419E-2</v>
      </c>
      <c r="CG32"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1041</v>
      </c>
      <c r="CH32" s="455">
        <f>IF(WWWW[[#This Row],['#_Functional_adult_latrines]]="","",WWWW[[#This Row],[Total PoP ]]/WWWW[[#This Row],['#_Functional_adult_latrines]])</f>
        <v>283.02272727272725</v>
      </c>
      <c r="CI32" s="451">
        <f>WWWW[[#This Row],['#_of_latrines_in_TLS/CFS]]*50</f>
        <v>0</v>
      </c>
      <c r="CJ32" s="451">
        <f>IF(WWWW[[#This Row],['#_of_latrines_in_THF]]="",0,WWWW[[#This Row],['#_of_latrines_in_THF]]*50)</f>
        <v>0</v>
      </c>
      <c r="CK32" s="451">
        <f>ROUND(IF(WWWW[[#This Row],[Location Type 1]]="camp",WWWW[[#This Row],[Total PoP ]]/20),0)</f>
        <v>623</v>
      </c>
      <c r="CL32" s="451">
        <f>IF(WWWW[[#This Row],[Total required Latrines]]-WWWW[[#This Row],['#_Existing_latrines]]&lt;0,0,WWWW[[#This Row],[Total required Latrines]]-WWWW[[#This Row],['#_Existing_latrines]])</f>
        <v>75</v>
      </c>
      <c r="CM32" s="904">
        <f>1-WWWW[[#This Row],[% HRP2]]</f>
        <v>0.91640568537701761</v>
      </c>
      <c r="CN32" s="452">
        <f>IF(WWWW[[#This Row],['#_Existing_latrines]]="","NA",(WWWW[[#This Row],['#_Existing_latrines]]-WWWW[[#This Row],['#_Functional_adult_latrines]])/WWWW[[#This Row],['#_Existing_latrines]])</f>
        <v>0.91970802919708028</v>
      </c>
      <c r="CO32"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287</v>
      </c>
      <c r="CP32"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3847.3718670076728</v>
      </c>
      <c r="CQ32" s="451">
        <f>IF(WWWW[[#This Row],['#_of_affected_women_and_girls_receiving_a_sufficient_quantity_of_sanitary_pads]]&gt;WWWW[[#This Row],[Total PoP ]],WWWW[[#This Row],[Total PoP ]],WWWW[[#This Row],['#_of_affected_women_and_girls_receiving_a_sufficient_quantity_of_sanitary_pads]])</f>
        <v>3168</v>
      </c>
      <c r="CR32" s="451">
        <f>IF(WWWW[[#This Row],['# People with access to soap]]&gt;WWWW[[#This Row],['# People with access to Sanity Pads]],WWWW[[#This Row],['# People with access to soap]],WWWW[[#This Row],['# People with access to Sanity Pads]])</f>
        <v>3847.3718670076728</v>
      </c>
      <c r="CS32" s="451">
        <f>IF(WWWW[[#This Row],['# people reached by regular dedicated hygiene promotion_5]]&gt;WWWW[[#This Row],['# People received regular supply of hygiene items_6]],WWWW[[#This Row],['# people reached by regular dedicated hygiene promotion_5]],WWWW[[#This Row],['# People received regular supply of hygiene items_6]])</f>
        <v>3847.3718670076728</v>
      </c>
      <c r="CT32" s="904">
        <f>IF(WWWW[[#This Row],[HRP3]]/WWWW[[#This Row],[Total PoP ]]&gt;100%,100%,WWWW[[#This Row],[HRP3]]/WWWW[[#This Row],[Total PoP ]])</f>
        <v>0.3089514066496164</v>
      </c>
      <c r="CU32" s="452">
        <f>1-WWWW[[#This Row],[Hygiene Coverage%]]</f>
        <v>0.6910485933503836</v>
      </c>
      <c r="CV32" s="450">
        <f>WWWW[[#This Row],['# people reached by regular dedicated hygiene promotion_5]]/WWWW[[#This Row],[Total PoP ]]</f>
        <v>2.304665542439573E-2</v>
      </c>
      <c r="CW32" s="452">
        <f>IF(WWWW[[#This Row],['#_of_affected_households_receiving_a_sufficient_quantity_of_soap]]/WWWW[[#This Row],[Total HH]]&gt;1,1,WWWW[[#This Row],['#_of_affected_households_receiving_a_sufficient_quantity_of_soap]]/WWWW[[#This Row],[Total HH]])</f>
        <v>0.30895140664961634</v>
      </c>
      <c r="CX32" s="455" t="str">
        <f>IF(WWWW[[#This Row],['#_students at TLS_CFS]]="","No","Yes")</f>
        <v>No</v>
      </c>
      <c r="CY32" s="452">
        <f>WWWW[[#This Row],[%_of_affected_people_surveyed_who_report_feeling_informed_about_the_different_WASH_services_available_to_them]]</f>
        <v>1</v>
      </c>
      <c r="CZ32" s="877">
        <f>WWWW[[#This Row],[%_of_affected_people_surveyed_who_report_feeling_satistfied_with_the_latrine_design_and_sanitation_service]]*WWWW[[#This Row],[Total PoP ]]</f>
        <v>11954.88</v>
      </c>
      <c r="DA32" s="877">
        <f>WWWW[[#This Row],[%_of_affected_people_surveyed_who_report_feeling_satistfied_with_the_water_point_design_and_water_service]]*WWWW[[#This Row],[Total PoP ]]</f>
        <v>12453</v>
      </c>
      <c r="DB32" s="877">
        <f>WWWW[[#This Row],[%_of_affected_people_surveyed_who_report_feeling_informed_about_the_different_WASH_services_available_to_them]]*WWWW[[#This Row],[Total PoP ]]</f>
        <v>12453</v>
      </c>
      <c r="DC32" s="877">
        <f>WWWW[[#This Row],[%_of_complaints_received_that_result_in_timely_corrective_action_and_feedback_to_the_community]]*WWWW[[#This Row],[Total PoP ]]</f>
        <v>12453</v>
      </c>
      <c r="DD32" s="451">
        <f>MAX(WWWW[[#This Row],['# of affected people surveyed who report feeling satistfied with the latrine design and sanitation service ]:['# complaints received that result in timely, corrective action and feedback to the community]])</f>
        <v>12453</v>
      </c>
      <c r="DE32" s="500">
        <f>IF(WWWW[[#This Row],['#_PPL_accessed_water_in_TLS]]&gt;WWWW[[#This Row],['# students access to functioning school latrines_HRP5]],WWWW[[#This Row],['#_PPL_accessed_water_in_TLS]],WWWW[[#This Row],['# students access to functioning school latrines_HRP5]])</f>
        <v>0</v>
      </c>
      <c r="DF32" s="500">
        <f>IF(WWWW[[#This Row],['#_PPL_accessed_water_in_THF]]&gt;WWWW[[#This Row],['# people access to functioning latrines in THF_HRP6]],WWWW[[#This Row],['#_PPL_accessed_water_in_THF]],WWWW[[#This Row],['# people access to functioning latrines in THF_HRP6]])</f>
        <v>0</v>
      </c>
      <c r="DG32"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12453</v>
      </c>
      <c r="DH3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12453</v>
      </c>
      <c r="DI32"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32" s="500">
        <f>IF(WWWW[[#This Row],[Is_there_an_effective_restrored_drainage_system?]]="",0,IF(WWWW[[#This Row],[Is_there_an_effective_restrored_drainage_system?]]="&lt;30%",WWWW[[#This Row],[Total PoP ]]*25%,IF(WWWW[[#This Row],[Is_there_an_effective_restrored_drainage_system?]]="30%-70%",WWWW[[#This Row],[Total PoP ]]*50%,WWWW[[#This Row],[Total PoP ]]*75%)))</f>
        <v>6226.5</v>
      </c>
      <c r="DK32"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287</v>
      </c>
      <c r="DL3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12453</v>
      </c>
      <c r="DM32" s="899" t="str">
        <f>VLOOKUP(WWWW[[#This Row],[Site Name]],SiteDB6[[Site Name]:[CCCM Management]],6,FALSE)</f>
        <v>Yes</v>
      </c>
      <c r="DN32" s="899">
        <f>VLOOKUP(WWWW[[#This Row],[Site Name]],SiteDB6[[Site Name]:[CCCM Focal Agency]],7,FALSE)</f>
        <v>0</v>
      </c>
      <c r="DO32" s="899" t="str">
        <f>VLOOKUP(WWWW[[#This Row],[Site Name]],SiteDB6[[Site Name]:[Location Type 1]],9,FALSE)</f>
        <v>Camp</v>
      </c>
      <c r="DP32" s="899" t="str">
        <f>VLOOKUP(WWWW[[#This Row],[Site Name]],SiteDB6[[Site Name]:[Type of Accommodation]],10,FALSE)</f>
        <v>Planned Camp</v>
      </c>
      <c r="DQ32" s="899" t="str">
        <f>VLOOKUP(WWWW[[#This Row],[Site Name]],SiteDB6[[Site Name]:[Ethnic or GCA/NGCA]],11,FALSE)</f>
        <v>Muslim</v>
      </c>
      <c r="DR32" s="899">
        <f>VLOOKUP(WWWW[[#This Row],[Site Name]],SiteDB6[[Site Name]:[Lat]],12,FALSE)</f>
        <v>20.16846</v>
      </c>
      <c r="DS32" s="899">
        <f>VLOOKUP(WWWW[[#This Row],[Site Name]],SiteDB6[[Site Name]:[Long]],13,FALSE)</f>
        <v>92.827427</v>
      </c>
      <c r="DT32" s="899" t="str">
        <f>VLOOKUP(WWWW[[#This Row],[Site Name]],SiteDB6[[Site Name]:[Pcode]],3,FALSE)</f>
        <v>MMR012CMP041</v>
      </c>
      <c r="DU32" s="477" t="str">
        <f t="shared" si="0"/>
        <v>Covered</v>
      </c>
      <c r="DV32" s="477">
        <f>VLOOKUP(WWWW[[#This Row],[Site Name]],SiteDB6[[Site Name]:[PWD_Total]],22,FALSE)</f>
        <v>104</v>
      </c>
      <c r="DW32" s="477">
        <f>VLOOKUP(WWWW[[#This Row],[Site Name]],SiteDB6[[Site Name]:[PWD_Total]],23,FALSE)</f>
        <v>810</v>
      </c>
      <c r="DX32" s="477">
        <f>WWWW[[#This Row],['# of Male_People with disabilities]]+WWWW[[#This Row],['# of Female_People with disabilities]]</f>
        <v>914</v>
      </c>
      <c r="DY32" s="899"/>
      <c r="DZ32" s="477"/>
      <c r="EA32" s="477"/>
      <c r="EB32" s="477"/>
      <c r="EC32" s="477">
        <f>VLOOKUP(WWWW[[#This Row],[Site Name]],SiteDB6[[Site Name]:[Pop
(CCCM as of Autust 2021)]],16,FALSE)</f>
        <v>1713</v>
      </c>
      <c r="ED32" s="477">
        <f>VLOOKUP(WWWW[[#This Row],[Site Name]],SiteDB6[[Site Name]:[Pop
(CCCM as of Autust 2021)]],17,FALSE)</f>
        <v>11460</v>
      </c>
      <c r="EE32" s="477" t="s">
        <v>3307</v>
      </c>
    </row>
    <row r="33" spans="1:135">
      <c r="A33" s="897" t="s">
        <v>3172</v>
      </c>
      <c r="B33" s="897" t="s">
        <v>2269</v>
      </c>
      <c r="C33" s="898" t="s">
        <v>2619</v>
      </c>
      <c r="D33" s="898" t="s">
        <v>3251</v>
      </c>
      <c r="E33" s="898" t="s">
        <v>293</v>
      </c>
      <c r="F33" s="898" t="s">
        <v>294</v>
      </c>
      <c r="G33" s="863" t="s">
        <v>43</v>
      </c>
      <c r="H33" s="905" t="s">
        <v>2271</v>
      </c>
      <c r="I33" s="500">
        <v>392</v>
      </c>
      <c r="J33" s="500">
        <v>2066</v>
      </c>
      <c r="K33" s="684">
        <f>WWWW[[#This Row],[Total PoP ]]/WWWW[[#This Row],[Total HH]]</f>
        <v>5.2704081632653059</v>
      </c>
      <c r="L33" s="900">
        <v>45017</v>
      </c>
      <c r="M33" s="901">
        <v>45382</v>
      </c>
      <c r="N33" s="500">
        <v>538</v>
      </c>
      <c r="O33" s="500">
        <v>38</v>
      </c>
      <c r="P33" s="500">
        <v>53</v>
      </c>
      <c r="Q33" s="500"/>
      <c r="R33" s="500"/>
      <c r="S33" s="500"/>
      <c r="T33" s="500"/>
      <c r="U33" s="500">
        <v>30</v>
      </c>
      <c r="V33" s="450">
        <v>0.73</v>
      </c>
      <c r="W33" s="500"/>
      <c r="X33" s="450"/>
      <c r="Y33" s="500"/>
      <c r="Z33" s="500"/>
      <c r="AA33" s="500"/>
      <c r="AB33" s="500">
        <v>80</v>
      </c>
      <c r="AC33" s="500">
        <v>392</v>
      </c>
      <c r="AD33" s="500"/>
      <c r="AE33" s="500"/>
      <c r="AF33" s="831"/>
      <c r="AG33" s="500">
        <v>51</v>
      </c>
      <c r="AH33" s="500">
        <v>116</v>
      </c>
      <c r="AI33" s="500">
        <v>136</v>
      </c>
      <c r="AJ33" s="500">
        <v>115</v>
      </c>
      <c r="AK33" s="450">
        <v>1</v>
      </c>
      <c r="AL33" s="450">
        <v>1</v>
      </c>
      <c r="AM33" s="450">
        <v>0.57999999999999996</v>
      </c>
      <c r="AN33" s="500">
        <v>4</v>
      </c>
      <c r="AO33" s="500">
        <v>29</v>
      </c>
      <c r="AP33" s="500"/>
      <c r="AQ33" s="500"/>
      <c r="AR33" s="500" t="s">
        <v>41</v>
      </c>
      <c r="AS33" s="500">
        <v>56</v>
      </c>
      <c r="AT33" s="500"/>
      <c r="AU33" s="538"/>
      <c r="AV33" s="500">
        <v>182</v>
      </c>
      <c r="AW33" s="500">
        <v>487</v>
      </c>
      <c r="AX33" s="500"/>
      <c r="AY33" s="500"/>
      <c r="AZ33" s="500">
        <v>784</v>
      </c>
      <c r="BA33" s="500">
        <v>637</v>
      </c>
      <c r="BB33" s="450">
        <v>0.67</v>
      </c>
      <c r="BC33" s="450">
        <v>1</v>
      </c>
      <c r="BD33" s="451">
        <v>5</v>
      </c>
      <c r="BE33" s="451">
        <v>0</v>
      </c>
      <c r="BF33" s="451">
        <v>784</v>
      </c>
      <c r="BG33" s="451">
        <v>0</v>
      </c>
      <c r="BH33" s="451">
        <v>0</v>
      </c>
      <c r="BI33" s="902"/>
      <c r="BJ33" s="450">
        <v>1</v>
      </c>
      <c r="BK33" s="450">
        <v>1</v>
      </c>
      <c r="BL33" s="450">
        <v>1</v>
      </c>
      <c r="BM33" s="450">
        <v>1</v>
      </c>
      <c r="BN33" s="450"/>
      <c r="BO33" s="500">
        <v>136</v>
      </c>
      <c r="BP33" s="500"/>
      <c r="BQ33" s="500">
        <v>8</v>
      </c>
      <c r="BR33" s="500"/>
      <c r="BS33" s="500"/>
      <c r="BT33" s="500"/>
      <c r="BU33" s="500"/>
      <c r="BV33" s="452" t="str">
        <f>IF(WWWW[[#This Row],['#_Water samples_Tested_at_water_source]]="","no test","Tested")</f>
        <v>Tested</v>
      </c>
      <c r="BW33" s="452" t="str">
        <f>IF(WWWW[[#This Row],['#_Water samples_Tested_at_HH]]="","no test","Tested")</f>
        <v>no test</v>
      </c>
      <c r="BX33" s="451" t="str">
        <f>IF(AND(WWWW[[#This Row],[Water_testing_at source]]="no test",WWWW[[#This Row],[Water_testing_at HH]]="no test"),"No Test","Tested")</f>
        <v>Tested</v>
      </c>
      <c r="BY33"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33" s="903">
        <f>WWWW[[#This Row],[% HRP1]]*WWWW[[#This Row],[Total PoP ]]</f>
        <v>2066</v>
      </c>
      <c r="CA33" s="455">
        <f>WWWW[[#This Row],[HRP1]]/500</f>
        <v>4.1319999999999997</v>
      </c>
      <c r="CB33" s="904">
        <f>1-WWWW[[#This Row],[% HRP1]]</f>
        <v>0</v>
      </c>
      <c r="CC33" s="455">
        <f>WWWW[[#This Row],[%equitable and continuous access to sufficient quantity of safe drinking and domestic water''s GAP]]*WWWW[[#This Row],[Total PoP ]]</f>
        <v>0</v>
      </c>
      <c r="CD33" s="451">
        <f>ROUND(IF(WWWW[[#This Row],[Total PoP ]]&lt;500,1,WWWW[[#This Row],[Total PoP ]]/500),0)</f>
        <v>4</v>
      </c>
      <c r="CE33" s="451">
        <f>IF(WWWW[[#This Row],[Total required water points]]-WWWW[[#This Row],['#Water points coverage]]&lt;0,0,WWWW[[#This Row],[Total required water points]]-WWWW[[#This Row],['#Water points coverage]])</f>
        <v>0</v>
      </c>
      <c r="CF33" s="452">
        <f>WWWW[[#This Row],[HRP2]]/WWWW[[#This Row],[Total PoP ]]</f>
        <v>0.54646660212971931</v>
      </c>
      <c r="CG33"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1129</v>
      </c>
      <c r="CH33" s="455">
        <f>IF(WWWW[[#This Row],['#_Functional_adult_latrines]]="","",WWWW[[#This Row],[Total PoP ]]/WWWW[[#This Row],['#_Functional_adult_latrines]])</f>
        <v>40.509803921568626</v>
      </c>
      <c r="CI33" s="451">
        <f>WWWW[[#This Row],['#_of_latrines_in_TLS/CFS]]*50</f>
        <v>0</v>
      </c>
      <c r="CJ33" s="451">
        <f>IF(WWWW[[#This Row],['#_of_latrines_in_THF]]="",0,WWWW[[#This Row],['#_of_latrines_in_THF]]*50)</f>
        <v>0</v>
      </c>
      <c r="CK33" s="451">
        <f>ROUND(IF(WWWW[[#This Row],[Location Type 1]]="camp",WWWW[[#This Row],[Total PoP ]]/20),0)</f>
        <v>103</v>
      </c>
      <c r="CL33" s="451">
        <f>IF(WWWW[[#This Row],[Total required Latrines]]-WWWW[[#This Row],['#_Existing_latrines]]&lt;0,0,WWWW[[#This Row],[Total required Latrines]]-WWWW[[#This Row],['#_Existing_latrines]])</f>
        <v>0</v>
      </c>
      <c r="CM33" s="904">
        <f>1-WWWW[[#This Row],[% HRP2]]</f>
        <v>0.45353339787028069</v>
      </c>
      <c r="CN33" s="452">
        <f>IF(WWWW[[#This Row],['#_Existing_latrines]]="","NA",(WWWW[[#This Row],['#_Existing_latrines]]-WWWW[[#This Row],['#_Functional_adult_latrines]])/WWWW[[#This Row],['#_Existing_latrines]])</f>
        <v>0.56034482758620685</v>
      </c>
      <c r="CO33"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669</v>
      </c>
      <c r="CP33"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2066</v>
      </c>
      <c r="CQ33" s="451">
        <f>IF(WWWW[[#This Row],['#_of_affected_women_and_girls_receiving_a_sufficient_quantity_of_sanitary_pads]]&gt;WWWW[[#This Row],[Total PoP ]],WWWW[[#This Row],[Total PoP ]],WWWW[[#This Row],['#_of_affected_women_and_girls_receiving_a_sufficient_quantity_of_sanitary_pads]])</f>
        <v>637</v>
      </c>
      <c r="CR33" s="451">
        <f>IF(WWWW[[#This Row],['# People with access to soap]]&gt;WWWW[[#This Row],['# People with access to Sanity Pads]],WWWW[[#This Row],['# People with access to soap]],WWWW[[#This Row],['# People with access to Sanity Pads]])</f>
        <v>2066</v>
      </c>
      <c r="CS33" s="451">
        <f>IF(WWWW[[#This Row],['# people reached by regular dedicated hygiene promotion_5]]&gt;WWWW[[#This Row],['# People received regular supply of hygiene items_6]],WWWW[[#This Row],['# people reached by regular dedicated hygiene promotion_5]],WWWW[[#This Row],['# People received regular supply of hygiene items_6]])</f>
        <v>2066</v>
      </c>
      <c r="CT33" s="904">
        <f>IF(WWWW[[#This Row],[HRP3]]/WWWW[[#This Row],[Total PoP ]]&gt;100%,100%,WWWW[[#This Row],[HRP3]]/WWWW[[#This Row],[Total PoP ]])</f>
        <v>1</v>
      </c>
      <c r="CU33" s="452">
        <f>1-WWWW[[#This Row],[Hygiene Coverage%]]</f>
        <v>0</v>
      </c>
      <c r="CV33" s="450">
        <f>WWWW[[#This Row],['# people reached by regular dedicated hygiene promotion_5]]/WWWW[[#This Row],[Total PoP ]]</f>
        <v>0.32381413359148115</v>
      </c>
      <c r="CW33" s="452">
        <f>IF(WWWW[[#This Row],['#_of_affected_households_receiving_a_sufficient_quantity_of_soap]]/WWWW[[#This Row],[Total HH]]&gt;1,1,WWWW[[#This Row],['#_of_affected_households_receiving_a_sufficient_quantity_of_soap]]/WWWW[[#This Row],[Total HH]])</f>
        <v>1</v>
      </c>
      <c r="CX33" s="455" t="str">
        <f>IF(WWWW[[#This Row],['#_students at TLS_CFS]]="","No","Yes")</f>
        <v>Yes</v>
      </c>
      <c r="CY33" s="452">
        <f>WWWW[[#This Row],[%_of_affected_people_surveyed_who_report_feeling_informed_about_the_different_WASH_services_available_to_them]]</f>
        <v>1</v>
      </c>
      <c r="CZ33" s="877">
        <f>WWWW[[#This Row],[%_of_affected_people_surveyed_who_report_feeling_satistfied_with_the_latrine_design_and_sanitation_service]]*WWWW[[#This Row],[Total PoP ]]</f>
        <v>2066</v>
      </c>
      <c r="DA33" s="877">
        <f>WWWW[[#This Row],[%_of_affected_people_surveyed_who_report_feeling_satistfied_with_the_water_point_design_and_water_service]]*WWWW[[#This Row],[Total PoP ]]</f>
        <v>2066</v>
      </c>
      <c r="DB33" s="877">
        <f>WWWW[[#This Row],[%_of_affected_people_surveyed_who_report_feeling_informed_about_the_different_WASH_services_available_to_them]]*WWWW[[#This Row],[Total PoP ]]</f>
        <v>2066</v>
      </c>
      <c r="DC33" s="877">
        <f>WWWW[[#This Row],[%_of_complaints_received_that_result_in_timely_corrective_action_and_feedback_to_the_community]]*WWWW[[#This Row],[Total PoP ]]</f>
        <v>2066</v>
      </c>
      <c r="DD33" s="451">
        <f>MAX(WWWW[[#This Row],['# of affected people surveyed who report feeling satistfied with the latrine design and sanitation service ]:['# complaints received that result in timely, corrective action and feedback to the community]])</f>
        <v>2066</v>
      </c>
      <c r="DE33" s="500">
        <f>IF(WWWW[[#This Row],['#_PPL_accessed_water_in_TLS]]&gt;WWWW[[#This Row],['# students access to functioning school latrines_HRP5]],WWWW[[#This Row],['#_PPL_accessed_water_in_TLS]],WWWW[[#This Row],['# students access to functioning school latrines_HRP5]])</f>
        <v>0</v>
      </c>
      <c r="DF33" s="500">
        <f>IF(WWWW[[#This Row],['#_PPL_accessed_water_in_THF]]&gt;WWWW[[#This Row],['# people access to functioning latrines in THF_HRP6]],WWWW[[#This Row],['#_PPL_accessed_water_in_THF]],WWWW[[#This Row],['# people access to functioning latrines in THF_HRP6]])</f>
        <v>0</v>
      </c>
      <c r="DG33"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2066</v>
      </c>
      <c r="DH3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2066</v>
      </c>
      <c r="DI33"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33"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33"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669</v>
      </c>
      <c r="DL3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2066</v>
      </c>
      <c r="DM33" s="899" t="str">
        <f>VLOOKUP(WWWW[[#This Row],[Site Name]],SiteDB6[[Site Name]:[CCCM Management]],6,FALSE)</f>
        <v>Yes</v>
      </c>
      <c r="DN33" s="899">
        <f>VLOOKUP(WWWW[[#This Row],[Site Name]],SiteDB6[[Site Name]:[CCCM Focal Agency]],7,FALSE)</f>
        <v>0</v>
      </c>
      <c r="DO33" s="899" t="str">
        <f>VLOOKUP(WWWW[[#This Row],[Site Name]],SiteDB6[[Site Name]:[Location Type 1]],9,FALSE)</f>
        <v>Camp</v>
      </c>
      <c r="DP33" s="899" t="str">
        <f>VLOOKUP(WWWW[[#This Row],[Site Name]],SiteDB6[[Site Name]:[Type of Accommodation]],10,FALSE)</f>
        <v>Planned Camp</v>
      </c>
      <c r="DQ33" s="899" t="str">
        <f>VLOOKUP(WWWW[[#This Row],[Site Name]],SiteDB6[[Site Name]:[Ethnic or GCA/NGCA]],11,FALSE)</f>
        <v>Muslim</v>
      </c>
      <c r="DR33" s="899">
        <f>VLOOKUP(WWWW[[#This Row],[Site Name]],SiteDB6[[Site Name]:[Lat]],12,FALSE)</f>
        <v>20.181778000000001</v>
      </c>
      <c r="DS33" s="899">
        <f>VLOOKUP(WWWW[[#This Row],[Site Name]],SiteDB6[[Site Name]:[Long]],13,FALSE)</f>
        <v>92.823166999999998</v>
      </c>
      <c r="DT33" s="899" t="str">
        <f>VLOOKUP(WWWW[[#This Row],[Site Name]],SiteDB6[[Site Name]:[Pcode]],3,FALSE)</f>
        <v>MMR012CMP042</v>
      </c>
      <c r="DU33" s="477" t="str">
        <f t="shared" si="0"/>
        <v>Covered</v>
      </c>
      <c r="DV33" s="477">
        <f>VLOOKUP(WWWW[[#This Row],[Site Name]],SiteDB6[[Site Name]:[PWD_Total]],22,FALSE)</f>
        <v>47</v>
      </c>
      <c r="DW33" s="477">
        <f>VLOOKUP(WWWW[[#This Row],[Site Name]],SiteDB6[[Site Name]:[PWD_Total]],23,FALSE)</f>
        <v>306</v>
      </c>
      <c r="DX33" s="477">
        <f>WWWW[[#This Row],['# of Male_People with disabilities]]+WWWW[[#This Row],['# of Female_People with disabilities]]</f>
        <v>353</v>
      </c>
      <c r="DY33" s="899"/>
      <c r="DZ33" s="477"/>
      <c r="EA33" s="477"/>
      <c r="EB33" s="477"/>
      <c r="EC33" s="477">
        <f>VLOOKUP(WWWW[[#This Row],[Site Name]],SiteDB6[[Site Name]:[Pop
(CCCM as of Autust 2021)]],16,FALSE)</f>
        <v>392</v>
      </c>
      <c r="ED33" s="477">
        <f>VLOOKUP(WWWW[[#This Row],[Site Name]],SiteDB6[[Site Name]:[Pop
(CCCM as of Autust 2021)]],17,FALSE)</f>
        <v>2455</v>
      </c>
      <c r="EE33" s="477" t="s">
        <v>3307</v>
      </c>
    </row>
    <row r="34" spans="1:135">
      <c r="A34" s="897" t="s">
        <v>3172</v>
      </c>
      <c r="B34" s="897" t="s">
        <v>2270</v>
      </c>
      <c r="C34" s="898" t="s">
        <v>2270</v>
      </c>
      <c r="D34" s="898" t="s">
        <v>3182</v>
      </c>
      <c r="E34" s="898" t="s">
        <v>293</v>
      </c>
      <c r="F34" s="898" t="s">
        <v>294</v>
      </c>
      <c r="G34" s="863" t="s">
        <v>43</v>
      </c>
      <c r="H34" s="905" t="s">
        <v>2272</v>
      </c>
      <c r="I34" s="500">
        <v>396</v>
      </c>
      <c r="J34" s="500">
        <v>2231</v>
      </c>
      <c r="K34" s="684">
        <f>WWWW[[#This Row],[Total PoP ]]/WWWW[[#This Row],[Total HH]]</f>
        <v>5.6338383838383841</v>
      </c>
      <c r="L34" s="900">
        <v>45017</v>
      </c>
      <c r="M34" s="901">
        <v>45382</v>
      </c>
      <c r="N34" s="500"/>
      <c r="O34" s="500">
        <v>23</v>
      </c>
      <c r="P34" s="500">
        <v>25</v>
      </c>
      <c r="Q34" s="500"/>
      <c r="R34" s="500"/>
      <c r="S34" s="500"/>
      <c r="T34" s="500"/>
      <c r="U34" s="500">
        <v>32</v>
      </c>
      <c r="V34" s="450">
        <v>0.72</v>
      </c>
      <c r="W34" s="500">
        <v>11</v>
      </c>
      <c r="X34" s="450">
        <v>0.36</v>
      </c>
      <c r="Y34" s="500"/>
      <c r="Z34" s="500"/>
      <c r="AA34" s="500"/>
      <c r="AB34" s="500"/>
      <c r="AC34" s="500">
        <v>396</v>
      </c>
      <c r="AD34" s="500"/>
      <c r="AE34" s="500"/>
      <c r="AF34" s="831"/>
      <c r="AG34" s="500"/>
      <c r="AH34" s="500">
        <v>104</v>
      </c>
      <c r="AI34" s="500">
        <v>54</v>
      </c>
      <c r="AJ34" s="500">
        <v>54</v>
      </c>
      <c r="AK34" s="450">
        <v>1</v>
      </c>
      <c r="AL34" s="450">
        <v>0.82</v>
      </c>
      <c r="AM34" s="450">
        <v>0.45</v>
      </c>
      <c r="AN34" s="500"/>
      <c r="AO34" s="500">
        <v>53</v>
      </c>
      <c r="AP34" s="500">
        <v>3</v>
      </c>
      <c r="AQ34" s="500"/>
      <c r="AR34" s="500" t="s">
        <v>41</v>
      </c>
      <c r="AS34" s="500">
        <v>83</v>
      </c>
      <c r="AT34" s="500" t="s">
        <v>3239</v>
      </c>
      <c r="AU34" s="538" t="s">
        <v>3250</v>
      </c>
      <c r="AV34" s="500">
        <v>8</v>
      </c>
      <c r="AW34" s="500">
        <v>100</v>
      </c>
      <c r="AX34" s="500">
        <v>66</v>
      </c>
      <c r="AY34" s="500">
        <v>68</v>
      </c>
      <c r="AZ34" s="500">
        <v>400</v>
      </c>
      <c r="BA34" s="500">
        <v>590</v>
      </c>
      <c r="BB34" s="450">
        <v>1</v>
      </c>
      <c r="BC34" s="450">
        <v>1</v>
      </c>
      <c r="BD34" s="451">
        <v>1</v>
      </c>
      <c r="BE34" s="451">
        <v>0</v>
      </c>
      <c r="BF34" s="451">
        <v>396</v>
      </c>
      <c r="BG34" s="451">
        <v>0</v>
      </c>
      <c r="BH34" s="451">
        <v>0</v>
      </c>
      <c r="BI34" s="902"/>
      <c r="BJ34" s="450">
        <v>0.82</v>
      </c>
      <c r="BK34" s="450">
        <v>0.82</v>
      </c>
      <c r="BL34" s="450">
        <v>1</v>
      </c>
      <c r="BM34" s="450">
        <v>1</v>
      </c>
      <c r="BN34" s="450"/>
      <c r="BO34" s="500">
        <v>54</v>
      </c>
      <c r="BP34" s="500"/>
      <c r="BQ34" s="500">
        <v>66</v>
      </c>
      <c r="BR34" s="500">
        <v>0</v>
      </c>
      <c r="BS34" s="500">
        <v>0</v>
      </c>
      <c r="BT34" s="500">
        <v>0</v>
      </c>
      <c r="BU34" s="500">
        <v>0</v>
      </c>
      <c r="BV34" s="452" t="str">
        <f>IF(WWWW[[#This Row],['#_Water samples_Tested_at_water_source]]="","no test","Tested")</f>
        <v>Tested</v>
      </c>
      <c r="BW34" s="452" t="str">
        <f>IF(WWWW[[#This Row],['#_Water samples_Tested_at_HH]]="","no test","Tested")</f>
        <v>Tested</v>
      </c>
      <c r="BX34" s="451" t="str">
        <f>IF(AND(WWWW[[#This Row],[Water_testing_at source]]="no test",WWWW[[#This Row],[Water_testing_at HH]]="no test"),"No Test","Tested")</f>
        <v>Tested</v>
      </c>
      <c r="BY34"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34" s="903">
        <f>WWWW[[#This Row],[% HRP1]]*WWWW[[#This Row],[Total PoP ]]</f>
        <v>2231</v>
      </c>
      <c r="CA34" s="455">
        <f>WWWW[[#This Row],[HRP1]]/500</f>
        <v>4.4619999999999997</v>
      </c>
      <c r="CB34" s="904">
        <f>1-WWWW[[#This Row],[% HRP1]]</f>
        <v>0</v>
      </c>
      <c r="CC34" s="455">
        <f>WWWW[[#This Row],[%equitable and continuous access to sufficient quantity of safe drinking and domestic water''s GAP]]*WWWW[[#This Row],[Total PoP ]]</f>
        <v>0</v>
      </c>
      <c r="CD34" s="451">
        <f>ROUND(IF(WWWW[[#This Row],[Total PoP ]]&lt;500,1,WWWW[[#This Row],[Total PoP ]]/500),0)</f>
        <v>4</v>
      </c>
      <c r="CE34" s="451">
        <f>IF(WWWW[[#This Row],[Total required water points]]-WWWW[[#This Row],['#Water points coverage]]&lt;0,0,WWWW[[#This Row],[Total required water points]]-WWWW[[#This Row],['#Water points coverage]])</f>
        <v>0</v>
      </c>
      <c r="CF34" s="452">
        <f>WWWW[[#This Row],[HRP2]]/WWWW[[#This Row],[Total PoP ]]</f>
        <v>2.3756163155535633E-2</v>
      </c>
      <c r="CG34"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53</v>
      </c>
      <c r="CH34" s="455" t="str">
        <f>IF(WWWW[[#This Row],['#_Functional_adult_latrines]]="","",WWWW[[#This Row],[Total PoP ]]/WWWW[[#This Row],['#_Functional_adult_latrines]])</f>
        <v/>
      </c>
      <c r="CI34" s="451">
        <f>WWWW[[#This Row],['#_of_latrines_in_TLS/CFS]]*50</f>
        <v>150</v>
      </c>
      <c r="CJ34" s="451">
        <f>IF(WWWW[[#This Row],['#_of_latrines_in_THF]]="",0,WWWW[[#This Row],['#_of_latrines_in_THF]]*50)</f>
        <v>0</v>
      </c>
      <c r="CK34" s="451">
        <f>ROUND(IF(WWWW[[#This Row],[Location Type 1]]="camp",WWWW[[#This Row],[Total PoP ]]/20),0)</f>
        <v>112</v>
      </c>
      <c r="CL34" s="451">
        <f>IF(WWWW[[#This Row],[Total required Latrines]]-WWWW[[#This Row],['#_Existing_latrines]]&lt;0,0,WWWW[[#This Row],[Total required Latrines]]-WWWW[[#This Row],['#_Existing_latrines]])</f>
        <v>8</v>
      </c>
      <c r="CM34" s="904">
        <f>1-WWWW[[#This Row],[% HRP2]]</f>
        <v>0.97624383684446436</v>
      </c>
      <c r="CN34" s="452">
        <f>IF(WWWW[[#This Row],['#_Existing_latrines]]="","NA",(WWWW[[#This Row],['#_Existing_latrines]]-WWWW[[#This Row],['#_Functional_adult_latrines]])/WWWW[[#This Row],['#_Existing_latrines]])</f>
        <v>1</v>
      </c>
      <c r="CO34"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242</v>
      </c>
      <c r="CP34"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2231</v>
      </c>
      <c r="CQ34" s="451">
        <f>IF(WWWW[[#This Row],['#_of_affected_women_and_girls_receiving_a_sufficient_quantity_of_sanitary_pads]]&gt;WWWW[[#This Row],[Total PoP ]],WWWW[[#This Row],[Total PoP ]],WWWW[[#This Row],['#_of_affected_women_and_girls_receiving_a_sufficient_quantity_of_sanitary_pads]])</f>
        <v>590</v>
      </c>
      <c r="CR34" s="451">
        <f>IF(WWWW[[#This Row],['# People with access to soap]]&gt;WWWW[[#This Row],['# People with access to Sanity Pads]],WWWW[[#This Row],['# People with access to soap]],WWWW[[#This Row],['# People with access to Sanity Pads]])</f>
        <v>2231</v>
      </c>
      <c r="CS34" s="451">
        <f>IF(WWWW[[#This Row],['# people reached by regular dedicated hygiene promotion_5]]&gt;WWWW[[#This Row],['# People received regular supply of hygiene items_6]],WWWW[[#This Row],['# people reached by regular dedicated hygiene promotion_5]],WWWW[[#This Row],['# People received regular supply of hygiene items_6]])</f>
        <v>2231</v>
      </c>
      <c r="CT34" s="904">
        <f>IF(WWWW[[#This Row],[HRP3]]/WWWW[[#This Row],[Total PoP ]]&gt;100%,100%,WWWW[[#This Row],[HRP3]]/WWWW[[#This Row],[Total PoP ]])</f>
        <v>1</v>
      </c>
      <c r="CU34" s="452">
        <f>1-WWWW[[#This Row],[Hygiene Coverage%]]</f>
        <v>0</v>
      </c>
      <c r="CV34" s="450">
        <f>WWWW[[#This Row],['# people reached by regular dedicated hygiene promotion_5]]/WWWW[[#This Row],[Total PoP ]]</f>
        <v>0.1084715374271627</v>
      </c>
      <c r="CW34" s="452">
        <f>IF(WWWW[[#This Row],['#_of_affected_households_receiving_a_sufficient_quantity_of_soap]]/WWWW[[#This Row],[Total HH]]&gt;1,1,WWWW[[#This Row],['#_of_affected_households_receiving_a_sufficient_quantity_of_soap]]/WWWW[[#This Row],[Total HH]])</f>
        <v>1</v>
      </c>
      <c r="CX34" s="455" t="str">
        <f>IF(WWWW[[#This Row],['#_students at TLS_CFS]]="","No","Yes")</f>
        <v>No</v>
      </c>
      <c r="CY34" s="452">
        <f>WWWW[[#This Row],[%_of_affected_people_surveyed_who_report_feeling_informed_about_the_different_WASH_services_available_to_them]]</f>
        <v>1</v>
      </c>
      <c r="CZ34" s="877">
        <f>WWWW[[#This Row],[%_of_affected_people_surveyed_who_report_feeling_satistfied_with_the_latrine_design_and_sanitation_service]]*WWWW[[#This Row],[Total PoP ]]</f>
        <v>1829.4199999999998</v>
      </c>
      <c r="DA34" s="877">
        <f>WWWW[[#This Row],[%_of_affected_people_surveyed_who_report_feeling_satistfied_with_the_water_point_design_and_water_service]]*WWWW[[#This Row],[Total PoP ]]</f>
        <v>1829.4199999999998</v>
      </c>
      <c r="DB34" s="877">
        <f>WWWW[[#This Row],[%_of_affected_people_surveyed_who_report_feeling_informed_about_the_different_WASH_services_available_to_them]]*WWWW[[#This Row],[Total PoP ]]</f>
        <v>2231</v>
      </c>
      <c r="DC34" s="877">
        <f>WWWW[[#This Row],[%_of_complaints_received_that_result_in_timely_corrective_action_and_feedback_to_the_community]]*WWWW[[#This Row],[Total PoP ]]</f>
        <v>2231</v>
      </c>
      <c r="DD34" s="451">
        <f>MAX(WWWW[[#This Row],['# of affected people surveyed who report feeling satistfied with the latrine design and sanitation service ]:['# complaints received that result in timely, corrective action and feedback to the community]])</f>
        <v>2231</v>
      </c>
      <c r="DE34" s="500">
        <f>IF(WWWW[[#This Row],['#_PPL_accessed_water_in_TLS]]&gt;WWWW[[#This Row],['# students access to functioning school latrines_HRP5]],WWWW[[#This Row],['#_PPL_accessed_water_in_TLS]],WWWW[[#This Row],['# students access to functioning school latrines_HRP5]])</f>
        <v>150</v>
      </c>
      <c r="DF34" s="500">
        <f>IF(WWWW[[#This Row],['#_PPL_accessed_water_in_THF]]&gt;WWWW[[#This Row],['# people access to functioning latrines in THF_HRP6]],WWWW[[#This Row],['#_PPL_accessed_water_in_THF]],WWWW[[#This Row],['# people access to functioning latrines in THF_HRP6]])</f>
        <v>0</v>
      </c>
      <c r="DG34"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2231</v>
      </c>
      <c r="DH3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2231</v>
      </c>
      <c r="DI34"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34" s="500">
        <f>IF(WWWW[[#This Row],[Is_there_an_effective_restrored_drainage_system?]]="",0,IF(WWWW[[#This Row],[Is_there_an_effective_restrored_drainage_system?]]="&lt;30%",WWWW[[#This Row],[Total PoP ]]*25%,IF(WWWW[[#This Row],[Is_there_an_effective_restrored_drainage_system?]]="30%-70%",WWWW[[#This Row],[Total PoP ]]*50%,WWWW[[#This Row],[Total PoP ]]*75%)))</f>
        <v>1115.5</v>
      </c>
      <c r="DK34"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242</v>
      </c>
      <c r="DL3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2231</v>
      </c>
      <c r="DM34" s="899">
        <f>VLOOKUP(WWWW[[#This Row],[Site Name]],SiteDB6[[Site Name]:[CCCM Management]],6,FALSE)</f>
        <v>0</v>
      </c>
      <c r="DN34" s="899">
        <f>VLOOKUP(WWWW[[#This Row],[Site Name]],SiteDB6[[Site Name]:[CCCM Focal Agency]],7,FALSE)</f>
        <v>0</v>
      </c>
      <c r="DO34" s="899" t="str">
        <f>VLOOKUP(WWWW[[#This Row],[Site Name]],SiteDB6[[Site Name]:[Location Type 1]],9,FALSE)</f>
        <v>Camp</v>
      </c>
      <c r="DP34" s="899" t="str">
        <f>VLOOKUP(WWWW[[#This Row],[Site Name]],SiteDB6[[Site Name]:[Type of Accommodation]],10,FALSE)</f>
        <v>Planned Camp</v>
      </c>
      <c r="DQ34" s="899" t="str">
        <f>VLOOKUP(WWWW[[#This Row],[Site Name]],SiteDB6[[Site Name]:[Ethnic or GCA/NGCA]],11,FALSE)</f>
        <v>Muslim</v>
      </c>
      <c r="DR34" s="899">
        <f>VLOOKUP(WWWW[[#This Row],[Site Name]],SiteDB6[[Site Name]:[Lat]],12,FALSE)</f>
        <v>20.180194</v>
      </c>
      <c r="DS34" s="899">
        <f>VLOOKUP(WWWW[[#This Row],[Site Name]],SiteDB6[[Site Name]:[Long]],13,FALSE)</f>
        <v>92.816638999999995</v>
      </c>
      <c r="DT34" s="899" t="str">
        <f>VLOOKUP(WWWW[[#This Row],[Site Name]],SiteDB6[[Site Name]:[Pcode]],3,FALSE)</f>
        <v>MMR012CMP042</v>
      </c>
      <c r="DU34" s="477" t="str">
        <f t="shared" si="0"/>
        <v>Covered</v>
      </c>
      <c r="DV34" s="477">
        <f>VLOOKUP(WWWW[[#This Row],[Site Name]],SiteDB6[[Site Name]:[PWD_Total]],22,FALSE)</f>
        <v>70</v>
      </c>
      <c r="DW34" s="477">
        <f>VLOOKUP(WWWW[[#This Row],[Site Name]],SiteDB6[[Site Name]:[PWD_Total]],23,FALSE)</f>
        <v>241</v>
      </c>
      <c r="DX34" s="477">
        <f>WWWW[[#This Row],['# of Male_People with disabilities]]+WWWW[[#This Row],['# of Female_People with disabilities]]</f>
        <v>311</v>
      </c>
      <c r="DY34" s="899"/>
      <c r="DZ34" s="477"/>
      <c r="EA34" s="477"/>
      <c r="EB34" s="477"/>
      <c r="EC34" s="477">
        <f>VLOOKUP(WWWW[[#This Row],[Site Name]],SiteDB6[[Site Name]:[Pop
(CCCM as of Autust 2021)]],16,FALSE)</f>
        <v>400</v>
      </c>
      <c r="ED34" s="477">
        <f>VLOOKUP(WWWW[[#This Row],[Site Name]],SiteDB6[[Site Name]:[Pop
(CCCM as of Autust 2021)]],17,FALSE)</f>
        <v>2228</v>
      </c>
      <c r="EE34" s="477" t="s">
        <v>3307</v>
      </c>
    </row>
    <row r="35" spans="1:135">
      <c r="A35" s="897" t="s">
        <v>3172</v>
      </c>
      <c r="B35" s="897" t="s">
        <v>2256</v>
      </c>
      <c r="C35" s="898" t="s">
        <v>2256</v>
      </c>
      <c r="D35" s="898" t="s">
        <v>230</v>
      </c>
      <c r="E35" s="881" t="s">
        <v>293</v>
      </c>
      <c r="F35" s="898" t="s">
        <v>356</v>
      </c>
      <c r="G35" s="863" t="s">
        <v>43</v>
      </c>
      <c r="H35" s="905" t="s">
        <v>367</v>
      </c>
      <c r="I35" s="500">
        <v>386</v>
      </c>
      <c r="J35" s="500">
        <v>1086</v>
      </c>
      <c r="K35" s="684">
        <f>WWWW[[#This Row],[Total PoP ]]/WWWW[[#This Row],[Total HH]]</f>
        <v>2.8134715025906734</v>
      </c>
      <c r="L35" s="900">
        <v>44791</v>
      </c>
      <c r="M35" s="901">
        <v>45094</v>
      </c>
      <c r="N35" s="500">
        <v>187</v>
      </c>
      <c r="O35" s="500"/>
      <c r="P35" s="500"/>
      <c r="Q35" s="500">
        <v>14</v>
      </c>
      <c r="R35" s="500">
        <v>19</v>
      </c>
      <c r="S35" s="500"/>
      <c r="T35" s="500"/>
      <c r="U35" s="500">
        <v>80</v>
      </c>
      <c r="V35" s="450">
        <v>0.92500000000000004</v>
      </c>
      <c r="W35" s="500">
        <v>54</v>
      </c>
      <c r="X35" s="450">
        <v>0.9</v>
      </c>
      <c r="Y35" s="500"/>
      <c r="Z35" s="500">
        <v>210</v>
      </c>
      <c r="AA35" s="500"/>
      <c r="AB35" s="500"/>
      <c r="AC35" s="500">
        <v>392</v>
      </c>
      <c r="AD35" s="500"/>
      <c r="AE35" s="500"/>
      <c r="AF35" s="831"/>
      <c r="AG35" s="500">
        <v>94</v>
      </c>
      <c r="AH35" s="500">
        <v>94</v>
      </c>
      <c r="AI35" s="500">
        <v>15</v>
      </c>
      <c r="AJ35" s="500">
        <v>94</v>
      </c>
      <c r="AK35" s="450">
        <v>1</v>
      </c>
      <c r="AL35" s="450">
        <v>1</v>
      </c>
      <c r="AM35" s="450">
        <v>1</v>
      </c>
      <c r="AN35" s="500"/>
      <c r="AO35" s="500">
        <v>22</v>
      </c>
      <c r="AP35" s="500">
        <v>8</v>
      </c>
      <c r="AQ35" s="500"/>
      <c r="AR35" s="500" t="s">
        <v>41</v>
      </c>
      <c r="AS35" s="500"/>
      <c r="AT35" s="500" t="s">
        <v>3256</v>
      </c>
      <c r="AU35" s="538"/>
      <c r="AV35" s="500">
        <v>132</v>
      </c>
      <c r="AW35" s="500">
        <v>79</v>
      </c>
      <c r="AX35" s="500">
        <v>47</v>
      </c>
      <c r="AY35" s="500">
        <v>41</v>
      </c>
      <c r="AZ35" s="500">
        <v>392</v>
      </c>
      <c r="BA35" s="500">
        <v>360</v>
      </c>
      <c r="BB35" s="450">
        <v>0.89</v>
      </c>
      <c r="BC35" s="450">
        <v>0.9</v>
      </c>
      <c r="BD35" s="451">
        <v>8</v>
      </c>
      <c r="BE35" s="451"/>
      <c r="BF35" s="451"/>
      <c r="BG35" s="451"/>
      <c r="BH35" s="451"/>
      <c r="BI35" s="902"/>
      <c r="BJ35" s="450">
        <v>0.95</v>
      </c>
      <c r="BK35" s="450">
        <v>0.95</v>
      </c>
      <c r="BL35" s="450"/>
      <c r="BM35" s="450">
        <v>0</v>
      </c>
      <c r="BN35" s="450">
        <v>0</v>
      </c>
      <c r="BO35" s="500"/>
      <c r="BP35" s="500"/>
      <c r="BQ35" s="500"/>
      <c r="BR35" s="500"/>
      <c r="BS35" s="500"/>
      <c r="BT35" s="500"/>
      <c r="BU35" s="500"/>
      <c r="BV35" s="452" t="str">
        <f>IF(WWWW[[#This Row],['#_Water samples_Tested_at_water_source]]="","no test","Tested")</f>
        <v>Tested</v>
      </c>
      <c r="BW35" s="452" t="str">
        <f>IF(WWWW[[#This Row],['#_Water samples_Tested_at_HH]]="","no test","Tested")</f>
        <v>Tested</v>
      </c>
      <c r="BX35" s="451" t="str">
        <f>IF(AND(WWWW[[#This Row],[Water_testing_at source]]="no test",WWWW[[#This Row],[Water_testing_at HH]]="no test"),"No Test","Tested")</f>
        <v>Tested</v>
      </c>
      <c r="BY35"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35" s="903">
        <f>WWWW[[#This Row],[% HRP1]]*WWWW[[#This Row],[Total PoP ]]</f>
        <v>1086</v>
      </c>
      <c r="CA35" s="455">
        <f>WWWW[[#This Row],[HRP1]]/500</f>
        <v>2.1720000000000002</v>
      </c>
      <c r="CB35" s="904">
        <f>1-WWWW[[#This Row],[% HRP1]]</f>
        <v>0</v>
      </c>
      <c r="CC35" s="455">
        <f>WWWW[[#This Row],[%equitable and continuous access to sufficient quantity of safe drinking and domestic water''s GAP]]*WWWW[[#This Row],[Total PoP ]]</f>
        <v>0</v>
      </c>
      <c r="CD35" s="451">
        <f>ROUND(IF(WWWW[[#This Row],[Total PoP ]]&lt;500,1,WWWW[[#This Row],[Total PoP ]]/500),0)</f>
        <v>2</v>
      </c>
      <c r="CE35" s="451">
        <f>IF(WWWW[[#This Row],[Total required water points]]-WWWW[[#This Row],['#Water points coverage]]&lt;0,0,WWWW[[#This Row],[Total required water points]]-WWWW[[#This Row],['#Water points coverage]])</f>
        <v>0</v>
      </c>
      <c r="CF35" s="452">
        <f>WWWW[[#This Row],[HRP2]]/WWWW[[#This Row],[Total PoP ]]</f>
        <v>1</v>
      </c>
      <c r="CG35"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1086</v>
      </c>
      <c r="CH35" s="455">
        <f>IF(WWWW[[#This Row],['#_Functional_adult_latrines]]="","",WWWW[[#This Row],[Total PoP ]]/WWWW[[#This Row],['#_Functional_adult_latrines]])</f>
        <v>11.553191489361701</v>
      </c>
      <c r="CI35" s="451">
        <f>WWWW[[#This Row],['#_of_latrines_in_TLS/CFS]]*50</f>
        <v>400</v>
      </c>
      <c r="CJ35" s="451">
        <f>IF(WWWW[[#This Row],['#_of_latrines_in_THF]]="",0,WWWW[[#This Row],['#_of_latrines_in_THF]]*50)</f>
        <v>0</v>
      </c>
      <c r="CK35" s="451">
        <f>ROUND(IF(WWWW[[#This Row],[Location Type 1]]="camp",WWWW[[#This Row],[Total PoP ]]/20),0)</f>
        <v>54</v>
      </c>
      <c r="CL35" s="451">
        <f>IF(WWWW[[#This Row],[Total required Latrines]]-WWWW[[#This Row],['#_Existing_latrines]]&lt;0,0,WWWW[[#This Row],[Total required Latrines]]-WWWW[[#This Row],['#_Existing_latrines]])</f>
        <v>0</v>
      </c>
      <c r="CM35" s="904">
        <f>1-WWWW[[#This Row],[% HRP2]]</f>
        <v>0</v>
      </c>
      <c r="CN35" s="452">
        <f>IF(WWWW[[#This Row],['#_Existing_latrines]]="","NA",(WWWW[[#This Row],['#_Existing_latrines]]-WWWW[[#This Row],['#_Functional_adult_latrines]])/WWWW[[#This Row],['#_Existing_latrines]])</f>
        <v>0</v>
      </c>
      <c r="CO35"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299</v>
      </c>
      <c r="CP35"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1086</v>
      </c>
      <c r="CQ35" s="451">
        <f>IF(WWWW[[#This Row],['#_of_affected_women_and_girls_receiving_a_sufficient_quantity_of_sanitary_pads]]&gt;WWWW[[#This Row],[Total PoP ]],WWWW[[#This Row],[Total PoP ]],WWWW[[#This Row],['#_of_affected_women_and_girls_receiving_a_sufficient_quantity_of_sanitary_pads]])</f>
        <v>360</v>
      </c>
      <c r="CR35" s="451">
        <f>IF(WWWW[[#This Row],['# People with access to soap]]&gt;WWWW[[#This Row],['# People with access to Sanity Pads]],WWWW[[#This Row],['# People with access to soap]],WWWW[[#This Row],['# People with access to Sanity Pads]])</f>
        <v>1086</v>
      </c>
      <c r="CS35" s="451">
        <f>IF(WWWW[[#This Row],['# people reached by regular dedicated hygiene promotion_5]]&gt;WWWW[[#This Row],['# People received regular supply of hygiene items_6]],WWWW[[#This Row],['# people reached by regular dedicated hygiene promotion_5]],WWWW[[#This Row],['# People received regular supply of hygiene items_6]])</f>
        <v>1086</v>
      </c>
      <c r="CT35" s="904">
        <f>IF(WWWW[[#This Row],[HRP3]]/WWWW[[#This Row],[Total PoP ]]&gt;100%,100%,WWWW[[#This Row],[HRP3]]/WWWW[[#This Row],[Total PoP ]])</f>
        <v>1</v>
      </c>
      <c r="CU35" s="452">
        <f>1-WWWW[[#This Row],[Hygiene Coverage%]]</f>
        <v>0</v>
      </c>
      <c r="CV35" s="450">
        <f>WWWW[[#This Row],['# people reached by regular dedicated hygiene promotion_5]]/WWWW[[#This Row],[Total PoP ]]</f>
        <v>0.27532228360957645</v>
      </c>
      <c r="CW35" s="452">
        <f>IF(WWWW[[#This Row],['#_of_affected_households_receiving_a_sufficient_quantity_of_soap]]/WWWW[[#This Row],[Total HH]]&gt;1,1,WWWW[[#This Row],['#_of_affected_households_receiving_a_sufficient_quantity_of_soap]]/WWWW[[#This Row],[Total HH]])</f>
        <v>1</v>
      </c>
      <c r="CX35" s="455" t="str">
        <f>IF(WWWW[[#This Row],['#_students at TLS_CFS]]="","No","Yes")</f>
        <v>Yes</v>
      </c>
      <c r="CY35" s="452">
        <f>WWWW[[#This Row],[%_of_affected_people_surveyed_who_report_feeling_informed_about_the_different_WASH_services_available_to_them]]</f>
        <v>0</v>
      </c>
      <c r="CZ35" s="877">
        <f>WWWW[[#This Row],[%_of_affected_people_surveyed_who_report_feeling_satistfied_with_the_latrine_design_and_sanitation_service]]*WWWW[[#This Row],[Total PoP ]]</f>
        <v>1031.7</v>
      </c>
      <c r="DA35" s="877">
        <f>WWWW[[#This Row],[%_of_affected_people_surveyed_who_report_feeling_satistfied_with_the_water_point_design_and_water_service]]*WWWW[[#This Row],[Total PoP ]]</f>
        <v>1031.7</v>
      </c>
      <c r="DB35" s="877">
        <f>WWWW[[#This Row],[%_of_affected_people_surveyed_who_report_feeling_informed_about_the_different_WASH_services_available_to_them]]*WWWW[[#This Row],[Total PoP ]]</f>
        <v>0</v>
      </c>
      <c r="DC35" s="877">
        <f>WWWW[[#This Row],[%_of_complaints_received_that_result_in_timely_corrective_action_and_feedback_to_the_community]]*WWWW[[#This Row],[Total PoP ]]</f>
        <v>0</v>
      </c>
      <c r="DD35" s="451">
        <f>MAX(WWWW[[#This Row],['# of affected people surveyed who report feeling satistfied with the latrine design and sanitation service ]:['# complaints received that result in timely, corrective action and feedback to the community]])</f>
        <v>1031.7</v>
      </c>
      <c r="DE35" s="500">
        <f>IF(WWWW[[#This Row],['#_PPL_accessed_water_in_TLS]]&gt;WWWW[[#This Row],['# students access to functioning school latrines_HRP5]],WWWW[[#This Row],['#_PPL_accessed_water_in_TLS]],WWWW[[#This Row],['# students access to functioning school latrines_HRP5]])</f>
        <v>400</v>
      </c>
      <c r="DF35" s="500">
        <f>IF(WWWW[[#This Row],['#_PPL_accessed_water_in_THF]]&gt;WWWW[[#This Row],['# people access to functioning latrines in THF_HRP6]],WWWW[[#This Row],['#_PPL_accessed_water_in_THF]],WWWW[[#This Row],['# people access to functioning latrines in THF_HRP6]])</f>
        <v>0</v>
      </c>
      <c r="DG35"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300</v>
      </c>
      <c r="DH3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1086</v>
      </c>
      <c r="DI35"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35" s="500">
        <f>IF(WWWW[[#This Row],[Is_there_an_effective_restrored_drainage_system?]]="",0,IF(WWWW[[#This Row],[Is_there_an_effective_restrored_drainage_system?]]="&lt;30%",WWWW[[#This Row],[Total PoP ]]*25%,IF(WWWW[[#This Row],[Is_there_an_effective_restrored_drainage_system?]]="30%-70%",WWWW[[#This Row],[Total PoP ]]*50%,WWWW[[#This Row],[Total PoP ]]*75%)))</f>
        <v>814.5</v>
      </c>
      <c r="DK35"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299</v>
      </c>
      <c r="DL3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1086</v>
      </c>
      <c r="DM35" s="899" t="str">
        <f>VLOOKUP(WWWW[[#This Row],[Site Name]],SiteDB6[[Site Name]:[CCCM Management]],6,FALSE)</f>
        <v>Yes</v>
      </c>
      <c r="DN35" s="899" t="str">
        <f>VLOOKUP(WWWW[[#This Row],[Site Name]],SiteDB6[[Site Name]:[CCCM Focal Agency]],7,FALSE)</f>
        <v>UNHCR</v>
      </c>
      <c r="DO35" s="899" t="str">
        <f>VLOOKUP(WWWW[[#This Row],[Site Name]],SiteDB6[[Site Name]:[Location Type 1]],9,FALSE)</f>
        <v>Camp</v>
      </c>
      <c r="DP35" s="899" t="str">
        <f>VLOOKUP(WWWW[[#This Row],[Site Name]],SiteDB6[[Site Name]:[Type of Accommodation]],10,FALSE)</f>
        <v>Planned Camp</v>
      </c>
      <c r="DQ35" s="899" t="str">
        <f>VLOOKUP(WWWW[[#This Row],[Site Name]],SiteDB6[[Site Name]:[Ethnic or GCA/NGCA]],11,FALSE)</f>
        <v>Muslim</v>
      </c>
      <c r="DR35" s="899">
        <f>VLOOKUP(WWWW[[#This Row],[Site Name]],SiteDB6[[Site Name]:[Lat]],12,FALSE)</f>
        <v>19.424576999999999</v>
      </c>
      <c r="DS35" s="899">
        <f>VLOOKUP(WWWW[[#This Row],[Site Name]],SiteDB6[[Site Name]:[Long]],13,FALSE)</f>
        <v>93.512326000000002</v>
      </c>
      <c r="DT35" s="899" t="str">
        <f>VLOOKUP(WWWW[[#This Row],[Site Name]],SiteDB6[[Site Name]:[Pcode]],3,FALSE)</f>
        <v>MMR012CMP035</v>
      </c>
      <c r="DU35" s="477" t="str">
        <f t="shared" si="0"/>
        <v>Covered</v>
      </c>
      <c r="DV35" s="477">
        <f>VLOOKUP(WWWW[[#This Row],[Site Name]],SiteDB6[[Site Name]:[PWD_Total]],22,FALSE)</f>
        <v>0</v>
      </c>
      <c r="DW35" s="477">
        <f>VLOOKUP(WWWW[[#This Row],[Site Name]],SiteDB6[[Site Name]:[PWD_Total]],23,FALSE)</f>
        <v>0</v>
      </c>
      <c r="DX35" s="477">
        <f>WWWW[[#This Row],['# of Male_People with disabilities]]+WWWW[[#This Row],['# of Female_People with disabilities]]</f>
        <v>0</v>
      </c>
      <c r="DY35" s="899"/>
      <c r="DZ35" s="477"/>
      <c r="EA35" s="477"/>
      <c r="EB35" s="477"/>
      <c r="EC35" s="477">
        <f>VLOOKUP(WWWW[[#This Row],[Site Name]],SiteDB6[[Site Name]:[Pop
(CCCM as of Autust 2021)]],16,FALSE)</f>
        <v>334</v>
      </c>
      <c r="ED35" s="477">
        <f>VLOOKUP(WWWW[[#This Row],[Site Name]],SiteDB6[[Site Name]:[Pop
(CCCM as of Autust 2021)]],17,FALSE)</f>
        <v>1001</v>
      </c>
      <c r="EE35" s="477"/>
    </row>
    <row r="36" spans="1:135">
      <c r="A36" s="897" t="s">
        <v>3172</v>
      </c>
      <c r="B36" s="897" t="s">
        <v>265</v>
      </c>
      <c r="C36" s="898" t="s">
        <v>3240</v>
      </c>
      <c r="D36" s="898" t="s">
        <v>3241</v>
      </c>
      <c r="E36" s="898" t="s">
        <v>293</v>
      </c>
      <c r="F36" s="898" t="s">
        <v>401</v>
      </c>
      <c r="G36" s="863" t="s">
        <v>43</v>
      </c>
      <c r="H36" s="905" t="s">
        <v>409</v>
      </c>
      <c r="I36" s="500">
        <v>1481</v>
      </c>
      <c r="J36" s="500">
        <v>7466</v>
      </c>
      <c r="K36" s="684">
        <f>WWWW[[#This Row],[Total PoP ]]/WWWW[[#This Row],[Total HH]]</f>
        <v>5.0411883862255236</v>
      </c>
      <c r="L36" s="900" t="s">
        <v>3236</v>
      </c>
      <c r="M36" s="901" t="s">
        <v>3237</v>
      </c>
      <c r="N36" s="500"/>
      <c r="O36" s="500"/>
      <c r="P36" s="500"/>
      <c r="Q36" s="500">
        <v>36</v>
      </c>
      <c r="R36" s="500">
        <v>36</v>
      </c>
      <c r="S36" s="500">
        <v>3401000</v>
      </c>
      <c r="T36" s="500">
        <v>7466</v>
      </c>
      <c r="U36" s="500"/>
      <c r="V36" s="450"/>
      <c r="W36" s="500">
        <v>6</v>
      </c>
      <c r="X36" s="450">
        <v>1</v>
      </c>
      <c r="Y36" s="500"/>
      <c r="Z36" s="500"/>
      <c r="AA36" s="500"/>
      <c r="AB36" s="500">
        <v>6</v>
      </c>
      <c r="AC36" s="500">
        <v>1481</v>
      </c>
      <c r="AD36" s="500"/>
      <c r="AE36" s="500"/>
      <c r="AF36" s="831" t="s">
        <v>3244</v>
      </c>
      <c r="AG36" s="500">
        <v>4</v>
      </c>
      <c r="AH36" s="500">
        <v>246</v>
      </c>
      <c r="AI36" s="500">
        <v>140</v>
      </c>
      <c r="AJ36" s="500">
        <v>173</v>
      </c>
      <c r="AK36" s="450">
        <v>0.99</v>
      </c>
      <c r="AL36" s="450">
        <v>1</v>
      </c>
      <c r="AM36" s="450"/>
      <c r="AN36" s="500">
        <v>19</v>
      </c>
      <c r="AO36" s="500">
        <v>158</v>
      </c>
      <c r="AP36" s="500"/>
      <c r="AQ36" s="500"/>
      <c r="AR36" s="500" t="s">
        <v>41</v>
      </c>
      <c r="AS36" s="500"/>
      <c r="AT36" s="500"/>
      <c r="AU36" s="538" t="s">
        <v>3238</v>
      </c>
      <c r="AV36" s="500">
        <v>1500</v>
      </c>
      <c r="AW36" s="500">
        <f>1665+106</f>
        <v>1771</v>
      </c>
      <c r="AX36" s="500">
        <v>1196</v>
      </c>
      <c r="AY36" s="500">
        <v>1169</v>
      </c>
      <c r="AZ36" s="500">
        <v>1481</v>
      </c>
      <c r="BA36" s="500">
        <v>1985</v>
      </c>
      <c r="BB36" s="450">
        <v>0.22</v>
      </c>
      <c r="BC36" s="450">
        <v>0.67</v>
      </c>
      <c r="BD36" s="451"/>
      <c r="BE36" s="451">
        <v>56</v>
      </c>
      <c r="BF36" s="451">
        <v>1481</v>
      </c>
      <c r="BG36" s="451">
        <v>0</v>
      </c>
      <c r="BH36" s="451">
        <v>0</v>
      </c>
      <c r="BI36" s="902" t="s">
        <v>3238</v>
      </c>
      <c r="BJ36" s="450">
        <v>0.95</v>
      </c>
      <c r="BK36" s="450">
        <v>0.97</v>
      </c>
      <c r="BL36" s="450">
        <v>0.87</v>
      </c>
      <c r="BM36" s="450">
        <v>0.93</v>
      </c>
      <c r="BN36" s="450"/>
      <c r="BO36" s="500">
        <v>140</v>
      </c>
      <c r="BP36" s="500"/>
      <c r="BQ36" s="500">
        <v>98</v>
      </c>
      <c r="BR36" s="500"/>
      <c r="BS36" s="500"/>
      <c r="BT36" s="500"/>
      <c r="BU36" s="500"/>
      <c r="BV36" s="452" t="str">
        <f>IF(WWWW[[#This Row],['#_Water samples_Tested_at_water_source]]="","no test","Tested")</f>
        <v>no test</v>
      </c>
      <c r="BW36" s="452" t="str">
        <f>IF(WWWW[[#This Row],['#_Water samples_Tested_at_HH]]="","no test","Tested")</f>
        <v>Tested</v>
      </c>
      <c r="BX36" s="451" t="str">
        <f>IF(AND(WWWW[[#This Row],[Water_testing_at source]]="no test",WWWW[[#This Row],[Water_testing_at HH]]="no test"),"No Test","Tested")</f>
        <v>Tested</v>
      </c>
      <c r="BY36"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36" s="903">
        <f>WWWW[[#This Row],[% HRP1]]*WWWW[[#This Row],[Total PoP ]]</f>
        <v>7466</v>
      </c>
      <c r="CA36" s="455">
        <f>WWWW[[#This Row],[HRP1]]/500</f>
        <v>14.932</v>
      </c>
      <c r="CB36" s="904">
        <f>1-WWWW[[#This Row],[% HRP1]]</f>
        <v>0</v>
      </c>
      <c r="CC36" s="455">
        <f>WWWW[[#This Row],[%equitable and continuous access to sufficient quantity of safe drinking and domestic water''s GAP]]*WWWW[[#This Row],[Total PoP ]]</f>
        <v>0</v>
      </c>
      <c r="CD36" s="451">
        <f>ROUND(IF(WWWW[[#This Row],[Total PoP ]]&lt;500,1,WWWW[[#This Row],[Total PoP ]]/500),0)</f>
        <v>15</v>
      </c>
      <c r="CE36" s="451">
        <f>IF(WWWW[[#This Row],[Total required water points]]-WWWW[[#This Row],['#Water points coverage]]&lt;0,0,WWWW[[#This Row],[Total required water points]]-WWWW[[#This Row],['#Water points coverage]])</f>
        <v>6.7999999999999616E-2</v>
      </c>
      <c r="CF36" s="452">
        <f>WWWW[[#This Row],[HRP2]]/WWWW[[#This Row],[Total PoP ]]</f>
        <v>8.2775247789981243E-2</v>
      </c>
      <c r="CG36"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618</v>
      </c>
      <c r="CH36" s="455">
        <f>IF(WWWW[[#This Row],['#_Functional_adult_latrines]]="","",WWWW[[#This Row],[Total PoP ]]/WWWW[[#This Row],['#_Functional_adult_latrines]])</f>
        <v>1866.5</v>
      </c>
      <c r="CI36" s="451">
        <f>WWWW[[#This Row],['#_of_latrines_in_TLS/CFS]]*50</f>
        <v>0</v>
      </c>
      <c r="CJ36" s="451">
        <f>IF(WWWW[[#This Row],['#_of_latrines_in_THF]]="",0,WWWW[[#This Row],['#_of_latrines_in_THF]]*50)</f>
        <v>0</v>
      </c>
      <c r="CK36" s="451">
        <f>ROUND(IF(WWWW[[#This Row],[Location Type 1]]="camp",WWWW[[#This Row],[Total PoP ]]/20),0)</f>
        <v>373</v>
      </c>
      <c r="CL36" s="451">
        <f>IF(WWWW[[#This Row],[Total required Latrines]]-WWWW[[#This Row],['#_Existing_latrines]]&lt;0,0,WWWW[[#This Row],[Total required Latrines]]-WWWW[[#This Row],['#_Existing_latrines]])</f>
        <v>127</v>
      </c>
      <c r="CM36" s="904">
        <f>1-WWWW[[#This Row],[% HRP2]]</f>
        <v>0.91722475221001876</v>
      </c>
      <c r="CN36" s="452">
        <f>IF(WWWW[[#This Row],['#_Existing_latrines]]="","NA",(WWWW[[#This Row],['#_Existing_latrines]]-WWWW[[#This Row],['#_Functional_adult_latrines]])/WWWW[[#This Row],['#_Existing_latrines]])</f>
        <v>0.98373983739837401</v>
      </c>
      <c r="CO36"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5636</v>
      </c>
      <c r="CP36"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7466</v>
      </c>
      <c r="CQ36" s="451">
        <f>IF(WWWW[[#This Row],['#_of_affected_women_and_girls_receiving_a_sufficient_quantity_of_sanitary_pads]]&gt;WWWW[[#This Row],[Total PoP ]],WWWW[[#This Row],[Total PoP ]],WWWW[[#This Row],['#_of_affected_women_and_girls_receiving_a_sufficient_quantity_of_sanitary_pads]])</f>
        <v>1985</v>
      </c>
      <c r="CR36" s="451">
        <f>IF(WWWW[[#This Row],['# People with access to soap]]&gt;WWWW[[#This Row],['# People with access to Sanity Pads]],WWWW[[#This Row],['# People with access to soap]],WWWW[[#This Row],['# People with access to Sanity Pads]])</f>
        <v>7466</v>
      </c>
      <c r="CS36" s="451">
        <f>IF(WWWW[[#This Row],['# people reached by regular dedicated hygiene promotion_5]]&gt;WWWW[[#This Row],['# People received regular supply of hygiene items_6]],WWWW[[#This Row],['# people reached by regular dedicated hygiene promotion_5]],WWWW[[#This Row],['# People received regular supply of hygiene items_6]])</f>
        <v>7466</v>
      </c>
      <c r="CT36" s="904">
        <f>IF(WWWW[[#This Row],[HRP3]]/WWWW[[#This Row],[Total PoP ]]&gt;100%,100%,WWWW[[#This Row],[HRP3]]/WWWW[[#This Row],[Total PoP ]])</f>
        <v>1</v>
      </c>
      <c r="CU36" s="452">
        <f>1-WWWW[[#This Row],[Hygiene Coverage%]]</f>
        <v>0</v>
      </c>
      <c r="CV36" s="450">
        <f>WWWW[[#This Row],['# people reached by regular dedicated hygiene promotion_5]]/WWWW[[#This Row],[Total PoP ]]</f>
        <v>0.75488882935976431</v>
      </c>
      <c r="CW36" s="452">
        <f>IF(WWWW[[#This Row],['#_of_affected_households_receiving_a_sufficient_quantity_of_soap]]/WWWW[[#This Row],[Total HH]]&gt;1,1,WWWW[[#This Row],['#_of_affected_households_receiving_a_sufficient_quantity_of_soap]]/WWWW[[#This Row],[Total HH]])</f>
        <v>1</v>
      </c>
      <c r="CX36" s="455" t="str">
        <f>IF(WWWW[[#This Row],['#_students at TLS_CFS]]="","No","Yes")</f>
        <v>No</v>
      </c>
      <c r="CY36" s="452">
        <f>WWWW[[#This Row],[%_of_affected_people_surveyed_who_report_feeling_informed_about_the_different_WASH_services_available_to_them]]</f>
        <v>0.87</v>
      </c>
      <c r="CZ36" s="877">
        <f>WWWW[[#This Row],[%_of_affected_people_surveyed_who_report_feeling_satistfied_with_the_latrine_design_and_sanitation_service]]*WWWW[[#This Row],[Total PoP ]]</f>
        <v>7092.7</v>
      </c>
      <c r="DA36" s="877">
        <f>WWWW[[#This Row],[%_of_affected_people_surveyed_who_report_feeling_satistfied_with_the_water_point_design_and_water_service]]*WWWW[[#This Row],[Total PoP ]]</f>
        <v>7242.0199999999995</v>
      </c>
      <c r="DB36" s="877">
        <f>WWWW[[#This Row],[%_of_affected_people_surveyed_who_report_feeling_informed_about_the_different_WASH_services_available_to_them]]*WWWW[[#This Row],[Total PoP ]]</f>
        <v>6495.42</v>
      </c>
      <c r="DC36" s="877">
        <f>WWWW[[#This Row],[%_of_complaints_received_that_result_in_timely_corrective_action_and_feedback_to_the_community]]*WWWW[[#This Row],[Total PoP ]]</f>
        <v>6943.38</v>
      </c>
      <c r="DD36" s="451">
        <f>MAX(WWWW[[#This Row],['# of affected people surveyed who report feeling satistfied with the latrine design and sanitation service ]:['# complaints received that result in timely, corrective action and feedback to the community]])</f>
        <v>7242.0199999999995</v>
      </c>
      <c r="DE36" s="500">
        <f>IF(WWWW[[#This Row],['#_PPL_accessed_water_in_TLS]]&gt;WWWW[[#This Row],['# students access to functioning school latrines_HRP5]],WWWW[[#This Row],['#_PPL_accessed_water_in_TLS]],WWWW[[#This Row],['# students access to functioning school latrines_HRP5]])</f>
        <v>0</v>
      </c>
      <c r="DF36" s="500">
        <f>IF(WWWW[[#This Row],['#_PPL_accessed_water_in_THF]]&gt;WWWW[[#This Row],['# people access to functioning latrines in THF_HRP6]],WWWW[[#This Row],['#_PPL_accessed_water_in_THF]],WWWW[[#This Row],['# people access to functioning latrines in THF_HRP6]])</f>
        <v>0</v>
      </c>
      <c r="DG36"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3000</v>
      </c>
      <c r="DH3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7466</v>
      </c>
      <c r="DI36"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7466</v>
      </c>
      <c r="DJ36"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36"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5636</v>
      </c>
      <c r="DL3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7466</v>
      </c>
      <c r="DM36" s="899" t="str">
        <f>VLOOKUP(WWWW[[#This Row],[Site Name]],SiteDB6[[Site Name]:[CCCM Management]],6,FALSE)</f>
        <v>Yes</v>
      </c>
      <c r="DN36" s="899" t="str">
        <f>VLOOKUP(WWWW[[#This Row],[Site Name]],SiteDB6[[Site Name]:[CCCM Focal Agency]],7,FALSE)</f>
        <v>DRC</v>
      </c>
      <c r="DO36" s="899" t="str">
        <f>VLOOKUP(WWWW[[#This Row],[Site Name]],SiteDB6[[Site Name]:[Location Type 1]],9,FALSE)</f>
        <v>Camp</v>
      </c>
      <c r="DP36" s="899" t="str">
        <f>VLOOKUP(WWWW[[#This Row],[Site Name]],SiteDB6[[Site Name]:[Type of Accommodation]],10,FALSE)</f>
        <v>Planned Camp</v>
      </c>
      <c r="DQ36" s="899" t="str">
        <f>VLOOKUP(WWWW[[#This Row],[Site Name]],SiteDB6[[Site Name]:[Ethnic or GCA/NGCA]],11,FALSE)</f>
        <v>Muslim</v>
      </c>
      <c r="DR36" s="899">
        <f>VLOOKUP(WWWW[[#This Row],[Site Name]],SiteDB6[[Site Name]:[Lat]],12,FALSE)</f>
        <v>20.090183</v>
      </c>
      <c r="DS36" s="899">
        <f>VLOOKUP(WWWW[[#This Row],[Site Name]],SiteDB6[[Site Name]:[Long]],13,FALSE)</f>
        <v>93.010368999999997</v>
      </c>
      <c r="DT36" s="899" t="str">
        <f>VLOOKUP(WWWW[[#This Row],[Site Name]],SiteDB6[[Site Name]:[Pcode]],3,FALSE)</f>
        <v>MMR012CMP018</v>
      </c>
      <c r="DU36" s="477" t="str">
        <f t="shared" si="0"/>
        <v>Covered</v>
      </c>
      <c r="DV36" s="477">
        <f>VLOOKUP(WWWW[[#This Row],[Site Name]],SiteDB6[[Site Name]:[PWD_Total]],22,FALSE)</f>
        <v>95</v>
      </c>
      <c r="DW36" s="477">
        <f>VLOOKUP(WWWW[[#This Row],[Site Name]],SiteDB6[[Site Name]:[PWD_Total]],23,FALSE)</f>
        <v>1102</v>
      </c>
      <c r="DX36" s="477">
        <f>WWWW[[#This Row],['# of Male_People with disabilities]]+WWWW[[#This Row],['# of Female_People with disabilities]]</f>
        <v>1197</v>
      </c>
      <c r="DY36" s="899"/>
      <c r="DZ36" s="477"/>
      <c r="EA36" s="477"/>
      <c r="EB36" s="477"/>
      <c r="EC36" s="477">
        <f>VLOOKUP(WWWW[[#This Row],[Site Name]],SiteDB6[[Site Name]:[Pop
(CCCM as of Autust 2021)]],16,FALSE)</f>
        <v>1387</v>
      </c>
      <c r="ED36" s="477">
        <f>VLOOKUP(WWWW[[#This Row],[Site Name]],SiteDB6[[Site Name]:[Pop
(CCCM as of Autust 2021)]],17,FALSE)</f>
        <v>6674</v>
      </c>
      <c r="EE36" s="477" t="s">
        <v>3306</v>
      </c>
    </row>
    <row r="37" spans="1:135">
      <c r="A37" s="897" t="s">
        <v>3172</v>
      </c>
      <c r="B37" s="897" t="s">
        <v>2619</v>
      </c>
      <c r="C37" s="898" t="s">
        <v>2269</v>
      </c>
      <c r="D37" s="898" t="s">
        <v>3251</v>
      </c>
      <c r="E37" s="898" t="s">
        <v>293</v>
      </c>
      <c r="F37" s="898" t="s">
        <v>294</v>
      </c>
      <c r="G37" s="863" t="s">
        <v>43</v>
      </c>
      <c r="H37" s="905" t="s">
        <v>430</v>
      </c>
      <c r="I37" s="500">
        <v>656</v>
      </c>
      <c r="J37" s="500">
        <v>3503</v>
      </c>
      <c r="K37" s="684">
        <f>WWWW[[#This Row],[Total PoP ]]/WWWW[[#This Row],[Total HH]]</f>
        <v>5.3399390243902438</v>
      </c>
      <c r="L37" s="900">
        <v>45017</v>
      </c>
      <c r="M37" s="901">
        <v>45382</v>
      </c>
      <c r="N37" s="500">
        <v>439</v>
      </c>
      <c r="O37" s="500">
        <v>22</v>
      </c>
      <c r="P37" s="500">
        <v>36</v>
      </c>
      <c r="Q37" s="500"/>
      <c r="R37" s="500"/>
      <c r="S37" s="500"/>
      <c r="T37" s="500"/>
      <c r="U37" s="500">
        <v>32</v>
      </c>
      <c r="V37" s="450">
        <v>0.59</v>
      </c>
      <c r="W37" s="500"/>
      <c r="X37" s="450"/>
      <c r="Y37" s="500"/>
      <c r="Z37" s="500"/>
      <c r="AA37" s="500"/>
      <c r="AB37" s="500">
        <v>21</v>
      </c>
      <c r="AC37" s="500">
        <v>657</v>
      </c>
      <c r="AD37" s="500"/>
      <c r="AE37" s="500"/>
      <c r="AF37" s="831"/>
      <c r="AG37" s="500">
        <v>16</v>
      </c>
      <c r="AH37" s="500">
        <v>205</v>
      </c>
      <c r="AI37" s="500">
        <v>142</v>
      </c>
      <c r="AJ37" s="500">
        <v>104</v>
      </c>
      <c r="AK37" s="450">
        <v>1</v>
      </c>
      <c r="AL37" s="450">
        <v>1</v>
      </c>
      <c r="AM37" s="450">
        <v>1</v>
      </c>
      <c r="AN37" s="500">
        <v>8</v>
      </c>
      <c r="AO37" s="500">
        <v>66</v>
      </c>
      <c r="AP37" s="500"/>
      <c r="AQ37" s="500"/>
      <c r="AR37" s="500" t="s">
        <v>41</v>
      </c>
      <c r="AS37" s="500">
        <v>70</v>
      </c>
      <c r="AT37" s="500"/>
      <c r="AU37" s="538"/>
      <c r="AV37" s="500">
        <v>191</v>
      </c>
      <c r="AW37" s="500">
        <v>466</v>
      </c>
      <c r="AX37" s="500"/>
      <c r="AY37" s="500"/>
      <c r="AZ37" s="500">
        <v>1312</v>
      </c>
      <c r="BA37" s="500">
        <v>1270</v>
      </c>
      <c r="BB37" s="450">
        <v>1</v>
      </c>
      <c r="BC37" s="450">
        <v>1</v>
      </c>
      <c r="BD37" s="451"/>
      <c r="BE37" s="451">
        <v>0</v>
      </c>
      <c r="BF37" s="451">
        <v>1312</v>
      </c>
      <c r="BG37" s="451">
        <v>0</v>
      </c>
      <c r="BH37" s="451">
        <v>0</v>
      </c>
      <c r="BI37" s="902"/>
      <c r="BJ37" s="450">
        <v>0.94</v>
      </c>
      <c r="BK37" s="450">
        <v>1</v>
      </c>
      <c r="BL37" s="450">
        <v>1</v>
      </c>
      <c r="BM37" s="450">
        <v>1</v>
      </c>
      <c r="BN37" s="450"/>
      <c r="BO37" s="500">
        <v>142</v>
      </c>
      <c r="BP37" s="500"/>
      <c r="BQ37" s="500">
        <v>148</v>
      </c>
      <c r="BR37" s="500"/>
      <c r="BS37" s="500"/>
      <c r="BT37" s="500"/>
      <c r="BU37" s="500"/>
      <c r="BV37" s="452" t="str">
        <f>IF(WWWW[[#This Row],['#_Water samples_Tested_at_water_source]]="","no test","Tested")</f>
        <v>Tested</v>
      </c>
      <c r="BW37" s="452" t="str">
        <f>IF(WWWW[[#This Row],['#_Water samples_Tested_at_HH]]="","no test","Tested")</f>
        <v>no test</v>
      </c>
      <c r="BX37" s="451" t="str">
        <f>IF(AND(WWWW[[#This Row],[Water_testing_at source]]="no test",WWWW[[#This Row],[Water_testing_at HH]]="no test"),"No Test","Tested")</f>
        <v>Tested</v>
      </c>
      <c r="BY37"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37" s="903">
        <f>WWWW[[#This Row],[% HRP1]]*WWWW[[#This Row],[Total PoP ]]</f>
        <v>3503</v>
      </c>
      <c r="CA37" s="455">
        <f>WWWW[[#This Row],[HRP1]]/500</f>
        <v>7.0060000000000002</v>
      </c>
      <c r="CB37" s="904">
        <f>1-WWWW[[#This Row],[% HRP1]]</f>
        <v>0</v>
      </c>
      <c r="CC37" s="455">
        <f>WWWW[[#This Row],[%equitable and continuous access to sufficient quantity of safe drinking and domestic water''s GAP]]*WWWW[[#This Row],[Total PoP ]]</f>
        <v>0</v>
      </c>
      <c r="CD37" s="451">
        <f>ROUND(IF(WWWW[[#This Row],[Total PoP ]]&lt;500,1,WWWW[[#This Row],[Total PoP ]]/500),0)</f>
        <v>7</v>
      </c>
      <c r="CE37" s="451">
        <f>IF(WWWW[[#This Row],[Total required water points]]-WWWW[[#This Row],['#Water points coverage]]&lt;0,0,WWWW[[#This Row],[Total required water points]]-WWWW[[#This Row],['#Water points coverage]])</f>
        <v>0</v>
      </c>
      <c r="CF37" s="452">
        <f>WWWW[[#This Row],[HRP2]]/WWWW[[#This Row],[Total PoP ]]</f>
        <v>0.15586640022837567</v>
      </c>
      <c r="CG37"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546</v>
      </c>
      <c r="CH37" s="455">
        <f>IF(WWWW[[#This Row],['#_Functional_adult_latrines]]="","",WWWW[[#This Row],[Total PoP ]]/WWWW[[#This Row],['#_Functional_adult_latrines]])</f>
        <v>218.9375</v>
      </c>
      <c r="CI37" s="451">
        <f>WWWW[[#This Row],['#_of_latrines_in_TLS/CFS]]*50</f>
        <v>0</v>
      </c>
      <c r="CJ37" s="451">
        <f>IF(WWWW[[#This Row],['#_of_latrines_in_THF]]="",0,WWWW[[#This Row],['#_of_latrines_in_THF]]*50)</f>
        <v>0</v>
      </c>
      <c r="CK37" s="451">
        <f>ROUND(IF(WWWW[[#This Row],[Location Type 1]]="camp",WWWW[[#This Row],[Total PoP ]]/20),0)</f>
        <v>175</v>
      </c>
      <c r="CL37" s="451">
        <f>IF(WWWW[[#This Row],[Total required Latrines]]-WWWW[[#This Row],['#_Existing_latrines]]&lt;0,0,WWWW[[#This Row],[Total required Latrines]]-WWWW[[#This Row],['#_Existing_latrines]])</f>
        <v>0</v>
      </c>
      <c r="CM37" s="904">
        <f>1-WWWW[[#This Row],[% HRP2]]</f>
        <v>0.84413359977162439</v>
      </c>
      <c r="CN37" s="452">
        <f>IF(WWWW[[#This Row],['#_Existing_latrines]]="","NA",(WWWW[[#This Row],['#_Existing_latrines]]-WWWW[[#This Row],['#_Functional_adult_latrines]])/WWWW[[#This Row],['#_Existing_latrines]])</f>
        <v>0.92195121951219516</v>
      </c>
      <c r="CO37"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657</v>
      </c>
      <c r="CP37"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3503</v>
      </c>
      <c r="CQ37" s="451">
        <f>IF(WWWW[[#This Row],['#_of_affected_women_and_girls_receiving_a_sufficient_quantity_of_sanitary_pads]]&gt;WWWW[[#This Row],[Total PoP ]],WWWW[[#This Row],[Total PoP ]],WWWW[[#This Row],['#_of_affected_women_and_girls_receiving_a_sufficient_quantity_of_sanitary_pads]])</f>
        <v>1270</v>
      </c>
      <c r="CR37" s="451">
        <f>IF(WWWW[[#This Row],['# People with access to soap]]&gt;WWWW[[#This Row],['# People with access to Sanity Pads]],WWWW[[#This Row],['# People with access to soap]],WWWW[[#This Row],['# People with access to Sanity Pads]])</f>
        <v>3503</v>
      </c>
      <c r="CS37" s="451">
        <f>IF(WWWW[[#This Row],['# people reached by regular dedicated hygiene promotion_5]]&gt;WWWW[[#This Row],['# People received regular supply of hygiene items_6]],WWWW[[#This Row],['# people reached by regular dedicated hygiene promotion_5]],WWWW[[#This Row],['# People received regular supply of hygiene items_6]])</f>
        <v>3503</v>
      </c>
      <c r="CT37" s="904">
        <f>IF(WWWW[[#This Row],[HRP3]]/WWWW[[#This Row],[Total PoP ]]&gt;100%,100%,WWWW[[#This Row],[HRP3]]/WWWW[[#This Row],[Total PoP ]])</f>
        <v>1</v>
      </c>
      <c r="CU37" s="452">
        <f>1-WWWW[[#This Row],[Hygiene Coverage%]]</f>
        <v>0</v>
      </c>
      <c r="CV37" s="450">
        <f>WWWW[[#This Row],['# people reached by regular dedicated hygiene promotion_5]]/WWWW[[#This Row],[Total PoP ]]</f>
        <v>0.18755352554952898</v>
      </c>
      <c r="CW37" s="452">
        <f>IF(WWWW[[#This Row],['#_of_affected_households_receiving_a_sufficient_quantity_of_soap]]/WWWW[[#This Row],[Total HH]]&gt;1,1,WWWW[[#This Row],['#_of_affected_households_receiving_a_sufficient_quantity_of_soap]]/WWWW[[#This Row],[Total HH]])</f>
        <v>1</v>
      </c>
      <c r="CX37" s="455" t="str">
        <f>IF(WWWW[[#This Row],['#_students at TLS_CFS]]="","No","Yes")</f>
        <v>Yes</v>
      </c>
      <c r="CY37" s="452">
        <f>WWWW[[#This Row],[%_of_affected_people_surveyed_who_report_feeling_informed_about_the_different_WASH_services_available_to_them]]</f>
        <v>1</v>
      </c>
      <c r="CZ37" s="877">
        <f>WWWW[[#This Row],[%_of_affected_people_surveyed_who_report_feeling_satistfied_with_the_latrine_design_and_sanitation_service]]*WWWW[[#This Row],[Total PoP ]]</f>
        <v>3292.8199999999997</v>
      </c>
      <c r="DA37" s="877">
        <f>WWWW[[#This Row],[%_of_affected_people_surveyed_who_report_feeling_satistfied_with_the_water_point_design_and_water_service]]*WWWW[[#This Row],[Total PoP ]]</f>
        <v>3503</v>
      </c>
      <c r="DB37" s="877">
        <f>WWWW[[#This Row],[%_of_affected_people_surveyed_who_report_feeling_informed_about_the_different_WASH_services_available_to_them]]*WWWW[[#This Row],[Total PoP ]]</f>
        <v>3503</v>
      </c>
      <c r="DC37" s="877">
        <f>WWWW[[#This Row],[%_of_complaints_received_that_result_in_timely_corrective_action_and_feedback_to_the_community]]*WWWW[[#This Row],[Total PoP ]]</f>
        <v>3503</v>
      </c>
      <c r="DD37" s="451">
        <f>MAX(WWWW[[#This Row],['# of affected people surveyed who report feeling satistfied with the latrine design and sanitation service ]:['# complaints received that result in timely, corrective action and feedback to the community]])</f>
        <v>3503</v>
      </c>
      <c r="DE37" s="500">
        <f>IF(WWWW[[#This Row],['#_PPL_accessed_water_in_TLS]]&gt;WWWW[[#This Row],['# students access to functioning school latrines_HRP5]],WWWW[[#This Row],['#_PPL_accessed_water_in_TLS]],WWWW[[#This Row],['# students access to functioning school latrines_HRP5]])</f>
        <v>0</v>
      </c>
      <c r="DF37" s="500">
        <f>IF(WWWW[[#This Row],['#_PPL_accessed_water_in_THF]]&gt;WWWW[[#This Row],['# people access to functioning latrines in THF_HRP6]],WWWW[[#This Row],['#_PPL_accessed_water_in_THF]],WWWW[[#This Row],['# people access to functioning latrines in THF_HRP6]])</f>
        <v>0</v>
      </c>
      <c r="DG37"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3503</v>
      </c>
      <c r="DH3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3503</v>
      </c>
      <c r="DI37"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37"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37"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657</v>
      </c>
      <c r="DL3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3503</v>
      </c>
      <c r="DM37" s="899" t="str">
        <f>VLOOKUP(WWWW[[#This Row],[Site Name]],SiteDB6[[Site Name]:[CCCM Management]],6,FALSE)</f>
        <v>Yes</v>
      </c>
      <c r="DN37" s="899">
        <f>VLOOKUP(WWWW[[#This Row],[Site Name]],SiteDB6[[Site Name]:[CCCM Focal Agency]],7,FALSE)</f>
        <v>0</v>
      </c>
      <c r="DO37" s="899" t="str">
        <f>VLOOKUP(WWWW[[#This Row],[Site Name]],SiteDB6[[Site Name]:[Location Type 1]],9,FALSE)</f>
        <v>Camp</v>
      </c>
      <c r="DP37" s="899" t="str">
        <f>VLOOKUP(WWWW[[#This Row],[Site Name]],SiteDB6[[Site Name]:[Type of Accommodation]],10,FALSE)</f>
        <v>Planned Camp</v>
      </c>
      <c r="DQ37" s="899" t="str">
        <f>VLOOKUP(WWWW[[#This Row],[Site Name]],SiteDB6[[Site Name]:[Ethnic or GCA/NGCA]],11,FALSE)</f>
        <v>Muslim</v>
      </c>
      <c r="DR37" s="899">
        <f>VLOOKUP(WWWW[[#This Row],[Site Name]],SiteDB6[[Site Name]:[Lat]],12,FALSE)</f>
        <v>20.185917</v>
      </c>
      <c r="DS37" s="899">
        <f>VLOOKUP(WWWW[[#This Row],[Site Name]],SiteDB6[[Site Name]:[Long]],13,FALSE)</f>
        <v>92.831000000000003</v>
      </c>
      <c r="DT37" s="899" t="str">
        <f>VLOOKUP(WWWW[[#This Row],[Site Name]],SiteDB6[[Site Name]:[Pcode]],3,FALSE)</f>
        <v>MMR012CMP092</v>
      </c>
      <c r="DU37" s="477" t="str">
        <f t="shared" si="0"/>
        <v>Covered</v>
      </c>
      <c r="DV37" s="477">
        <f>VLOOKUP(WWWW[[#This Row],[Site Name]],SiteDB6[[Site Name]:[PWD_Total]],22,FALSE)</f>
        <v>88</v>
      </c>
      <c r="DW37" s="477">
        <f>VLOOKUP(WWWW[[#This Row],[Site Name]],SiteDB6[[Site Name]:[PWD_Total]],23,FALSE)</f>
        <v>397</v>
      </c>
      <c r="DX37" s="477">
        <f>WWWW[[#This Row],['# of Male_People with disabilities]]+WWWW[[#This Row],['# of Female_People with disabilities]]</f>
        <v>485</v>
      </c>
      <c r="DY37" s="899"/>
      <c r="DZ37" s="477"/>
      <c r="EA37" s="477"/>
      <c r="EB37" s="477"/>
      <c r="EC37" s="477">
        <f>VLOOKUP(WWWW[[#This Row],[Site Name]],SiteDB6[[Site Name]:[Pop
(CCCM as of Autust 2021)]],16,FALSE)</f>
        <v>657</v>
      </c>
      <c r="ED37" s="477">
        <f>VLOOKUP(WWWW[[#This Row],[Site Name]],SiteDB6[[Site Name]:[Pop
(CCCM as of Autust 2021)]],17,FALSE)</f>
        <v>3906</v>
      </c>
      <c r="EE37" s="477" t="s">
        <v>3307</v>
      </c>
    </row>
    <row r="38" spans="1:135">
      <c r="A38" s="897" t="s">
        <v>3172</v>
      </c>
      <c r="B38" s="897" t="s">
        <v>265</v>
      </c>
      <c r="C38" s="898" t="s">
        <v>3240</v>
      </c>
      <c r="D38" s="898" t="s">
        <v>3241</v>
      </c>
      <c r="E38" s="881" t="s">
        <v>293</v>
      </c>
      <c r="F38" s="898" t="s">
        <v>401</v>
      </c>
      <c r="G38" s="863" t="s">
        <v>43</v>
      </c>
      <c r="H38" s="905" t="s">
        <v>405</v>
      </c>
      <c r="I38" s="500">
        <v>1049</v>
      </c>
      <c r="J38" s="500">
        <v>5089</v>
      </c>
      <c r="K38" s="684">
        <f>WWWW[[#This Row],[Total PoP ]]/WWWW[[#This Row],[Total HH]]</f>
        <v>4.8512869399428027</v>
      </c>
      <c r="L38" s="900" t="s">
        <v>3236</v>
      </c>
      <c r="M38" s="901" t="s">
        <v>3237</v>
      </c>
      <c r="N38" s="500"/>
      <c r="O38" s="500"/>
      <c r="P38" s="500"/>
      <c r="Q38" s="500">
        <v>5</v>
      </c>
      <c r="R38" s="500">
        <v>5</v>
      </c>
      <c r="S38" s="500">
        <v>1773000</v>
      </c>
      <c r="T38" s="500">
        <v>5089</v>
      </c>
      <c r="U38" s="500"/>
      <c r="V38" s="450"/>
      <c r="W38" s="500">
        <f>6+9</f>
        <v>15</v>
      </c>
      <c r="X38" s="450">
        <f>83%+11%</f>
        <v>0.94</v>
      </c>
      <c r="Y38" s="500"/>
      <c r="Z38" s="500"/>
      <c r="AA38" s="500"/>
      <c r="AB38" s="500">
        <v>3</v>
      </c>
      <c r="AC38" s="500">
        <v>1049</v>
      </c>
      <c r="AD38" s="500"/>
      <c r="AE38" s="500"/>
      <c r="AF38" s="831" t="s">
        <v>3245</v>
      </c>
      <c r="AG38" s="500"/>
      <c r="AH38" s="500">
        <v>173</v>
      </c>
      <c r="AI38" s="500">
        <v>109</v>
      </c>
      <c r="AJ38" s="500">
        <v>161</v>
      </c>
      <c r="AK38" s="450">
        <v>1</v>
      </c>
      <c r="AL38" s="450">
        <v>1</v>
      </c>
      <c r="AM38" s="450"/>
      <c r="AN38" s="500">
        <v>29</v>
      </c>
      <c r="AO38" s="500">
        <v>121</v>
      </c>
      <c r="AP38" s="500"/>
      <c r="AQ38" s="500"/>
      <c r="AR38" s="500" t="s">
        <v>41</v>
      </c>
      <c r="AS38" s="500"/>
      <c r="AT38" s="500"/>
      <c r="AU38" s="538" t="s">
        <v>3238</v>
      </c>
      <c r="AV38" s="500">
        <v>996</v>
      </c>
      <c r="AW38" s="500">
        <f>1077+94</f>
        <v>1171</v>
      </c>
      <c r="AX38" s="500">
        <v>932</v>
      </c>
      <c r="AY38" s="500">
        <v>850</v>
      </c>
      <c r="AZ38" s="500">
        <v>1049</v>
      </c>
      <c r="BA38" s="500">
        <v>1373</v>
      </c>
      <c r="BB38" s="450">
        <v>0.93</v>
      </c>
      <c r="BC38" s="450">
        <v>0.12</v>
      </c>
      <c r="BD38" s="451"/>
      <c r="BE38" s="451">
        <v>0</v>
      </c>
      <c r="BF38" s="451">
        <v>1049</v>
      </c>
      <c r="BG38" s="451">
        <v>0</v>
      </c>
      <c r="BH38" s="451">
        <v>0</v>
      </c>
      <c r="BI38" s="902" t="s">
        <v>3238</v>
      </c>
      <c r="BJ38" s="450">
        <v>0.8</v>
      </c>
      <c r="BK38" s="450">
        <v>1</v>
      </c>
      <c r="BL38" s="450">
        <v>1</v>
      </c>
      <c r="BM38" s="450">
        <v>1</v>
      </c>
      <c r="BN38" s="450"/>
      <c r="BO38" s="500">
        <v>109</v>
      </c>
      <c r="BP38" s="500"/>
      <c r="BQ38" s="500">
        <v>109</v>
      </c>
      <c r="BR38" s="500"/>
      <c r="BS38" s="500"/>
      <c r="BT38" s="500"/>
      <c r="BU38" s="500"/>
      <c r="BV38" s="452" t="str">
        <f>IF(WWWW[[#This Row],['#_Water samples_Tested_at_water_source]]="","no test","Tested")</f>
        <v>no test</v>
      </c>
      <c r="BW38" s="452" t="str">
        <f>IF(WWWW[[#This Row],['#_Water samples_Tested_at_HH]]="","no test","Tested")</f>
        <v>Tested</v>
      </c>
      <c r="BX38" s="451" t="str">
        <f>IF(AND(WWWW[[#This Row],[Water_testing_at source]]="no test",WWWW[[#This Row],[Water_testing_at HH]]="no test"),"No Test","Tested")</f>
        <v>Tested</v>
      </c>
      <c r="BY38"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38" s="903">
        <f>WWWW[[#This Row],[% HRP1]]*WWWW[[#This Row],[Total PoP ]]</f>
        <v>5089</v>
      </c>
      <c r="CA38" s="455">
        <f>WWWW[[#This Row],[HRP1]]/500</f>
        <v>10.178000000000001</v>
      </c>
      <c r="CB38" s="904">
        <f>1-WWWW[[#This Row],[% HRP1]]</f>
        <v>0</v>
      </c>
      <c r="CC38" s="455">
        <f>WWWW[[#This Row],[%equitable and continuous access to sufficient quantity of safe drinking and domestic water''s GAP]]*WWWW[[#This Row],[Total PoP ]]</f>
        <v>0</v>
      </c>
      <c r="CD38" s="451">
        <f>ROUND(IF(WWWW[[#This Row],[Total PoP ]]&lt;500,1,WWWW[[#This Row],[Total PoP ]]/500),0)</f>
        <v>10</v>
      </c>
      <c r="CE38" s="451">
        <f>IF(WWWW[[#This Row],[Total required water points]]-WWWW[[#This Row],['#Water points coverage]]&lt;0,0,WWWW[[#This Row],[Total required water points]]-WWWW[[#This Row],['#Water points coverage]])</f>
        <v>0</v>
      </c>
      <c r="CF38" s="452">
        <f>WWWW[[#This Row],[HRP2]]/WWWW[[#This Row],[Total PoP ]]</f>
        <v>0.13774808410296718</v>
      </c>
      <c r="CG38"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701</v>
      </c>
      <c r="CH38" s="455" t="str">
        <f>IF(WWWW[[#This Row],['#_Functional_adult_latrines]]="","",WWWW[[#This Row],[Total PoP ]]/WWWW[[#This Row],['#_Functional_adult_latrines]])</f>
        <v/>
      </c>
      <c r="CI38" s="451">
        <f>WWWW[[#This Row],['#_of_latrines_in_TLS/CFS]]*50</f>
        <v>0</v>
      </c>
      <c r="CJ38" s="451">
        <f>IF(WWWW[[#This Row],['#_of_latrines_in_THF]]="",0,WWWW[[#This Row],['#_of_latrines_in_THF]]*50)</f>
        <v>0</v>
      </c>
      <c r="CK38" s="451">
        <f>ROUND(IF(WWWW[[#This Row],[Location Type 1]]="camp",WWWW[[#This Row],[Total PoP ]]/20),0)</f>
        <v>254</v>
      </c>
      <c r="CL38" s="451">
        <f>IF(WWWW[[#This Row],[Total required Latrines]]-WWWW[[#This Row],['#_Existing_latrines]]&lt;0,0,WWWW[[#This Row],[Total required Latrines]]-WWWW[[#This Row],['#_Existing_latrines]])</f>
        <v>81</v>
      </c>
      <c r="CM38" s="904">
        <f>1-WWWW[[#This Row],[% HRP2]]</f>
        <v>0.86225191589703276</v>
      </c>
      <c r="CN38" s="452">
        <f>IF(WWWW[[#This Row],['#_Existing_latrines]]="","NA",(WWWW[[#This Row],['#_Existing_latrines]]-WWWW[[#This Row],['#_Functional_adult_latrines]])/WWWW[[#This Row],['#_Existing_latrines]])</f>
        <v>1</v>
      </c>
      <c r="CO38"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3949</v>
      </c>
      <c r="CP38"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5089</v>
      </c>
      <c r="CQ38" s="451">
        <f>IF(WWWW[[#This Row],['#_of_affected_women_and_girls_receiving_a_sufficient_quantity_of_sanitary_pads]]&gt;WWWW[[#This Row],[Total PoP ]],WWWW[[#This Row],[Total PoP ]],WWWW[[#This Row],['#_of_affected_women_and_girls_receiving_a_sufficient_quantity_of_sanitary_pads]])</f>
        <v>1373</v>
      </c>
      <c r="CR38" s="451">
        <f>IF(WWWW[[#This Row],['# People with access to soap]]&gt;WWWW[[#This Row],['# People with access to Sanity Pads]],WWWW[[#This Row],['# People with access to soap]],WWWW[[#This Row],['# People with access to Sanity Pads]])</f>
        <v>5089</v>
      </c>
      <c r="CS38" s="451">
        <f>IF(WWWW[[#This Row],['# people reached by regular dedicated hygiene promotion_5]]&gt;WWWW[[#This Row],['# People received regular supply of hygiene items_6]],WWWW[[#This Row],['# people reached by regular dedicated hygiene promotion_5]],WWWW[[#This Row],['# People received regular supply of hygiene items_6]])</f>
        <v>5089</v>
      </c>
      <c r="CT38" s="904">
        <f>IF(WWWW[[#This Row],[HRP3]]/WWWW[[#This Row],[Total PoP ]]&gt;100%,100%,WWWW[[#This Row],[HRP3]]/WWWW[[#This Row],[Total PoP ]])</f>
        <v>1</v>
      </c>
      <c r="CU38" s="452">
        <f>1-WWWW[[#This Row],[Hygiene Coverage%]]</f>
        <v>0</v>
      </c>
      <c r="CV38" s="450">
        <f>WWWW[[#This Row],['# people reached by regular dedicated hygiene promotion_5]]/WWWW[[#This Row],[Total PoP ]]</f>
        <v>0.77598742385537434</v>
      </c>
      <c r="CW38" s="452">
        <f>IF(WWWW[[#This Row],['#_of_affected_households_receiving_a_sufficient_quantity_of_soap]]/WWWW[[#This Row],[Total HH]]&gt;1,1,WWWW[[#This Row],['#_of_affected_households_receiving_a_sufficient_quantity_of_soap]]/WWWW[[#This Row],[Total HH]])</f>
        <v>1</v>
      </c>
      <c r="CX38" s="455" t="str">
        <f>IF(WWWW[[#This Row],['#_students at TLS_CFS]]="","No","Yes")</f>
        <v>No</v>
      </c>
      <c r="CY38" s="452">
        <f>WWWW[[#This Row],[%_of_affected_people_surveyed_who_report_feeling_informed_about_the_different_WASH_services_available_to_them]]</f>
        <v>1</v>
      </c>
      <c r="CZ38" s="877">
        <f>WWWW[[#This Row],[%_of_affected_people_surveyed_who_report_feeling_satistfied_with_the_latrine_design_and_sanitation_service]]*WWWW[[#This Row],[Total PoP ]]</f>
        <v>4071.2000000000003</v>
      </c>
      <c r="DA38" s="877">
        <f>WWWW[[#This Row],[%_of_affected_people_surveyed_who_report_feeling_satistfied_with_the_water_point_design_and_water_service]]*WWWW[[#This Row],[Total PoP ]]</f>
        <v>5089</v>
      </c>
      <c r="DB38" s="877">
        <f>WWWW[[#This Row],[%_of_affected_people_surveyed_who_report_feeling_informed_about_the_different_WASH_services_available_to_them]]*WWWW[[#This Row],[Total PoP ]]</f>
        <v>5089</v>
      </c>
      <c r="DC38" s="877">
        <f>WWWW[[#This Row],[%_of_complaints_received_that_result_in_timely_corrective_action_and_feedback_to_the_community]]*WWWW[[#This Row],[Total PoP ]]</f>
        <v>5089</v>
      </c>
      <c r="DD38" s="451">
        <f>MAX(WWWW[[#This Row],['# of affected people surveyed who report feeling satistfied with the latrine design and sanitation service ]:['# complaints received that result in timely, corrective action and feedback to the community]])</f>
        <v>5089</v>
      </c>
      <c r="DE38" s="500">
        <f>IF(WWWW[[#This Row],['#_PPL_accessed_water_in_TLS]]&gt;WWWW[[#This Row],['# students access to functioning school latrines_HRP5]],WWWW[[#This Row],['#_PPL_accessed_water_in_TLS]],WWWW[[#This Row],['# students access to functioning school latrines_HRP5]])</f>
        <v>0</v>
      </c>
      <c r="DF38" s="500">
        <f>IF(WWWW[[#This Row],['#_PPL_accessed_water_in_THF]]&gt;WWWW[[#This Row],['# people access to functioning latrines in THF_HRP6]],WWWW[[#This Row],['#_PPL_accessed_water_in_THF]],WWWW[[#This Row],['# people access to functioning latrines in THF_HRP6]])</f>
        <v>0</v>
      </c>
      <c r="DG38"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2180</v>
      </c>
      <c r="DH3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5089</v>
      </c>
      <c r="DI38"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5089</v>
      </c>
      <c r="DJ38"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38"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3949</v>
      </c>
      <c r="DL3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5089</v>
      </c>
      <c r="DM38" s="899" t="str">
        <f>VLOOKUP(WWWW[[#This Row],[Site Name]],SiteDB6[[Site Name]:[CCCM Management]],6,FALSE)</f>
        <v>Yes</v>
      </c>
      <c r="DN38" s="899" t="str">
        <f>VLOOKUP(WWWW[[#This Row],[Site Name]],SiteDB6[[Site Name]:[CCCM Focal Agency]],7,FALSE)</f>
        <v>LWF</v>
      </c>
      <c r="DO38" s="899" t="str">
        <f>VLOOKUP(WWWW[[#This Row],[Site Name]],SiteDB6[[Site Name]:[Location Type 1]],9,FALSE)</f>
        <v>Camp</v>
      </c>
      <c r="DP38" s="899" t="str">
        <f>VLOOKUP(WWWW[[#This Row],[Site Name]],SiteDB6[[Site Name]:[Type of Accommodation]],10,FALSE)</f>
        <v>Individual House</v>
      </c>
      <c r="DQ38" s="899" t="str">
        <f>VLOOKUP(WWWW[[#This Row],[Site Name]],SiteDB6[[Site Name]:[Ethnic or GCA/NGCA]],11,FALSE)</f>
        <v>Muslim</v>
      </c>
      <c r="DR38" s="899">
        <f>VLOOKUP(WWWW[[#This Row],[Site Name]],SiteDB6[[Site Name]:[Lat]],12,FALSE)</f>
        <v>20.073437999999999</v>
      </c>
      <c r="DS38" s="899">
        <f>VLOOKUP(WWWW[[#This Row],[Site Name]],SiteDB6[[Site Name]:[Long]],13,FALSE)</f>
        <v>93.154551999999995</v>
      </c>
      <c r="DT38" s="899" t="str">
        <f>VLOOKUP(WWWW[[#This Row],[Site Name]],SiteDB6[[Site Name]:[Pcode]],3,FALSE)</f>
        <v>MMR012CMP017</v>
      </c>
      <c r="DU38" s="477" t="str">
        <f t="shared" si="0"/>
        <v>Covered</v>
      </c>
      <c r="DV38" s="477">
        <f>VLOOKUP(WWWW[[#This Row],[Site Name]],SiteDB6[[Site Name]:[PWD_Total]],22,FALSE)</f>
        <v>159</v>
      </c>
      <c r="DW38" s="477">
        <f>VLOOKUP(WWWW[[#This Row],[Site Name]],SiteDB6[[Site Name]:[PWD_Total]],23,FALSE)</f>
        <v>923</v>
      </c>
      <c r="DX38" s="477">
        <f>WWWW[[#This Row],['# of Male_People with disabilities]]+WWWW[[#This Row],['# of Female_People with disabilities]]</f>
        <v>1082</v>
      </c>
      <c r="DY38" s="899"/>
      <c r="DZ38" s="477"/>
      <c r="EA38" s="477"/>
      <c r="EB38" s="477"/>
      <c r="EC38" s="477">
        <f>VLOOKUP(WWWW[[#This Row],[Site Name]],SiteDB6[[Site Name]:[Pop
(CCCM as of Autust 2021)]],16,FALSE)</f>
        <v>1059</v>
      </c>
      <c r="ED38" s="477">
        <f>VLOOKUP(WWWW[[#This Row],[Site Name]],SiteDB6[[Site Name]:[Pop
(CCCM as of Autust 2021)]],17,FALSE)</f>
        <v>5004</v>
      </c>
      <c r="EE38" s="477" t="s">
        <v>3306</v>
      </c>
    </row>
    <row r="39" spans="1:135">
      <c r="A39" s="897" t="s">
        <v>3172</v>
      </c>
      <c r="B39" s="897" t="s">
        <v>265</v>
      </c>
      <c r="C39" s="898" t="s">
        <v>3240</v>
      </c>
      <c r="D39" s="898" t="s">
        <v>3241</v>
      </c>
      <c r="E39" s="881" t="s">
        <v>293</v>
      </c>
      <c r="F39" s="898" t="s">
        <v>401</v>
      </c>
      <c r="G39" s="863" t="s">
        <v>43</v>
      </c>
      <c r="H39" s="905" t="s">
        <v>406</v>
      </c>
      <c r="I39" s="500">
        <v>1067</v>
      </c>
      <c r="J39" s="500">
        <v>5268</v>
      </c>
      <c r="K39" s="684">
        <f>WWWW[[#This Row],[Total PoP ]]/WWWW[[#This Row],[Total HH]]</f>
        <v>4.937207122774133</v>
      </c>
      <c r="L39" s="900" t="s">
        <v>3236</v>
      </c>
      <c r="M39" s="901" t="s">
        <v>3237</v>
      </c>
      <c r="N39" s="500"/>
      <c r="O39" s="500"/>
      <c r="P39" s="500"/>
      <c r="Q39" s="500">
        <v>5</v>
      </c>
      <c r="R39" s="500">
        <v>5</v>
      </c>
      <c r="S39" s="500">
        <v>1896000</v>
      </c>
      <c r="T39" s="500">
        <v>5268</v>
      </c>
      <c r="U39" s="500"/>
      <c r="V39" s="450"/>
      <c r="W39" s="500">
        <f>6+13</f>
        <v>19</v>
      </c>
      <c r="X39" s="450">
        <f>0%+8%</f>
        <v>0.08</v>
      </c>
      <c r="Y39" s="500"/>
      <c r="Z39" s="500"/>
      <c r="AA39" s="500"/>
      <c r="AB39" s="500">
        <v>6</v>
      </c>
      <c r="AC39" s="500">
        <v>1067</v>
      </c>
      <c r="AD39" s="500"/>
      <c r="AE39" s="500"/>
      <c r="AF39" s="831" t="s">
        <v>3246</v>
      </c>
      <c r="AG39" s="500"/>
      <c r="AH39" s="500">
        <v>209</v>
      </c>
      <c r="AI39" s="500">
        <v>156</v>
      </c>
      <c r="AJ39" s="500">
        <v>173</v>
      </c>
      <c r="AK39" s="450">
        <v>0.92</v>
      </c>
      <c r="AL39" s="450">
        <v>0.98</v>
      </c>
      <c r="AM39" s="450"/>
      <c r="AN39" s="500">
        <v>37</v>
      </c>
      <c r="AO39" s="500">
        <v>90</v>
      </c>
      <c r="AP39" s="500"/>
      <c r="AQ39" s="500"/>
      <c r="AR39" s="500" t="s">
        <v>41</v>
      </c>
      <c r="AS39" s="500"/>
      <c r="AT39" s="500"/>
      <c r="AU39" s="538" t="s">
        <v>3238</v>
      </c>
      <c r="AV39" s="500">
        <v>1047</v>
      </c>
      <c r="AW39" s="500">
        <f>1136+74</f>
        <v>1210</v>
      </c>
      <c r="AX39" s="500">
        <v>912</v>
      </c>
      <c r="AY39" s="500">
        <v>782</v>
      </c>
      <c r="AZ39" s="500">
        <v>1067</v>
      </c>
      <c r="BA39" s="500">
        <v>1371</v>
      </c>
      <c r="BB39" s="450">
        <v>0.83</v>
      </c>
      <c r="BC39" s="450">
        <v>0.76</v>
      </c>
      <c r="BD39" s="451"/>
      <c r="BE39" s="451">
        <v>46</v>
      </c>
      <c r="BF39" s="451">
        <v>1067</v>
      </c>
      <c r="BG39" s="451">
        <v>0</v>
      </c>
      <c r="BH39" s="451">
        <v>0</v>
      </c>
      <c r="BI39" s="902" t="s">
        <v>3238</v>
      </c>
      <c r="BJ39" s="450">
        <v>0.84</v>
      </c>
      <c r="BK39" s="450">
        <v>0.93</v>
      </c>
      <c r="BL39" s="450">
        <v>1</v>
      </c>
      <c r="BM39" s="450">
        <v>0.83</v>
      </c>
      <c r="BN39" s="450"/>
      <c r="BO39" s="500">
        <v>156</v>
      </c>
      <c r="BP39" s="500"/>
      <c r="BQ39" s="500">
        <v>80</v>
      </c>
      <c r="BR39" s="500"/>
      <c r="BS39" s="500"/>
      <c r="BT39" s="500"/>
      <c r="BU39" s="500"/>
      <c r="BV39" s="452" t="str">
        <f>IF(WWWW[[#This Row],['#_Water samples_Tested_at_water_source]]="","no test","Tested")</f>
        <v>no test</v>
      </c>
      <c r="BW39" s="452" t="str">
        <f>IF(WWWW[[#This Row],['#_Water samples_Tested_at_HH]]="","no test","Tested")</f>
        <v>Tested</v>
      </c>
      <c r="BX39" s="451" t="str">
        <f>IF(AND(WWWW[[#This Row],[Water_testing_at source]]="no test",WWWW[[#This Row],[Water_testing_at HH]]="no test"),"No Test","Tested")</f>
        <v>Tested</v>
      </c>
      <c r="BY39"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39" s="903">
        <f>WWWW[[#This Row],[% HRP1]]*WWWW[[#This Row],[Total PoP ]]</f>
        <v>5268</v>
      </c>
      <c r="CA39" s="455">
        <f>WWWW[[#This Row],[HRP1]]/500</f>
        <v>10.536</v>
      </c>
      <c r="CB39" s="904">
        <f>1-WWWW[[#This Row],[% HRP1]]</f>
        <v>0</v>
      </c>
      <c r="CC39" s="455">
        <f>WWWW[[#This Row],[%equitable and continuous access to sufficient quantity of safe drinking and domestic water''s GAP]]*WWWW[[#This Row],[Total PoP ]]</f>
        <v>0</v>
      </c>
      <c r="CD39" s="451">
        <f>ROUND(IF(WWWW[[#This Row],[Total PoP ]]&lt;500,1,WWWW[[#This Row],[Total PoP ]]/500),0)</f>
        <v>11</v>
      </c>
      <c r="CE39" s="451">
        <f>IF(WWWW[[#This Row],[Total required water points]]-WWWW[[#This Row],['#Water points coverage]]&lt;0,0,WWWW[[#This Row],[Total required water points]]-WWWW[[#This Row],['#Water points coverage]])</f>
        <v>0.46400000000000041</v>
      </c>
      <c r="CF39" s="452">
        <f>WWWW[[#This Row],[HRP2]]/WWWW[[#This Row],[Total PoP ]]</f>
        <v>0.15755504935459377</v>
      </c>
      <c r="CG39"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830</v>
      </c>
      <c r="CH39" s="455" t="str">
        <f>IF(WWWW[[#This Row],['#_Functional_adult_latrines]]="","",WWWW[[#This Row],[Total PoP ]]/WWWW[[#This Row],['#_Functional_adult_latrines]])</f>
        <v/>
      </c>
      <c r="CI39" s="451">
        <f>WWWW[[#This Row],['#_of_latrines_in_TLS/CFS]]*50</f>
        <v>0</v>
      </c>
      <c r="CJ39" s="451">
        <f>IF(WWWW[[#This Row],['#_of_latrines_in_THF]]="",0,WWWW[[#This Row],['#_of_latrines_in_THF]]*50)</f>
        <v>0</v>
      </c>
      <c r="CK39" s="451">
        <f>ROUND(IF(WWWW[[#This Row],[Location Type 1]]="camp",WWWW[[#This Row],[Total PoP ]]/20),0)</f>
        <v>263</v>
      </c>
      <c r="CL39" s="451">
        <f>IF(WWWW[[#This Row],[Total required Latrines]]-WWWW[[#This Row],['#_Existing_latrines]]&lt;0,0,WWWW[[#This Row],[Total required Latrines]]-WWWW[[#This Row],['#_Existing_latrines]])</f>
        <v>54</v>
      </c>
      <c r="CM39" s="904">
        <f>1-WWWW[[#This Row],[% HRP2]]</f>
        <v>0.84244495064540625</v>
      </c>
      <c r="CN39" s="452">
        <f>IF(WWWW[[#This Row],['#_Existing_latrines]]="","NA",(WWWW[[#This Row],['#_Existing_latrines]]-WWWW[[#This Row],['#_Functional_adult_latrines]])/WWWW[[#This Row],['#_Existing_latrines]])</f>
        <v>1</v>
      </c>
      <c r="CO39"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3951</v>
      </c>
      <c r="CP39"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5268</v>
      </c>
      <c r="CQ39" s="451">
        <f>IF(WWWW[[#This Row],['#_of_affected_women_and_girls_receiving_a_sufficient_quantity_of_sanitary_pads]]&gt;WWWW[[#This Row],[Total PoP ]],WWWW[[#This Row],[Total PoP ]],WWWW[[#This Row],['#_of_affected_women_and_girls_receiving_a_sufficient_quantity_of_sanitary_pads]])</f>
        <v>1371</v>
      </c>
      <c r="CR39" s="451">
        <f>IF(WWWW[[#This Row],['# People with access to soap]]&gt;WWWW[[#This Row],['# People with access to Sanity Pads]],WWWW[[#This Row],['# People with access to soap]],WWWW[[#This Row],['# People with access to Sanity Pads]])</f>
        <v>5268</v>
      </c>
      <c r="CS39" s="451">
        <f>IF(WWWW[[#This Row],['# people reached by regular dedicated hygiene promotion_5]]&gt;WWWW[[#This Row],['# People received regular supply of hygiene items_6]],WWWW[[#This Row],['# people reached by regular dedicated hygiene promotion_5]],WWWW[[#This Row],['# People received regular supply of hygiene items_6]])</f>
        <v>5268</v>
      </c>
      <c r="CT39" s="904">
        <f>IF(WWWW[[#This Row],[HRP3]]/WWWW[[#This Row],[Total PoP ]]&gt;100%,100%,WWWW[[#This Row],[HRP3]]/WWWW[[#This Row],[Total PoP ]])</f>
        <v>1</v>
      </c>
      <c r="CU39" s="452">
        <f>1-WWWW[[#This Row],[Hygiene Coverage%]]</f>
        <v>0</v>
      </c>
      <c r="CV39" s="450">
        <f>WWWW[[#This Row],['# people reached by regular dedicated hygiene promotion_5]]/WWWW[[#This Row],[Total PoP ]]</f>
        <v>0.75</v>
      </c>
      <c r="CW39" s="452">
        <f>IF(WWWW[[#This Row],['#_of_affected_households_receiving_a_sufficient_quantity_of_soap]]/WWWW[[#This Row],[Total HH]]&gt;1,1,WWWW[[#This Row],['#_of_affected_households_receiving_a_sufficient_quantity_of_soap]]/WWWW[[#This Row],[Total HH]])</f>
        <v>1</v>
      </c>
      <c r="CX39" s="455" t="str">
        <f>IF(WWWW[[#This Row],['#_students at TLS_CFS]]="","No","Yes")</f>
        <v>No</v>
      </c>
      <c r="CY39" s="452">
        <f>WWWW[[#This Row],[%_of_affected_people_surveyed_who_report_feeling_informed_about_the_different_WASH_services_available_to_them]]</f>
        <v>1</v>
      </c>
      <c r="CZ39" s="877">
        <f>WWWW[[#This Row],[%_of_affected_people_surveyed_who_report_feeling_satistfied_with_the_latrine_design_and_sanitation_service]]*WWWW[[#This Row],[Total PoP ]]</f>
        <v>4425.12</v>
      </c>
      <c r="DA39" s="877">
        <f>WWWW[[#This Row],[%_of_affected_people_surveyed_who_report_feeling_satistfied_with_the_water_point_design_and_water_service]]*WWWW[[#This Row],[Total PoP ]]</f>
        <v>4899.2400000000007</v>
      </c>
      <c r="DB39" s="877">
        <f>WWWW[[#This Row],[%_of_affected_people_surveyed_who_report_feeling_informed_about_the_different_WASH_services_available_to_them]]*WWWW[[#This Row],[Total PoP ]]</f>
        <v>5268</v>
      </c>
      <c r="DC39" s="877">
        <f>WWWW[[#This Row],[%_of_complaints_received_that_result_in_timely_corrective_action_and_feedback_to_the_community]]*WWWW[[#This Row],[Total PoP ]]</f>
        <v>4372.4399999999996</v>
      </c>
      <c r="DD39" s="451">
        <f>MAX(WWWW[[#This Row],['# of affected people surveyed who report feeling satistfied with the latrine design and sanitation service ]:['# complaints received that result in timely, corrective action and feedback to the community]])</f>
        <v>5268</v>
      </c>
      <c r="DE39" s="500">
        <f>IF(WWWW[[#This Row],['#_PPL_accessed_water_in_TLS]]&gt;WWWW[[#This Row],['# students access to functioning school latrines_HRP5]],WWWW[[#This Row],['#_PPL_accessed_water_in_TLS]],WWWW[[#This Row],['# students access to functioning school latrines_HRP5]])</f>
        <v>0</v>
      </c>
      <c r="DF39" s="500">
        <f>IF(WWWW[[#This Row],['#_PPL_accessed_water_in_THF]]&gt;WWWW[[#This Row],['# people access to functioning latrines in THF_HRP6]],WWWW[[#This Row],['#_PPL_accessed_water_in_THF]],WWWW[[#This Row],['# people access to functioning latrines in THF_HRP6]])</f>
        <v>0</v>
      </c>
      <c r="DG39"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3120</v>
      </c>
      <c r="DH3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5268</v>
      </c>
      <c r="DI39"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5268</v>
      </c>
      <c r="DJ39"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39"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3951</v>
      </c>
      <c r="DL3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5268</v>
      </c>
      <c r="DM39" s="899" t="str">
        <f>VLOOKUP(WWWW[[#This Row],[Site Name]],SiteDB6[[Site Name]:[CCCM Management]],6,FALSE)</f>
        <v>Yes</v>
      </c>
      <c r="DN39" s="899" t="str">
        <f>VLOOKUP(WWWW[[#This Row],[Site Name]],SiteDB6[[Site Name]:[CCCM Focal Agency]],7,FALSE)</f>
        <v>LWF</v>
      </c>
      <c r="DO39" s="899" t="str">
        <f>VLOOKUP(WWWW[[#This Row],[Site Name]],SiteDB6[[Site Name]:[Location Type 1]],9,FALSE)</f>
        <v>Camp</v>
      </c>
      <c r="DP39" s="899" t="str">
        <f>VLOOKUP(WWWW[[#This Row],[Site Name]],SiteDB6[[Site Name]:[Type of Accommodation]],10,FALSE)</f>
        <v>Planned Camp</v>
      </c>
      <c r="DQ39" s="899" t="str">
        <f>VLOOKUP(WWWW[[#This Row],[Site Name]],SiteDB6[[Site Name]:[Ethnic or GCA/NGCA]],11,FALSE)</f>
        <v>Muslim</v>
      </c>
      <c r="DR39" s="899">
        <f>VLOOKUP(WWWW[[#This Row],[Site Name]],SiteDB6[[Site Name]:[Lat]],12,FALSE)</f>
        <v>20.073437999999999</v>
      </c>
      <c r="DS39" s="899">
        <f>VLOOKUP(WWWW[[#This Row],[Site Name]],SiteDB6[[Site Name]:[Long]],13,FALSE)</f>
        <v>93.154551999999995</v>
      </c>
      <c r="DT39" s="899" t="str">
        <f>VLOOKUP(WWWW[[#This Row],[Site Name]],SiteDB6[[Site Name]:[Pcode]],3,FALSE)</f>
        <v>MMR012CMP017</v>
      </c>
      <c r="DU39" s="477" t="str">
        <f t="shared" ref="DU39:DU69" si="1">IF(C39="none","Notcovered","Covered")</f>
        <v>Covered</v>
      </c>
      <c r="DV39" s="477">
        <f>VLOOKUP(WWWW[[#This Row],[Site Name]],SiteDB6[[Site Name]:[PWD_Total]],22,FALSE)</f>
        <v>116</v>
      </c>
      <c r="DW39" s="477">
        <f>VLOOKUP(WWWW[[#This Row],[Site Name]],SiteDB6[[Site Name]:[PWD_Total]],23,FALSE)</f>
        <v>693</v>
      </c>
      <c r="DX39" s="477">
        <f>WWWW[[#This Row],['# of Male_People with disabilities]]+WWWW[[#This Row],['# of Female_People with disabilities]]</f>
        <v>809</v>
      </c>
      <c r="DY39" s="899"/>
      <c r="DZ39" s="477"/>
      <c r="EA39" s="477"/>
      <c r="EB39" s="477"/>
      <c r="EC39" s="477">
        <f>VLOOKUP(WWWW[[#This Row],[Site Name]],SiteDB6[[Site Name]:[Pop
(CCCM as of Autust 2021)]],16,FALSE)</f>
        <v>982</v>
      </c>
      <c r="ED39" s="477">
        <f>VLOOKUP(WWWW[[#This Row],[Site Name]],SiteDB6[[Site Name]:[Pop
(CCCM as of Autust 2021)]],17,FALSE)</f>
        <v>4828</v>
      </c>
      <c r="EE39" s="477" t="s">
        <v>3306</v>
      </c>
    </row>
    <row r="40" spans="1:135">
      <c r="A40" s="897" t="s">
        <v>3172</v>
      </c>
      <c r="B40" s="897" t="s">
        <v>2269</v>
      </c>
      <c r="C40" s="983" t="s">
        <v>2269</v>
      </c>
      <c r="D40" s="898" t="s">
        <v>3251</v>
      </c>
      <c r="E40" s="898" t="s">
        <v>293</v>
      </c>
      <c r="F40" s="898" t="s">
        <v>294</v>
      </c>
      <c r="G40" s="863" t="s">
        <v>43</v>
      </c>
      <c r="H40" s="905" t="s">
        <v>440</v>
      </c>
      <c r="I40" s="500">
        <v>774</v>
      </c>
      <c r="J40" s="500">
        <v>4924</v>
      </c>
      <c r="K40" s="684">
        <f>WWWW[[#This Row],[Total PoP ]]/WWWW[[#This Row],[Total HH]]</f>
        <v>6.3617571059431528</v>
      </c>
      <c r="L40" s="900">
        <v>45017</v>
      </c>
      <c r="M40" s="901">
        <v>45382</v>
      </c>
      <c r="N40" s="500">
        <v>784</v>
      </c>
      <c r="O40" s="500">
        <v>59</v>
      </c>
      <c r="P40" s="500">
        <v>76</v>
      </c>
      <c r="Q40" s="500"/>
      <c r="R40" s="500"/>
      <c r="S40" s="500"/>
      <c r="T40" s="500"/>
      <c r="U40" s="500">
        <v>42</v>
      </c>
      <c r="V40" s="450">
        <v>0.62</v>
      </c>
      <c r="W40" s="500">
        <v>2</v>
      </c>
      <c r="X40" s="450">
        <v>0.5</v>
      </c>
      <c r="Y40" s="500"/>
      <c r="Z40" s="500"/>
      <c r="AA40" s="500"/>
      <c r="AB40" s="500">
        <v>27</v>
      </c>
      <c r="AC40" s="500">
        <v>784</v>
      </c>
      <c r="AD40" s="500"/>
      <c r="AE40" s="500"/>
      <c r="AF40" s="831"/>
      <c r="AG40" s="500">
        <v>9</v>
      </c>
      <c r="AH40" s="500">
        <v>186</v>
      </c>
      <c r="AI40" s="500">
        <v>104</v>
      </c>
      <c r="AJ40" s="500">
        <v>124</v>
      </c>
      <c r="AK40" s="450">
        <v>1</v>
      </c>
      <c r="AL40" s="450">
        <v>0.89</v>
      </c>
      <c r="AM40" s="450">
        <v>0.39</v>
      </c>
      <c r="AN40" s="500"/>
      <c r="AO40" s="500">
        <v>45</v>
      </c>
      <c r="AP40" s="500"/>
      <c r="AQ40" s="500"/>
      <c r="AR40" s="500" t="s">
        <v>41</v>
      </c>
      <c r="AS40" s="500">
        <v>74</v>
      </c>
      <c r="AT40" s="500"/>
      <c r="AU40" s="538"/>
      <c r="AV40" s="500">
        <v>335</v>
      </c>
      <c r="AW40" s="500">
        <v>497</v>
      </c>
      <c r="AX40" s="500"/>
      <c r="AY40" s="500"/>
      <c r="AZ40" s="500">
        <v>744</v>
      </c>
      <c r="BA40" s="500">
        <v>1296</v>
      </c>
      <c r="BB40" s="450">
        <v>0.93</v>
      </c>
      <c r="BC40" s="450">
        <v>1</v>
      </c>
      <c r="BD40" s="451"/>
      <c r="BE40" s="451">
        <v>0</v>
      </c>
      <c r="BF40" s="451">
        <v>774</v>
      </c>
      <c r="BG40" s="451">
        <v>0</v>
      </c>
      <c r="BH40" s="451">
        <v>0</v>
      </c>
      <c r="BI40" s="902"/>
      <c r="BJ40" s="450">
        <v>1</v>
      </c>
      <c r="BK40" s="450">
        <v>1</v>
      </c>
      <c r="BL40" s="450">
        <v>1</v>
      </c>
      <c r="BM40" s="450">
        <v>1</v>
      </c>
      <c r="BN40" s="450"/>
      <c r="BO40" s="500">
        <v>104</v>
      </c>
      <c r="BP40" s="500"/>
      <c r="BQ40" s="500">
        <v>36</v>
      </c>
      <c r="BR40" s="500"/>
      <c r="BS40" s="500"/>
      <c r="BT40" s="500"/>
      <c r="BU40" s="500"/>
      <c r="BV40" s="452" t="str">
        <f>IF(WWWW[[#This Row],['#_Water samples_Tested_at_water_source]]="","no test","Tested")</f>
        <v>Tested</v>
      </c>
      <c r="BW40" s="452" t="str">
        <f>IF(WWWW[[#This Row],['#_Water samples_Tested_at_HH]]="","no test","Tested")</f>
        <v>Tested</v>
      </c>
      <c r="BX40" s="451" t="str">
        <f>IF(AND(WWWW[[#This Row],[Water_testing_at source]]="no test",WWWW[[#This Row],[Water_testing_at HH]]="no test"),"No Test","Tested")</f>
        <v>Tested</v>
      </c>
      <c r="BY40"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40" s="903">
        <f>WWWW[[#This Row],[% HRP1]]*WWWW[[#This Row],[Total PoP ]]</f>
        <v>4924</v>
      </c>
      <c r="CA40" s="455">
        <f>WWWW[[#This Row],[HRP1]]/500</f>
        <v>9.8480000000000008</v>
      </c>
      <c r="CB40" s="904">
        <f>1-WWWW[[#This Row],[% HRP1]]</f>
        <v>0</v>
      </c>
      <c r="CC40" s="455">
        <f>WWWW[[#This Row],[%equitable and continuous access to sufficient quantity of safe drinking and domestic water''s GAP]]*WWWW[[#This Row],[Total PoP ]]</f>
        <v>0</v>
      </c>
      <c r="CD40" s="451">
        <f>ROUND(IF(WWWW[[#This Row],[Total PoP ]]&lt;500,1,WWWW[[#This Row],[Total PoP ]]/500),0)</f>
        <v>10</v>
      </c>
      <c r="CE40" s="451">
        <f>IF(WWWW[[#This Row],[Total required water points]]-WWWW[[#This Row],['#Water points coverage]]&lt;0,0,WWWW[[#This Row],[Total required water points]]-WWWW[[#This Row],['#Water points coverage]])</f>
        <v>0.15199999999999925</v>
      </c>
      <c r="CF40" s="452">
        <f>WWWW[[#This Row],[HRP2]]/WWWW[[#This Row],[Total PoP ]]</f>
        <v>4.5694557270511776E-2</v>
      </c>
      <c r="CG40"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225</v>
      </c>
      <c r="CH40" s="455">
        <f>IF(WWWW[[#This Row],['#_Functional_adult_latrines]]="","",WWWW[[#This Row],[Total PoP ]]/WWWW[[#This Row],['#_Functional_adult_latrines]])</f>
        <v>547.11111111111109</v>
      </c>
      <c r="CI40" s="451">
        <f>WWWW[[#This Row],['#_of_latrines_in_TLS/CFS]]*50</f>
        <v>0</v>
      </c>
      <c r="CJ40" s="451">
        <f>IF(WWWW[[#This Row],['#_of_latrines_in_THF]]="",0,WWWW[[#This Row],['#_of_latrines_in_THF]]*50)</f>
        <v>0</v>
      </c>
      <c r="CK40" s="451">
        <f>ROUND(IF(WWWW[[#This Row],[Location Type 1]]="camp",WWWW[[#This Row],[Total PoP ]]/20),0)</f>
        <v>246</v>
      </c>
      <c r="CL40" s="451">
        <f>IF(WWWW[[#This Row],[Total required Latrines]]-WWWW[[#This Row],['#_Existing_latrines]]&lt;0,0,WWWW[[#This Row],[Total required Latrines]]-WWWW[[#This Row],['#_Existing_latrines]])</f>
        <v>60</v>
      </c>
      <c r="CM40" s="904">
        <f>1-WWWW[[#This Row],[% HRP2]]</f>
        <v>0.95430544272948825</v>
      </c>
      <c r="CN40" s="452">
        <f>IF(WWWW[[#This Row],['#_Existing_latrines]]="","NA",(WWWW[[#This Row],['#_Existing_latrines]]-WWWW[[#This Row],['#_Functional_adult_latrines]])/WWWW[[#This Row],['#_Existing_latrines]])</f>
        <v>0.95161290322580649</v>
      </c>
      <c r="CO40"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832</v>
      </c>
      <c r="CP40"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4733.1472868217061</v>
      </c>
      <c r="CQ40" s="451">
        <f>IF(WWWW[[#This Row],['#_of_affected_women_and_girls_receiving_a_sufficient_quantity_of_sanitary_pads]]&gt;WWWW[[#This Row],[Total PoP ]],WWWW[[#This Row],[Total PoP ]],WWWW[[#This Row],['#_of_affected_women_and_girls_receiving_a_sufficient_quantity_of_sanitary_pads]])</f>
        <v>1296</v>
      </c>
      <c r="CR40" s="451">
        <f>IF(WWWW[[#This Row],['# People with access to soap]]&gt;WWWW[[#This Row],['# People with access to Sanity Pads]],WWWW[[#This Row],['# People with access to soap]],WWWW[[#This Row],['# People with access to Sanity Pads]])</f>
        <v>4733.1472868217061</v>
      </c>
      <c r="CS40" s="451">
        <f>IF(WWWW[[#This Row],['# people reached by regular dedicated hygiene promotion_5]]&gt;WWWW[[#This Row],['# People received regular supply of hygiene items_6]],WWWW[[#This Row],['# people reached by regular dedicated hygiene promotion_5]],WWWW[[#This Row],['# People received regular supply of hygiene items_6]])</f>
        <v>4733.1472868217061</v>
      </c>
      <c r="CT40" s="904">
        <f>IF(WWWW[[#This Row],[HRP3]]/WWWW[[#This Row],[Total PoP ]]&gt;100%,100%,WWWW[[#This Row],[HRP3]]/WWWW[[#This Row],[Total PoP ]])</f>
        <v>0.96124031007751953</v>
      </c>
      <c r="CU40" s="452">
        <f>1-WWWW[[#This Row],[Hygiene Coverage%]]</f>
        <v>3.8759689922480467E-2</v>
      </c>
      <c r="CV40" s="450">
        <f>WWWW[[#This Row],['# people reached by regular dedicated hygiene promotion_5]]/WWWW[[#This Row],[Total PoP ]]</f>
        <v>0.16896831844029245</v>
      </c>
      <c r="CW40" s="452">
        <f>IF(WWWW[[#This Row],['#_of_affected_households_receiving_a_sufficient_quantity_of_soap]]/WWWW[[#This Row],[Total HH]]&gt;1,1,WWWW[[#This Row],['#_of_affected_households_receiving_a_sufficient_quantity_of_soap]]/WWWW[[#This Row],[Total HH]])</f>
        <v>0.96124031007751942</v>
      </c>
      <c r="CX40" s="455" t="str">
        <f>IF(WWWW[[#This Row],['#_students at TLS_CFS]]="","No","Yes")</f>
        <v>Yes</v>
      </c>
      <c r="CY40" s="452">
        <f>WWWW[[#This Row],[%_of_affected_people_surveyed_who_report_feeling_informed_about_the_different_WASH_services_available_to_them]]</f>
        <v>1</v>
      </c>
      <c r="CZ40" s="877">
        <f>WWWW[[#This Row],[%_of_affected_people_surveyed_who_report_feeling_satistfied_with_the_latrine_design_and_sanitation_service]]*WWWW[[#This Row],[Total PoP ]]</f>
        <v>4924</v>
      </c>
      <c r="DA40" s="877">
        <f>WWWW[[#This Row],[%_of_affected_people_surveyed_who_report_feeling_satistfied_with_the_water_point_design_and_water_service]]*WWWW[[#This Row],[Total PoP ]]</f>
        <v>4924</v>
      </c>
      <c r="DB40" s="877">
        <f>WWWW[[#This Row],[%_of_affected_people_surveyed_who_report_feeling_informed_about_the_different_WASH_services_available_to_them]]*WWWW[[#This Row],[Total PoP ]]</f>
        <v>4924</v>
      </c>
      <c r="DC40" s="877">
        <f>WWWW[[#This Row],[%_of_complaints_received_that_result_in_timely_corrective_action_and_feedback_to_the_community]]*WWWW[[#This Row],[Total PoP ]]</f>
        <v>4924</v>
      </c>
      <c r="DD40" s="451">
        <f>MAX(WWWW[[#This Row],['# of affected people surveyed who report feeling satistfied with the latrine design and sanitation service ]:['# complaints received that result in timely, corrective action and feedback to the community]])</f>
        <v>4924</v>
      </c>
      <c r="DE40" s="500">
        <f>IF(WWWW[[#This Row],['#_PPL_accessed_water_in_TLS]]&gt;WWWW[[#This Row],['# students access to functioning school latrines_HRP5]],WWWW[[#This Row],['#_PPL_accessed_water_in_TLS]],WWWW[[#This Row],['# students access to functioning school latrines_HRP5]])</f>
        <v>0</v>
      </c>
      <c r="DF40" s="500">
        <f>IF(WWWW[[#This Row],['#_PPL_accessed_water_in_THF]]&gt;WWWW[[#This Row],['# people access to functioning latrines in THF_HRP6]],WWWW[[#This Row],['#_PPL_accessed_water_in_THF]],WWWW[[#This Row],['# people access to functioning latrines in THF_HRP6]])</f>
        <v>0</v>
      </c>
      <c r="DG40"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4924</v>
      </c>
      <c r="DH4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4924</v>
      </c>
      <c r="DI40"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40"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40"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832</v>
      </c>
      <c r="DL4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4924</v>
      </c>
      <c r="DM40" s="899" t="str">
        <f>VLOOKUP(WWWW[[#This Row],[Site Name]],SiteDB6[[Site Name]:[CCCM Management]],6,FALSE)</f>
        <v>Yes</v>
      </c>
      <c r="DN40" s="899">
        <f>VLOOKUP(WWWW[[#This Row],[Site Name]],SiteDB6[[Site Name]:[CCCM Focal Agency]],7,FALSE)</f>
        <v>0</v>
      </c>
      <c r="DO40" s="899" t="str">
        <f>VLOOKUP(WWWW[[#This Row],[Site Name]],SiteDB6[[Site Name]:[Location Type 1]],9,FALSE)</f>
        <v>Camp</v>
      </c>
      <c r="DP40" s="899" t="str">
        <f>VLOOKUP(WWWW[[#This Row],[Site Name]],SiteDB6[[Site Name]:[Type of Accommodation]],10,FALSE)</f>
        <v>Planned Camp</v>
      </c>
      <c r="DQ40" s="899" t="str">
        <f>VLOOKUP(WWWW[[#This Row],[Site Name]],SiteDB6[[Site Name]:[Ethnic or GCA/NGCA]],11,FALSE)</f>
        <v>Muslim</v>
      </c>
      <c r="DR40" s="899">
        <f>VLOOKUP(WWWW[[#This Row],[Site Name]],SiteDB6[[Site Name]:[Lat]],12,FALSE)</f>
        <v>20.206778</v>
      </c>
      <c r="DS40" s="899">
        <f>VLOOKUP(WWWW[[#This Row],[Site Name]],SiteDB6[[Site Name]:[Long]],13,FALSE)</f>
        <v>92.774193999999994</v>
      </c>
      <c r="DT40" s="899" t="str">
        <f>VLOOKUP(WWWW[[#This Row],[Site Name]],SiteDB6[[Site Name]:[Pcode]],3,FALSE)</f>
        <v>MMR012CMP098</v>
      </c>
      <c r="DU40" s="477" t="str">
        <f t="shared" si="1"/>
        <v>Covered</v>
      </c>
      <c r="DV40" s="477">
        <f>VLOOKUP(WWWW[[#This Row],[Site Name]],SiteDB6[[Site Name]:[PWD_Total]],22,FALSE)</f>
        <v>42</v>
      </c>
      <c r="DW40" s="477">
        <f>VLOOKUP(WWWW[[#This Row],[Site Name]],SiteDB6[[Site Name]:[PWD_Total]],23,FALSE)</f>
        <v>432</v>
      </c>
      <c r="DX40" s="477">
        <f>WWWW[[#This Row],['# of Male_People with disabilities]]+WWWW[[#This Row],['# of Female_People with disabilities]]</f>
        <v>474</v>
      </c>
      <c r="DY40" s="899"/>
      <c r="DZ40" s="477"/>
      <c r="EA40" s="477"/>
      <c r="EB40" s="477"/>
      <c r="EC40" s="477">
        <f>VLOOKUP(WWWW[[#This Row],[Site Name]],SiteDB6[[Site Name]:[Pop
(CCCM as of Autust 2021)]],16,FALSE)</f>
        <v>777</v>
      </c>
      <c r="ED40" s="477">
        <f>VLOOKUP(WWWW[[#This Row],[Site Name]],SiteDB6[[Site Name]:[Pop
(CCCM as of Autust 2021)]],17,FALSE)</f>
        <v>4735</v>
      </c>
      <c r="EE40" s="477" t="s">
        <v>3307</v>
      </c>
    </row>
    <row r="41" spans="1:135">
      <c r="A41" s="897" t="s">
        <v>3172</v>
      </c>
      <c r="B41" s="897" t="s">
        <v>2269</v>
      </c>
      <c r="C41" s="898" t="s">
        <v>3247</v>
      </c>
      <c r="D41" s="898" t="s">
        <v>3254</v>
      </c>
      <c r="E41" s="881" t="s">
        <v>293</v>
      </c>
      <c r="F41" s="898" t="s">
        <v>294</v>
      </c>
      <c r="G41" s="863" t="s">
        <v>43</v>
      </c>
      <c r="H41" s="905" t="s">
        <v>431</v>
      </c>
      <c r="I41" s="500">
        <v>2728</v>
      </c>
      <c r="J41" s="500">
        <v>13878</v>
      </c>
      <c r="K41" s="684">
        <f>WWWW[[#This Row],[Total PoP ]]/WWWW[[#This Row],[Total HH]]</f>
        <v>5.0872434017595305</v>
      </c>
      <c r="L41" s="900" t="s">
        <v>3252</v>
      </c>
      <c r="M41" s="901" t="s">
        <v>3255</v>
      </c>
      <c r="N41" s="500">
        <v>1904</v>
      </c>
      <c r="O41" s="500">
        <v>211</v>
      </c>
      <c r="P41" s="500">
        <v>226</v>
      </c>
      <c r="Q41" s="500"/>
      <c r="R41" s="500"/>
      <c r="S41" s="500"/>
      <c r="T41" s="500"/>
      <c r="U41" s="500">
        <v>206</v>
      </c>
      <c r="V41" s="450">
        <v>0.75</v>
      </c>
      <c r="W41" s="500">
        <f>138+12</f>
        <v>150</v>
      </c>
      <c r="X41" s="450">
        <v>0.37</v>
      </c>
      <c r="Y41" s="500"/>
      <c r="Z41" s="500"/>
      <c r="AA41" s="500"/>
      <c r="AB41" s="500">
        <v>33</v>
      </c>
      <c r="AC41" s="500">
        <v>2743</v>
      </c>
      <c r="AD41" s="500">
        <v>2</v>
      </c>
      <c r="AE41" s="500"/>
      <c r="AF41" s="831"/>
      <c r="AG41" s="500">
        <v>15</v>
      </c>
      <c r="AH41" s="500">
        <v>688</v>
      </c>
      <c r="AI41" s="500">
        <v>332</v>
      </c>
      <c r="AJ41" s="500">
        <v>337</v>
      </c>
      <c r="AK41" s="450">
        <v>1</v>
      </c>
      <c r="AL41" s="450">
        <v>1</v>
      </c>
      <c r="AM41" s="450">
        <v>0.82</v>
      </c>
      <c r="AN41" s="500">
        <v>4</v>
      </c>
      <c r="AO41" s="500">
        <v>236</v>
      </c>
      <c r="AP41" s="500"/>
      <c r="AQ41" s="500"/>
      <c r="AR41" s="500" t="s">
        <v>41</v>
      </c>
      <c r="AS41" s="500">
        <v>259</v>
      </c>
      <c r="AT41" s="500"/>
      <c r="AU41" s="538"/>
      <c r="AV41" s="500">
        <v>271</v>
      </c>
      <c r="AW41" s="500">
        <f>1813+158</f>
        <v>1971</v>
      </c>
      <c r="AX41" s="500"/>
      <c r="AY41" s="500"/>
      <c r="AZ41" s="500">
        <v>2728</v>
      </c>
      <c r="BA41" s="500">
        <v>4988</v>
      </c>
      <c r="BB41" s="450">
        <v>1</v>
      </c>
      <c r="BC41" s="450">
        <v>1</v>
      </c>
      <c r="BD41" s="451">
        <v>1</v>
      </c>
      <c r="BE41" s="451">
        <v>0</v>
      </c>
      <c r="BF41" s="451">
        <v>2728</v>
      </c>
      <c r="BG41" s="451">
        <v>0</v>
      </c>
      <c r="BH41" s="451">
        <v>0</v>
      </c>
      <c r="BI41" s="902"/>
      <c r="BJ41" s="450">
        <v>1</v>
      </c>
      <c r="BK41" s="450">
        <v>1</v>
      </c>
      <c r="BL41" s="450">
        <v>1</v>
      </c>
      <c r="BM41" s="450">
        <v>1</v>
      </c>
      <c r="BN41" s="450"/>
      <c r="BO41" s="500">
        <v>332</v>
      </c>
      <c r="BP41" s="500"/>
      <c r="BQ41" s="500">
        <v>186</v>
      </c>
      <c r="BR41" s="500"/>
      <c r="BS41" s="500"/>
      <c r="BT41" s="500"/>
      <c r="BU41" s="500"/>
      <c r="BV41" s="452" t="str">
        <f>IF(WWWW[[#This Row],['#_Water samples_Tested_at_water_source]]="","no test","Tested")</f>
        <v>Tested</v>
      </c>
      <c r="BW41" s="452" t="str">
        <f>IF(WWWW[[#This Row],['#_Water samples_Tested_at_HH]]="","no test","Tested")</f>
        <v>Tested</v>
      </c>
      <c r="BX41" s="451" t="str">
        <f>IF(AND(WWWW[[#This Row],[Water_testing_at source]]="no test",WWWW[[#This Row],[Water_testing_at HH]]="no test"),"No Test","Tested")</f>
        <v>Tested</v>
      </c>
      <c r="BY41"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41" s="903">
        <f>WWWW[[#This Row],[% HRP1]]*WWWW[[#This Row],[Total PoP ]]</f>
        <v>13878</v>
      </c>
      <c r="CA41" s="455">
        <f>WWWW[[#This Row],[HRP1]]/500</f>
        <v>27.756</v>
      </c>
      <c r="CB41" s="904">
        <f>1-WWWW[[#This Row],[% HRP1]]</f>
        <v>0</v>
      </c>
      <c r="CC41" s="455">
        <f>WWWW[[#This Row],[%equitable and continuous access to sufficient quantity of safe drinking and domestic water''s GAP]]*WWWW[[#This Row],[Total PoP ]]</f>
        <v>0</v>
      </c>
      <c r="CD41" s="451">
        <f>ROUND(IF(WWWW[[#This Row],[Total PoP ]]&lt;500,1,WWWW[[#This Row],[Total PoP ]]/500),0)</f>
        <v>28</v>
      </c>
      <c r="CE41" s="451">
        <f>IF(WWWW[[#This Row],[Total required water points]]-WWWW[[#This Row],['#Water points coverage]]&lt;0,0,WWWW[[#This Row],[Total required water points]]-WWWW[[#This Row],['#Water points coverage]])</f>
        <v>0.24399999999999977</v>
      </c>
      <c r="CF41" s="452">
        <f>WWWW[[#This Row],[HRP2]]/WWWW[[#This Row],[Total PoP ]]</f>
        <v>4.438679925061248E-2</v>
      </c>
      <c r="CG41"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616</v>
      </c>
      <c r="CH41" s="455">
        <f>IF(WWWW[[#This Row],['#_Functional_adult_latrines]]="","",WWWW[[#This Row],[Total PoP ]]/WWWW[[#This Row],['#_Functional_adult_latrines]])</f>
        <v>925.2</v>
      </c>
      <c r="CI41" s="451">
        <f>WWWW[[#This Row],['#_of_latrines_in_TLS/CFS]]*50</f>
        <v>0</v>
      </c>
      <c r="CJ41" s="451">
        <f>IF(WWWW[[#This Row],['#_of_latrines_in_THF]]="",0,WWWW[[#This Row],['#_of_latrines_in_THF]]*50)</f>
        <v>0</v>
      </c>
      <c r="CK41" s="451">
        <f>ROUND(IF(WWWW[[#This Row],[Location Type 1]]="camp",WWWW[[#This Row],[Total PoP ]]/20),0)</f>
        <v>694</v>
      </c>
      <c r="CL41" s="451">
        <f>IF(WWWW[[#This Row],[Total required Latrines]]-WWWW[[#This Row],['#_Existing_latrines]]&lt;0,0,WWWW[[#This Row],[Total required Latrines]]-WWWW[[#This Row],['#_Existing_latrines]])</f>
        <v>6</v>
      </c>
      <c r="CM41" s="904">
        <f>1-WWWW[[#This Row],[% HRP2]]</f>
        <v>0.95561320074938749</v>
      </c>
      <c r="CN41" s="452">
        <f>IF(WWWW[[#This Row],['#_Existing_latrines]]="","NA",(WWWW[[#This Row],['#_Existing_latrines]]-WWWW[[#This Row],['#_Functional_adult_latrines]])/WWWW[[#This Row],['#_Existing_latrines]])</f>
        <v>0.97819767441860461</v>
      </c>
      <c r="CO41"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2242</v>
      </c>
      <c r="CP41"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13878</v>
      </c>
      <c r="CQ41" s="451">
        <f>IF(WWWW[[#This Row],['#_of_affected_women_and_girls_receiving_a_sufficient_quantity_of_sanitary_pads]]&gt;WWWW[[#This Row],[Total PoP ]],WWWW[[#This Row],[Total PoP ]],WWWW[[#This Row],['#_of_affected_women_and_girls_receiving_a_sufficient_quantity_of_sanitary_pads]])</f>
        <v>4988</v>
      </c>
      <c r="CR41" s="451">
        <f>IF(WWWW[[#This Row],['# People with access to soap]]&gt;WWWW[[#This Row],['# People with access to Sanity Pads]],WWWW[[#This Row],['# People with access to soap]],WWWW[[#This Row],['# People with access to Sanity Pads]])</f>
        <v>13878</v>
      </c>
      <c r="CS41" s="451">
        <f>IF(WWWW[[#This Row],['# people reached by regular dedicated hygiene promotion_5]]&gt;WWWW[[#This Row],['# People received regular supply of hygiene items_6]],WWWW[[#This Row],['# people reached by regular dedicated hygiene promotion_5]],WWWW[[#This Row],['# People received regular supply of hygiene items_6]])</f>
        <v>13878</v>
      </c>
      <c r="CT41" s="904">
        <f>IF(WWWW[[#This Row],[HRP3]]/WWWW[[#This Row],[Total PoP ]]&gt;100%,100%,WWWW[[#This Row],[HRP3]]/WWWW[[#This Row],[Total PoP ]])</f>
        <v>1</v>
      </c>
      <c r="CU41" s="452">
        <f>1-WWWW[[#This Row],[Hygiene Coverage%]]</f>
        <v>0</v>
      </c>
      <c r="CV41" s="450">
        <f>WWWW[[#This Row],['# people reached by regular dedicated hygiene promotion_5]]/WWWW[[#This Row],[Total PoP ]]</f>
        <v>0.16155065571407984</v>
      </c>
      <c r="CW41" s="452">
        <f>IF(WWWW[[#This Row],['#_of_affected_households_receiving_a_sufficient_quantity_of_soap]]/WWWW[[#This Row],[Total HH]]&gt;1,1,WWWW[[#This Row],['#_of_affected_households_receiving_a_sufficient_quantity_of_soap]]/WWWW[[#This Row],[Total HH]])</f>
        <v>1</v>
      </c>
      <c r="CX41" s="455" t="str">
        <f>IF(WWWW[[#This Row],['#_students at TLS_CFS]]="","No","Yes")</f>
        <v>Yes</v>
      </c>
      <c r="CY41" s="452">
        <f>WWWW[[#This Row],[%_of_affected_people_surveyed_who_report_feeling_informed_about_the_different_WASH_services_available_to_them]]</f>
        <v>1</v>
      </c>
      <c r="CZ41" s="877">
        <f>WWWW[[#This Row],[%_of_affected_people_surveyed_who_report_feeling_satistfied_with_the_latrine_design_and_sanitation_service]]*WWWW[[#This Row],[Total PoP ]]</f>
        <v>13878</v>
      </c>
      <c r="DA41" s="877">
        <f>WWWW[[#This Row],[%_of_affected_people_surveyed_who_report_feeling_satistfied_with_the_water_point_design_and_water_service]]*WWWW[[#This Row],[Total PoP ]]</f>
        <v>13878</v>
      </c>
      <c r="DB41" s="877">
        <f>WWWW[[#This Row],[%_of_affected_people_surveyed_who_report_feeling_informed_about_the_different_WASH_services_available_to_them]]*WWWW[[#This Row],[Total PoP ]]</f>
        <v>13878</v>
      </c>
      <c r="DC41" s="877">
        <f>WWWW[[#This Row],[%_of_complaints_received_that_result_in_timely_corrective_action_and_feedback_to_the_community]]*WWWW[[#This Row],[Total PoP ]]</f>
        <v>13878</v>
      </c>
      <c r="DD41" s="451">
        <f>MAX(WWWW[[#This Row],['# of affected people surveyed who report feeling satistfied with the latrine design and sanitation service ]:['# complaints received that result in timely, corrective action and feedback to the community]])</f>
        <v>13878</v>
      </c>
      <c r="DE41" s="500">
        <f>IF(WWWW[[#This Row],['#_PPL_accessed_water_in_TLS]]&gt;WWWW[[#This Row],['# students access to functioning school latrines_HRP5]],WWWW[[#This Row],['#_PPL_accessed_water_in_TLS]],WWWW[[#This Row],['# students access to functioning school latrines_HRP5]])</f>
        <v>0</v>
      </c>
      <c r="DF41" s="500">
        <f>IF(WWWW[[#This Row],['#_PPL_accessed_water_in_THF]]&gt;WWWW[[#This Row],['# people access to functioning latrines in THF_HRP6]],WWWW[[#This Row],['#_PPL_accessed_water_in_THF]],WWWW[[#This Row],['# people access to functioning latrines in THF_HRP6]])</f>
        <v>0</v>
      </c>
      <c r="DG41"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13878</v>
      </c>
      <c r="DH4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13878</v>
      </c>
      <c r="DI41"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41"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41"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2242</v>
      </c>
      <c r="DL4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13878</v>
      </c>
      <c r="DM41" s="899" t="str">
        <f>VLOOKUP(WWWW[[#This Row],[Site Name]],SiteDB6[[Site Name]:[CCCM Management]],6,FALSE)</f>
        <v>Yes</v>
      </c>
      <c r="DN41" s="899">
        <f>VLOOKUP(WWWW[[#This Row],[Site Name]],SiteDB6[[Site Name]:[CCCM Focal Agency]],7,FALSE)</f>
        <v>0</v>
      </c>
      <c r="DO41" s="899" t="str">
        <f>VLOOKUP(WWWW[[#This Row],[Site Name]],SiteDB6[[Site Name]:[Location Type 1]],9,FALSE)</f>
        <v>Camp</v>
      </c>
      <c r="DP41" s="899" t="str">
        <f>VLOOKUP(WWWW[[#This Row],[Site Name]],SiteDB6[[Site Name]:[Type of Accommodation]],10,FALSE)</f>
        <v>Planned Camp</v>
      </c>
      <c r="DQ41" s="899" t="str">
        <f>VLOOKUP(WWWW[[#This Row],[Site Name]],SiteDB6[[Site Name]:[Ethnic or GCA/NGCA]],11,FALSE)</f>
        <v>Muslim</v>
      </c>
      <c r="DR41" s="899">
        <f>VLOOKUP(WWWW[[#This Row],[Site Name]],SiteDB6[[Site Name]:[Lat]],12,FALSE)</f>
        <v>20.18994</v>
      </c>
      <c r="DS41" s="899">
        <f>VLOOKUP(WWWW[[#This Row],[Site Name]],SiteDB6[[Site Name]:[Long]],13,FALSE)</f>
        <v>92.798880999999994</v>
      </c>
      <c r="DT41" s="899" t="str">
        <f>VLOOKUP(WWWW[[#This Row],[Site Name]],SiteDB6[[Site Name]:[Pcode]],3,FALSE)</f>
        <v>MMR012CMP115</v>
      </c>
      <c r="DU41" s="477" t="str">
        <f t="shared" si="1"/>
        <v>Covered</v>
      </c>
      <c r="DV41" s="477">
        <f>VLOOKUP(WWWW[[#This Row],[Site Name]],SiteDB6[[Site Name]:[PWD_Total]],22,FALSE)</f>
        <v>168</v>
      </c>
      <c r="DW41" s="477">
        <f>VLOOKUP(WWWW[[#This Row],[Site Name]],SiteDB6[[Site Name]:[PWD_Total]],23,FALSE)</f>
        <v>1744</v>
      </c>
      <c r="DX41" s="477">
        <f>WWWW[[#This Row],['# of Male_People with disabilities]]+WWWW[[#This Row],['# of Female_People with disabilities]]</f>
        <v>1912</v>
      </c>
      <c r="DY41" s="899"/>
      <c r="DZ41" s="477"/>
      <c r="EA41" s="477"/>
      <c r="EB41" s="477"/>
      <c r="EC41" s="477">
        <f>VLOOKUP(WWWW[[#This Row],[Site Name]],SiteDB6[[Site Name]:[Pop
(CCCM as of Autust 2021)]],16,FALSE)</f>
        <v>2640</v>
      </c>
      <c r="ED41" s="477">
        <f>VLOOKUP(WWWW[[#This Row],[Site Name]],SiteDB6[[Site Name]:[Pop
(CCCM as of Autust 2021)]],17,FALSE)</f>
        <v>15778</v>
      </c>
      <c r="EE41" s="477" t="s">
        <v>3307</v>
      </c>
    </row>
    <row r="42" spans="1:135">
      <c r="A42" s="897" t="s">
        <v>3172</v>
      </c>
      <c r="B42" s="897" t="s">
        <v>286</v>
      </c>
      <c r="C42" s="898" t="s">
        <v>286</v>
      </c>
      <c r="D42" s="898" t="s">
        <v>2994</v>
      </c>
      <c r="E42" s="881" t="s">
        <v>293</v>
      </c>
      <c r="F42" s="898" t="s">
        <v>294</v>
      </c>
      <c r="G42" s="863" t="s">
        <v>43</v>
      </c>
      <c r="H42" s="905" t="s">
        <v>429</v>
      </c>
      <c r="I42" s="500">
        <v>2275</v>
      </c>
      <c r="J42" s="500">
        <v>12495</v>
      </c>
      <c r="K42" s="684">
        <f>WWWW[[#This Row],[Total PoP ]]/WWWW[[#This Row],[Total HH]]</f>
        <v>5.4923076923076923</v>
      </c>
      <c r="L42" s="900">
        <v>44713</v>
      </c>
      <c r="M42" s="901">
        <v>45077</v>
      </c>
      <c r="N42" s="500"/>
      <c r="O42" s="500">
        <v>191</v>
      </c>
      <c r="P42" s="500">
        <v>211</v>
      </c>
      <c r="Q42" s="500"/>
      <c r="R42" s="500"/>
      <c r="S42" s="500"/>
      <c r="T42" s="500"/>
      <c r="U42" s="500"/>
      <c r="V42" s="450"/>
      <c r="W42" s="500">
        <v>9</v>
      </c>
      <c r="X42" s="450">
        <v>0.44</v>
      </c>
      <c r="Y42" s="500"/>
      <c r="Z42" s="500"/>
      <c r="AA42" s="500"/>
      <c r="AB42" s="500"/>
      <c r="AC42" s="500">
        <v>2275</v>
      </c>
      <c r="AD42" s="500">
        <v>3</v>
      </c>
      <c r="AE42" s="500"/>
      <c r="AF42" s="831"/>
      <c r="AG42" s="500">
        <v>800</v>
      </c>
      <c r="AH42" s="500">
        <v>808</v>
      </c>
      <c r="AI42" s="500">
        <v>40</v>
      </c>
      <c r="AJ42" s="500">
        <v>126</v>
      </c>
      <c r="AK42" s="450"/>
      <c r="AL42" s="450"/>
      <c r="AM42" s="450"/>
      <c r="AN42" s="500"/>
      <c r="AO42" s="500"/>
      <c r="AP42" s="500"/>
      <c r="AQ42" s="500"/>
      <c r="AR42" s="500" t="s">
        <v>41</v>
      </c>
      <c r="AS42" s="500"/>
      <c r="AT42" s="500" t="s">
        <v>3239</v>
      </c>
      <c r="AU42" s="538"/>
      <c r="AV42" s="500">
        <v>703</v>
      </c>
      <c r="AW42" s="500">
        <v>2119</v>
      </c>
      <c r="AX42" s="500">
        <v>720</v>
      </c>
      <c r="AY42" s="500">
        <v>885</v>
      </c>
      <c r="AZ42" s="500"/>
      <c r="BA42" s="500"/>
      <c r="BB42" s="450"/>
      <c r="BC42" s="450"/>
      <c r="BD42" s="451"/>
      <c r="BE42" s="451"/>
      <c r="BF42" s="451"/>
      <c r="BG42" s="451"/>
      <c r="BH42" s="451"/>
      <c r="BI42" s="902"/>
      <c r="BJ42" s="450"/>
      <c r="BK42" s="450"/>
      <c r="BL42" s="450"/>
      <c r="BM42" s="450"/>
      <c r="BN42" s="450"/>
      <c r="BO42" s="500"/>
      <c r="BP42" s="500"/>
      <c r="BQ42" s="500"/>
      <c r="BR42" s="500"/>
      <c r="BS42" s="500"/>
      <c r="BT42" s="500"/>
      <c r="BU42" s="500"/>
      <c r="BV42" s="452" t="str">
        <f>IF(WWWW[[#This Row],['#_Water samples_Tested_at_water_source]]="","no test","Tested")</f>
        <v>no test</v>
      </c>
      <c r="BW42" s="452" t="str">
        <f>IF(WWWW[[#This Row],['#_Water samples_Tested_at_HH]]="","no test","Tested")</f>
        <v>Tested</v>
      </c>
      <c r="BX42" s="451" t="str">
        <f>IF(AND(WWWW[[#This Row],[Water_testing_at source]]="no test",WWWW[[#This Row],[Water_testing_at HH]]="no test"),"No Test","Tested")</f>
        <v>Tested</v>
      </c>
      <c r="BY42"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42" s="903">
        <f>WWWW[[#This Row],[% HRP1]]*WWWW[[#This Row],[Total PoP ]]</f>
        <v>12495</v>
      </c>
      <c r="CA42" s="455">
        <f>WWWW[[#This Row],[HRP1]]/500</f>
        <v>24.99</v>
      </c>
      <c r="CB42" s="904">
        <f>1-WWWW[[#This Row],[% HRP1]]</f>
        <v>0</v>
      </c>
      <c r="CC42" s="455">
        <f>WWWW[[#This Row],[%equitable and continuous access to sufficient quantity of safe drinking and domestic water''s GAP]]*WWWW[[#This Row],[Total PoP ]]</f>
        <v>0</v>
      </c>
      <c r="CD42" s="451">
        <f>ROUND(IF(WWWW[[#This Row],[Total PoP ]]&lt;500,1,WWWW[[#This Row],[Total PoP ]]/500),0)</f>
        <v>25</v>
      </c>
      <c r="CE42" s="451">
        <f>IF(WWWW[[#This Row],[Total required water points]]-WWWW[[#This Row],['#Water points coverage]]&lt;0,0,WWWW[[#This Row],[Total required water points]]-WWWW[[#This Row],['#Water points coverage]])</f>
        <v>1.0000000000001563E-2</v>
      </c>
      <c r="CF42" s="452">
        <f>WWWW[[#This Row],[HRP2]]/WWWW[[#This Row],[Total PoP ]]</f>
        <v>1</v>
      </c>
      <c r="CG42"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12495</v>
      </c>
      <c r="CH42" s="455">
        <f>IF(WWWW[[#This Row],['#_Functional_adult_latrines]]="","",WWWW[[#This Row],[Total PoP ]]/WWWW[[#This Row],['#_Functional_adult_latrines]])</f>
        <v>15.61875</v>
      </c>
      <c r="CI42" s="451">
        <f>WWWW[[#This Row],['#_of_latrines_in_TLS/CFS]]*50</f>
        <v>0</v>
      </c>
      <c r="CJ42" s="451">
        <f>IF(WWWW[[#This Row],['#_of_latrines_in_THF]]="",0,WWWW[[#This Row],['#_of_latrines_in_THF]]*50)</f>
        <v>0</v>
      </c>
      <c r="CK42" s="451">
        <f>ROUND(IF(WWWW[[#This Row],[Location Type 1]]="camp",WWWW[[#This Row],[Total PoP ]]/20),0)</f>
        <v>625</v>
      </c>
      <c r="CL42" s="451">
        <f>IF(WWWW[[#This Row],[Total required Latrines]]-WWWW[[#This Row],['#_Existing_latrines]]&lt;0,0,WWWW[[#This Row],[Total required Latrines]]-WWWW[[#This Row],['#_Existing_latrines]])</f>
        <v>0</v>
      </c>
      <c r="CM42" s="904">
        <f>1-WWWW[[#This Row],[% HRP2]]</f>
        <v>0</v>
      </c>
      <c r="CN42" s="452">
        <f>IF(WWWW[[#This Row],['#_Existing_latrines]]="","NA",(WWWW[[#This Row],['#_Existing_latrines]]-WWWW[[#This Row],['#_Functional_adult_latrines]])/WWWW[[#This Row],['#_Existing_latrines]])</f>
        <v>9.9009900990099011E-3</v>
      </c>
      <c r="CO42"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4427</v>
      </c>
      <c r="CP42"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42" s="451">
        <f>IF(WWWW[[#This Row],['#_of_affected_women_and_girls_receiving_a_sufficient_quantity_of_sanitary_pads]]&gt;WWWW[[#This Row],[Total PoP ]],WWWW[[#This Row],[Total PoP ]],WWWW[[#This Row],['#_of_affected_women_and_girls_receiving_a_sufficient_quantity_of_sanitary_pads]])</f>
        <v>0</v>
      </c>
      <c r="CR42" s="451">
        <f>IF(WWWW[[#This Row],['# People with access to soap]]&gt;WWWW[[#This Row],['# People with access to Sanity Pads]],WWWW[[#This Row],['# People with access to soap]],WWWW[[#This Row],['# People with access to Sanity Pads]])</f>
        <v>0</v>
      </c>
      <c r="CS42" s="451">
        <f>IF(WWWW[[#This Row],['# people reached by regular dedicated hygiene promotion_5]]&gt;WWWW[[#This Row],['# People received regular supply of hygiene items_6]],WWWW[[#This Row],['# people reached by regular dedicated hygiene promotion_5]],WWWW[[#This Row],['# People received regular supply of hygiene items_6]])</f>
        <v>4427</v>
      </c>
      <c r="CT42" s="904">
        <f>IF(WWWW[[#This Row],[HRP3]]/WWWW[[#This Row],[Total PoP ]]&gt;100%,100%,WWWW[[#This Row],[HRP3]]/WWWW[[#This Row],[Total PoP ]])</f>
        <v>0.35430172068827531</v>
      </c>
      <c r="CU42" s="452">
        <f>1-WWWW[[#This Row],[Hygiene Coverage%]]</f>
        <v>0.64569827931172474</v>
      </c>
      <c r="CV42" s="450">
        <f>WWWW[[#This Row],['# people reached by regular dedicated hygiene promotion_5]]/WWWW[[#This Row],[Total PoP ]]</f>
        <v>0.35430172068827531</v>
      </c>
      <c r="CW42" s="452">
        <f>IF(WWWW[[#This Row],['#_of_affected_households_receiving_a_sufficient_quantity_of_soap]]/WWWW[[#This Row],[Total HH]]&gt;1,1,WWWW[[#This Row],['#_of_affected_households_receiving_a_sufficient_quantity_of_soap]]/WWWW[[#This Row],[Total HH]])</f>
        <v>0</v>
      </c>
      <c r="CX42" s="455" t="str">
        <f>IF(WWWW[[#This Row],['#_students at TLS_CFS]]="","No","Yes")</f>
        <v>No</v>
      </c>
      <c r="CY42" s="452">
        <f>WWWW[[#This Row],[%_of_affected_people_surveyed_who_report_feeling_informed_about_the_different_WASH_services_available_to_them]]</f>
        <v>0</v>
      </c>
      <c r="CZ42" s="877">
        <f>WWWW[[#This Row],[%_of_affected_people_surveyed_who_report_feeling_satistfied_with_the_latrine_design_and_sanitation_service]]*WWWW[[#This Row],[Total PoP ]]</f>
        <v>0</v>
      </c>
      <c r="DA42" s="877">
        <f>WWWW[[#This Row],[%_of_affected_people_surveyed_who_report_feeling_satistfied_with_the_water_point_design_and_water_service]]*WWWW[[#This Row],[Total PoP ]]</f>
        <v>0</v>
      </c>
      <c r="DB42" s="877">
        <f>WWWW[[#This Row],[%_of_affected_people_surveyed_who_report_feeling_informed_about_the_different_WASH_services_available_to_them]]*WWWW[[#This Row],[Total PoP ]]</f>
        <v>0</v>
      </c>
      <c r="DC42" s="877">
        <f>WWWW[[#This Row],[%_of_complaints_received_that_result_in_timely_corrective_action_and_feedback_to_the_community]]*WWWW[[#This Row],[Total PoP ]]</f>
        <v>0</v>
      </c>
      <c r="DD42" s="451">
        <f>MAX(WWWW[[#This Row],['# of affected people surveyed who report feeling satistfied with the latrine design and sanitation service ]:['# complaints received that result in timely, corrective action and feedback to the community]])</f>
        <v>0</v>
      </c>
      <c r="DE42" s="500">
        <f>IF(WWWW[[#This Row],['#_PPL_accessed_water_in_TLS]]&gt;WWWW[[#This Row],['# students access to functioning school latrines_HRP5]],WWWW[[#This Row],['#_PPL_accessed_water_in_TLS]],WWWW[[#This Row],['# students access to functioning school latrines_HRP5]])</f>
        <v>0</v>
      </c>
      <c r="DF42" s="500">
        <f>IF(WWWW[[#This Row],['#_PPL_accessed_water_in_THF]]&gt;WWWW[[#This Row],['# people access to functioning latrines in THF_HRP6]],WWWW[[#This Row],['#_PPL_accessed_water_in_THF]],WWWW[[#This Row],['# people access to functioning latrines in THF_HRP6]])</f>
        <v>0</v>
      </c>
      <c r="DG42"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800</v>
      </c>
      <c r="DH4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12495</v>
      </c>
      <c r="DI42"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42" s="500">
        <f>IF(WWWW[[#This Row],[Is_there_an_effective_restrored_drainage_system?]]="",0,IF(WWWW[[#This Row],[Is_there_an_effective_restrored_drainage_system?]]="&lt;30%",WWWW[[#This Row],[Total PoP ]]*25%,IF(WWWW[[#This Row],[Is_there_an_effective_restrored_drainage_system?]]="30%-70%",WWWW[[#This Row],[Total PoP ]]*50%,WWWW[[#This Row],[Total PoP ]]*75%)))</f>
        <v>6247.5</v>
      </c>
      <c r="DK42"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4427</v>
      </c>
      <c r="DL4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12495</v>
      </c>
      <c r="DM42" s="899" t="str">
        <f>VLOOKUP(WWWW[[#This Row],[Site Name]],SiteDB6[[Site Name]:[CCCM Management]],6,FALSE)</f>
        <v>Yes</v>
      </c>
      <c r="DN42" s="899">
        <f>VLOOKUP(WWWW[[#This Row],[Site Name]],SiteDB6[[Site Name]:[CCCM Focal Agency]],7,FALSE)</f>
        <v>0</v>
      </c>
      <c r="DO42" s="899" t="str">
        <f>VLOOKUP(WWWW[[#This Row],[Site Name]],SiteDB6[[Site Name]:[Location Type 1]],9,FALSE)</f>
        <v>Camp</v>
      </c>
      <c r="DP42" s="899" t="str">
        <f>VLOOKUP(WWWW[[#This Row],[Site Name]],SiteDB6[[Site Name]:[Type of Accommodation]],10,FALSE)</f>
        <v>Planned Camp</v>
      </c>
      <c r="DQ42" s="899" t="str">
        <f>VLOOKUP(WWWW[[#This Row],[Site Name]],SiteDB6[[Site Name]:[Ethnic or GCA/NGCA]],11,FALSE)</f>
        <v>Muslim</v>
      </c>
      <c r="DR42" s="899">
        <f>VLOOKUP(WWWW[[#This Row],[Site Name]],SiteDB6[[Site Name]:[Lat]],12,FALSE)</f>
        <v>20.185092000000001</v>
      </c>
      <c r="DS42" s="899">
        <f>VLOOKUP(WWWW[[#This Row],[Site Name]],SiteDB6[[Site Name]:[Long]],13,FALSE)</f>
        <v>92.802295999999998</v>
      </c>
      <c r="DT42" s="899" t="str">
        <f>VLOOKUP(WWWW[[#This Row],[Site Name]],SiteDB6[[Site Name]:[Pcode]],3,FALSE)</f>
        <v>MMR012CMP116</v>
      </c>
      <c r="DU42" s="477" t="str">
        <f t="shared" si="1"/>
        <v>Covered</v>
      </c>
      <c r="DV42" s="477">
        <f>VLOOKUP(WWWW[[#This Row],[Site Name]],SiteDB6[[Site Name]:[PWD_Total]],22,FALSE)</f>
        <v>223</v>
      </c>
      <c r="DW42" s="477">
        <f>VLOOKUP(WWWW[[#This Row],[Site Name]],SiteDB6[[Site Name]:[PWD_Total]],23,FALSE)</f>
        <v>1507</v>
      </c>
      <c r="DX42" s="477">
        <f>WWWW[[#This Row],['# of Male_People with disabilities]]+WWWW[[#This Row],['# of Female_People with disabilities]]</f>
        <v>1730</v>
      </c>
      <c r="DY42" s="899"/>
      <c r="DZ42" s="477"/>
      <c r="EA42" s="477"/>
      <c r="EB42" s="477"/>
      <c r="EC42" s="477">
        <f>VLOOKUP(WWWW[[#This Row],[Site Name]],SiteDB6[[Site Name]:[Pop
(CCCM as of Autust 2021)]],16,FALSE)</f>
        <v>2275</v>
      </c>
      <c r="ED42" s="477">
        <f>VLOOKUP(WWWW[[#This Row],[Site Name]],SiteDB6[[Site Name]:[Pop
(CCCM as of Autust 2021)]],17,FALSE)</f>
        <v>12341</v>
      </c>
      <c r="EE42" s="477" t="s">
        <v>3307</v>
      </c>
    </row>
    <row r="43" spans="1:135">
      <c r="A43" s="897" t="s">
        <v>3172</v>
      </c>
      <c r="B43" s="897" t="s">
        <v>286</v>
      </c>
      <c r="C43" s="983" t="s">
        <v>286</v>
      </c>
      <c r="D43" s="898" t="s">
        <v>2994</v>
      </c>
      <c r="E43" s="881" t="s">
        <v>293</v>
      </c>
      <c r="F43" s="898" t="s">
        <v>294</v>
      </c>
      <c r="G43" s="863" t="s">
        <v>43</v>
      </c>
      <c r="H43" s="905" t="s">
        <v>2273</v>
      </c>
      <c r="I43" s="500">
        <v>400</v>
      </c>
      <c r="J43" s="500">
        <v>2698</v>
      </c>
      <c r="K43" s="684">
        <f>WWWW[[#This Row],[Total PoP ]]/WWWW[[#This Row],[Total HH]]</f>
        <v>6.7450000000000001</v>
      </c>
      <c r="L43" s="900">
        <v>44713</v>
      </c>
      <c r="M43" s="901">
        <v>45077</v>
      </c>
      <c r="N43" s="500"/>
      <c r="O43" s="500">
        <v>37</v>
      </c>
      <c r="P43" s="500">
        <v>42</v>
      </c>
      <c r="Q43" s="500"/>
      <c r="R43" s="500"/>
      <c r="S43" s="500"/>
      <c r="T43" s="500"/>
      <c r="U43" s="500"/>
      <c r="V43" s="450"/>
      <c r="W43" s="500"/>
      <c r="X43" s="450"/>
      <c r="Y43" s="500"/>
      <c r="Z43" s="500"/>
      <c r="AA43" s="500"/>
      <c r="AB43" s="500"/>
      <c r="AC43" s="500">
        <v>400</v>
      </c>
      <c r="AD43" s="500"/>
      <c r="AE43" s="500"/>
      <c r="AF43" s="831"/>
      <c r="AG43" s="500">
        <v>145</v>
      </c>
      <c r="AH43" s="500">
        <v>149</v>
      </c>
      <c r="AI43" s="500">
        <v>20</v>
      </c>
      <c r="AJ43" s="500">
        <v>22</v>
      </c>
      <c r="AK43" s="450"/>
      <c r="AL43" s="450"/>
      <c r="AM43" s="450"/>
      <c r="AN43" s="500">
        <v>2</v>
      </c>
      <c r="AO43" s="500"/>
      <c r="AP43" s="500"/>
      <c r="AQ43" s="500"/>
      <c r="AR43" s="500" t="s">
        <v>41</v>
      </c>
      <c r="AS43" s="500"/>
      <c r="AT43" s="500" t="s">
        <v>3239</v>
      </c>
      <c r="AU43" s="538"/>
      <c r="AV43" s="500"/>
      <c r="AW43" s="500"/>
      <c r="AX43" s="500"/>
      <c r="AY43" s="500"/>
      <c r="AZ43" s="500"/>
      <c r="BA43" s="500"/>
      <c r="BB43" s="450"/>
      <c r="BC43" s="450"/>
      <c r="BD43" s="451"/>
      <c r="BE43" s="451"/>
      <c r="BF43" s="451"/>
      <c r="BG43" s="451"/>
      <c r="BH43" s="451"/>
      <c r="BI43" s="902"/>
      <c r="BJ43" s="450"/>
      <c r="BK43" s="450"/>
      <c r="BL43" s="450"/>
      <c r="BM43" s="450"/>
      <c r="BN43" s="450"/>
      <c r="BO43" s="500"/>
      <c r="BP43" s="500"/>
      <c r="BQ43" s="500"/>
      <c r="BR43" s="500"/>
      <c r="BS43" s="500"/>
      <c r="BT43" s="500"/>
      <c r="BU43" s="500"/>
      <c r="BV43" s="452" t="str">
        <f>IF(WWWW[[#This Row],['#_Water samples_Tested_at_water_source]]="","no test","Tested")</f>
        <v>no test</v>
      </c>
      <c r="BW43" s="452" t="str">
        <f>IF(WWWW[[#This Row],['#_Water samples_Tested_at_HH]]="","no test","Tested")</f>
        <v>no test</v>
      </c>
      <c r="BX43" s="451" t="str">
        <f>IF(AND(WWWW[[#This Row],[Water_testing_at source]]="no test",WWWW[[#This Row],[Water_testing_at HH]]="no test"),"No Test","Tested")</f>
        <v>No Test</v>
      </c>
      <c r="BY43"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43" s="903">
        <f>WWWW[[#This Row],[% HRP1]]*WWWW[[#This Row],[Total PoP ]]</f>
        <v>2698</v>
      </c>
      <c r="CA43" s="455">
        <f>WWWW[[#This Row],[HRP1]]/500</f>
        <v>5.3959999999999999</v>
      </c>
      <c r="CB43" s="904">
        <f>1-WWWW[[#This Row],[% HRP1]]</f>
        <v>0</v>
      </c>
      <c r="CC43" s="455">
        <f>WWWW[[#This Row],[%equitable and continuous access to sufficient quantity of safe drinking and domestic water''s GAP]]*WWWW[[#This Row],[Total PoP ]]</f>
        <v>0</v>
      </c>
      <c r="CD43" s="451">
        <f>ROUND(IF(WWWW[[#This Row],[Total PoP ]]&lt;500,1,WWWW[[#This Row],[Total PoP ]]/500),0)</f>
        <v>5</v>
      </c>
      <c r="CE43" s="451">
        <f>IF(WWWW[[#This Row],[Total required water points]]-WWWW[[#This Row],['#Water points coverage]]&lt;0,0,WWWW[[#This Row],[Total required water points]]-WWWW[[#This Row],['#Water points coverage]])</f>
        <v>0</v>
      </c>
      <c r="CF43" s="452">
        <f>WWWW[[#This Row],[HRP2]]/WWWW[[#This Row],[Total PoP ]]</f>
        <v>1</v>
      </c>
      <c r="CG43"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2698</v>
      </c>
      <c r="CH43" s="455">
        <f>IF(WWWW[[#This Row],['#_Functional_adult_latrines]]="","",WWWW[[#This Row],[Total PoP ]]/WWWW[[#This Row],['#_Functional_adult_latrines]])</f>
        <v>18.606896551724137</v>
      </c>
      <c r="CI43" s="451">
        <f>WWWW[[#This Row],['#_of_latrines_in_TLS/CFS]]*50</f>
        <v>0</v>
      </c>
      <c r="CJ43" s="451">
        <f>IF(WWWW[[#This Row],['#_of_latrines_in_THF]]="",0,WWWW[[#This Row],['#_of_latrines_in_THF]]*50)</f>
        <v>0</v>
      </c>
      <c r="CK43" s="451">
        <f>ROUND(IF(WWWW[[#This Row],[Location Type 1]]="camp",WWWW[[#This Row],[Total PoP ]]/20),0)</f>
        <v>135</v>
      </c>
      <c r="CL43" s="451">
        <f>IF(WWWW[[#This Row],[Total required Latrines]]-WWWW[[#This Row],['#_Existing_latrines]]&lt;0,0,WWWW[[#This Row],[Total required Latrines]]-WWWW[[#This Row],['#_Existing_latrines]])</f>
        <v>0</v>
      </c>
      <c r="CM43" s="904">
        <f>1-WWWW[[#This Row],[% HRP2]]</f>
        <v>0</v>
      </c>
      <c r="CN43" s="452">
        <f>IF(WWWW[[#This Row],['#_Existing_latrines]]="","NA",(WWWW[[#This Row],['#_Existing_latrines]]-WWWW[[#This Row],['#_Functional_adult_latrines]])/WWWW[[#This Row],['#_Existing_latrines]])</f>
        <v>2.6845637583892617E-2</v>
      </c>
      <c r="CO43"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P43"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43" s="451">
        <f>IF(WWWW[[#This Row],['#_of_affected_women_and_girls_receiving_a_sufficient_quantity_of_sanitary_pads]]&gt;WWWW[[#This Row],[Total PoP ]],WWWW[[#This Row],[Total PoP ]],WWWW[[#This Row],['#_of_affected_women_and_girls_receiving_a_sufficient_quantity_of_sanitary_pads]])</f>
        <v>0</v>
      </c>
      <c r="CR43" s="451">
        <f>IF(WWWW[[#This Row],['# People with access to soap]]&gt;WWWW[[#This Row],['# People with access to Sanity Pads]],WWWW[[#This Row],['# People with access to soap]],WWWW[[#This Row],['# People with access to Sanity Pads]])</f>
        <v>0</v>
      </c>
      <c r="CS43" s="451">
        <f>IF(WWWW[[#This Row],['# people reached by regular dedicated hygiene promotion_5]]&gt;WWWW[[#This Row],['# People received regular supply of hygiene items_6]],WWWW[[#This Row],['# people reached by regular dedicated hygiene promotion_5]],WWWW[[#This Row],['# People received regular supply of hygiene items_6]])</f>
        <v>0</v>
      </c>
      <c r="CT43" s="904">
        <f>IF(WWWW[[#This Row],[HRP3]]/WWWW[[#This Row],[Total PoP ]]&gt;100%,100%,WWWW[[#This Row],[HRP3]]/WWWW[[#This Row],[Total PoP ]])</f>
        <v>0</v>
      </c>
      <c r="CU43" s="452">
        <f>1-WWWW[[#This Row],[Hygiene Coverage%]]</f>
        <v>1</v>
      </c>
      <c r="CV43" s="450">
        <f>WWWW[[#This Row],['# people reached by regular dedicated hygiene promotion_5]]/WWWW[[#This Row],[Total PoP ]]</f>
        <v>0</v>
      </c>
      <c r="CW43" s="452">
        <f>IF(WWWW[[#This Row],['#_of_affected_households_receiving_a_sufficient_quantity_of_soap]]/WWWW[[#This Row],[Total HH]]&gt;1,1,WWWW[[#This Row],['#_of_affected_households_receiving_a_sufficient_quantity_of_soap]]/WWWW[[#This Row],[Total HH]])</f>
        <v>0</v>
      </c>
      <c r="CX43" s="455" t="str">
        <f>IF(WWWW[[#This Row],['#_students at TLS_CFS]]="","No","Yes")</f>
        <v>No</v>
      </c>
      <c r="CY43" s="452">
        <f>WWWW[[#This Row],[%_of_affected_people_surveyed_who_report_feeling_informed_about_the_different_WASH_services_available_to_them]]</f>
        <v>0</v>
      </c>
      <c r="CZ43" s="877">
        <f>WWWW[[#This Row],[%_of_affected_people_surveyed_who_report_feeling_satistfied_with_the_latrine_design_and_sanitation_service]]*WWWW[[#This Row],[Total PoP ]]</f>
        <v>0</v>
      </c>
      <c r="DA43" s="877">
        <f>WWWW[[#This Row],[%_of_affected_people_surveyed_who_report_feeling_satistfied_with_the_water_point_design_and_water_service]]*WWWW[[#This Row],[Total PoP ]]</f>
        <v>0</v>
      </c>
      <c r="DB43" s="877">
        <f>WWWW[[#This Row],[%_of_affected_people_surveyed_who_report_feeling_informed_about_the_different_WASH_services_available_to_them]]*WWWW[[#This Row],[Total PoP ]]</f>
        <v>0</v>
      </c>
      <c r="DC43" s="877">
        <f>WWWW[[#This Row],[%_of_complaints_received_that_result_in_timely_corrective_action_and_feedback_to_the_community]]*WWWW[[#This Row],[Total PoP ]]</f>
        <v>0</v>
      </c>
      <c r="DD43" s="451">
        <f>MAX(WWWW[[#This Row],['# of affected people surveyed who report feeling satistfied with the latrine design and sanitation service ]:['# complaints received that result in timely, corrective action and feedback to the community]])</f>
        <v>0</v>
      </c>
      <c r="DE43" s="500">
        <f>IF(WWWW[[#This Row],['#_PPL_accessed_water_in_TLS]]&gt;WWWW[[#This Row],['# students access to functioning school latrines_HRP5]],WWWW[[#This Row],['#_PPL_accessed_water_in_TLS]],WWWW[[#This Row],['# students access to functioning school latrines_HRP5]])</f>
        <v>0</v>
      </c>
      <c r="DF43" s="500">
        <f>IF(WWWW[[#This Row],['#_PPL_accessed_water_in_THF]]&gt;WWWW[[#This Row],['# people access to functioning latrines in THF_HRP6]],WWWW[[#This Row],['#_PPL_accessed_water_in_THF]],WWWW[[#This Row],['# people access to functioning latrines in THF_HRP6]])</f>
        <v>0</v>
      </c>
      <c r="DG43"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400</v>
      </c>
      <c r="DH4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2698</v>
      </c>
      <c r="DI43"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43" s="500">
        <f>IF(WWWW[[#This Row],[Is_there_an_effective_restrored_drainage_system?]]="",0,IF(WWWW[[#This Row],[Is_there_an_effective_restrored_drainage_system?]]="&lt;30%",WWWW[[#This Row],[Total PoP ]]*25%,IF(WWWW[[#This Row],[Is_there_an_effective_restrored_drainage_system?]]="30%-70%",WWWW[[#This Row],[Total PoP ]]*50%,WWWW[[#This Row],[Total PoP ]]*75%)))</f>
        <v>1349</v>
      </c>
      <c r="DK43"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0</v>
      </c>
      <c r="DL4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2698</v>
      </c>
      <c r="DM43" s="899">
        <f>VLOOKUP(WWWW[[#This Row],[Site Name]],SiteDB6[[Site Name]:[CCCM Management]],6,FALSE)</f>
        <v>0</v>
      </c>
      <c r="DN43" s="899">
        <f>VLOOKUP(WWWW[[#This Row],[Site Name]],SiteDB6[[Site Name]:[CCCM Focal Agency]],7,FALSE)</f>
        <v>0</v>
      </c>
      <c r="DO43" s="899" t="str">
        <f>VLOOKUP(WWWW[[#This Row],[Site Name]],SiteDB6[[Site Name]:[Location Type 1]],9,FALSE)</f>
        <v>Camp</v>
      </c>
      <c r="DP43" s="899" t="str">
        <f>VLOOKUP(WWWW[[#This Row],[Site Name]],SiteDB6[[Site Name]:[Type of Accommodation]],10,FALSE)</f>
        <v>Planned Camp</v>
      </c>
      <c r="DQ43" s="899" t="str">
        <f>VLOOKUP(WWWW[[#This Row],[Site Name]],SiteDB6[[Site Name]:[Ethnic or GCA/NGCA]],11,FALSE)</f>
        <v>Muslim</v>
      </c>
      <c r="DR43" s="899">
        <f>VLOOKUP(WWWW[[#This Row],[Site Name]],SiteDB6[[Site Name]:[Lat]],12,FALSE)</f>
        <v>20.207284999999999</v>
      </c>
      <c r="DS43" s="899">
        <f>VLOOKUP(WWWW[[#This Row],[Site Name]],SiteDB6[[Site Name]:[Long]],13,FALSE)</f>
        <v>92.788177000000005</v>
      </c>
      <c r="DT43" s="899" t="str">
        <f>VLOOKUP(WWWW[[#This Row],[Site Name]],SiteDB6[[Site Name]:[Pcode]],3,FALSE)</f>
        <v>MMR012CMP045</v>
      </c>
      <c r="DU43" s="477" t="str">
        <f t="shared" si="1"/>
        <v>Covered</v>
      </c>
      <c r="DV43" s="477">
        <f>VLOOKUP(WWWW[[#This Row],[Site Name]],SiteDB6[[Site Name]:[PWD_Total]],22,FALSE)</f>
        <v>0</v>
      </c>
      <c r="DW43" s="477">
        <f>VLOOKUP(WWWW[[#This Row],[Site Name]],SiteDB6[[Site Name]:[PWD_Total]],23,FALSE)</f>
        <v>0</v>
      </c>
      <c r="DX43" s="477">
        <f>WWWW[[#This Row],['# of Male_People with disabilities]]+WWWW[[#This Row],['# of Female_People with disabilities]]</f>
        <v>0</v>
      </c>
      <c r="DY43" s="899"/>
      <c r="DZ43" s="477"/>
      <c r="EA43" s="477"/>
      <c r="EB43" s="477"/>
      <c r="EC43" s="477">
        <f>VLOOKUP(WWWW[[#This Row],[Site Name]],SiteDB6[[Site Name]:[Pop
(CCCM as of Autust 2021)]],16,FALSE)</f>
        <v>0</v>
      </c>
      <c r="ED43" s="477">
        <f>VLOOKUP(WWWW[[#This Row],[Site Name]],SiteDB6[[Site Name]:[Pop
(CCCM as of Autust 2021)]],17,FALSE)</f>
        <v>0</v>
      </c>
      <c r="EE43" s="477" t="s">
        <v>3307</v>
      </c>
    </row>
    <row r="44" spans="1:135">
      <c r="A44" s="897" t="s">
        <v>3172</v>
      </c>
      <c r="B44" s="897" t="s">
        <v>2619</v>
      </c>
      <c r="C44" s="983" t="s">
        <v>2269</v>
      </c>
      <c r="D44" s="898" t="s">
        <v>3251</v>
      </c>
      <c r="E44" s="881" t="s">
        <v>293</v>
      </c>
      <c r="F44" s="898" t="s">
        <v>294</v>
      </c>
      <c r="G44" s="863" t="s">
        <v>43</v>
      </c>
      <c r="H44" s="905" t="s">
        <v>438</v>
      </c>
      <c r="I44" s="500">
        <v>2287</v>
      </c>
      <c r="J44" s="500">
        <v>13870</v>
      </c>
      <c r="K44" s="684">
        <f>WWWW[[#This Row],[Total PoP ]]/WWWW[[#This Row],[Total HH]]</f>
        <v>6.064713598600787</v>
      </c>
      <c r="L44" s="900">
        <v>45017</v>
      </c>
      <c r="M44" s="901">
        <v>45382</v>
      </c>
      <c r="N44" s="500">
        <v>1604</v>
      </c>
      <c r="O44" s="500">
        <v>157</v>
      </c>
      <c r="P44" s="500">
        <v>183</v>
      </c>
      <c r="Q44" s="500"/>
      <c r="R44" s="500"/>
      <c r="S44" s="500"/>
      <c r="T44" s="500"/>
      <c r="U44" s="500">
        <v>56</v>
      </c>
      <c r="V44" s="450">
        <v>0.79</v>
      </c>
      <c r="W44" s="500"/>
      <c r="X44" s="450"/>
      <c r="Y44" s="500"/>
      <c r="Z44" s="500"/>
      <c r="AA44" s="500"/>
      <c r="AB44" s="500">
        <v>13</v>
      </c>
      <c r="AC44" s="500">
        <v>2287</v>
      </c>
      <c r="AD44" s="500"/>
      <c r="AE44" s="500"/>
      <c r="AF44" s="831"/>
      <c r="AG44" s="500">
        <v>31</v>
      </c>
      <c r="AH44" s="500">
        <v>520</v>
      </c>
      <c r="AI44" s="500">
        <v>271</v>
      </c>
      <c r="AJ44" s="500">
        <v>318</v>
      </c>
      <c r="AK44" s="450">
        <v>1</v>
      </c>
      <c r="AL44" s="450">
        <v>1</v>
      </c>
      <c r="AM44" s="450">
        <v>1</v>
      </c>
      <c r="AN44" s="500">
        <v>12</v>
      </c>
      <c r="AO44" s="500">
        <v>206</v>
      </c>
      <c r="AP44" s="500">
        <v>13</v>
      </c>
      <c r="AQ44" s="500"/>
      <c r="AR44" s="500" t="s">
        <v>41</v>
      </c>
      <c r="AS44" s="500">
        <v>218</v>
      </c>
      <c r="AT44" s="500"/>
      <c r="AU44" s="538"/>
      <c r="AV44" s="500">
        <v>317</v>
      </c>
      <c r="AW44" s="500">
        <v>769</v>
      </c>
      <c r="AX44" s="500">
        <v>52</v>
      </c>
      <c r="AY44" s="500">
        <v>88</v>
      </c>
      <c r="AZ44" s="500">
        <v>4567</v>
      </c>
      <c r="BA44" s="500">
        <v>4186</v>
      </c>
      <c r="BB44" s="450">
        <v>1</v>
      </c>
      <c r="BC44" s="450">
        <v>1</v>
      </c>
      <c r="BD44" s="451"/>
      <c r="BE44" s="451">
        <v>0</v>
      </c>
      <c r="BF44" s="451">
        <v>4567</v>
      </c>
      <c r="BG44" s="451">
        <v>0</v>
      </c>
      <c r="BH44" s="451">
        <v>0</v>
      </c>
      <c r="BI44" s="902"/>
      <c r="BJ44" s="450">
        <v>1</v>
      </c>
      <c r="BK44" s="450">
        <v>1</v>
      </c>
      <c r="BL44" s="450">
        <v>1</v>
      </c>
      <c r="BM44" s="450">
        <v>1</v>
      </c>
      <c r="BN44" s="450"/>
      <c r="BO44" s="500">
        <v>271</v>
      </c>
      <c r="BP44" s="500"/>
      <c r="BQ44" s="500">
        <v>149</v>
      </c>
      <c r="BR44" s="500"/>
      <c r="BS44" s="500"/>
      <c r="BT44" s="500"/>
      <c r="BU44" s="500"/>
      <c r="BV44" s="452" t="str">
        <f>IF(WWWW[[#This Row],['#_Water samples_Tested_at_water_source]]="","no test","Tested")</f>
        <v>Tested</v>
      </c>
      <c r="BW44" s="452" t="str">
        <f>IF(WWWW[[#This Row],['#_Water samples_Tested_at_HH]]="","no test","Tested")</f>
        <v>no test</v>
      </c>
      <c r="BX44" s="451" t="str">
        <f>IF(AND(WWWW[[#This Row],[Water_testing_at source]]="no test",WWWW[[#This Row],[Water_testing_at HH]]="no test"),"No Test","Tested")</f>
        <v>Tested</v>
      </c>
      <c r="BY44"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44" s="903">
        <f>WWWW[[#This Row],[% HRP1]]*WWWW[[#This Row],[Total PoP ]]</f>
        <v>13870</v>
      </c>
      <c r="CA44" s="455">
        <f>WWWW[[#This Row],[HRP1]]/500</f>
        <v>27.74</v>
      </c>
      <c r="CB44" s="904">
        <f>1-WWWW[[#This Row],[% HRP1]]</f>
        <v>0</v>
      </c>
      <c r="CC44" s="455">
        <f>WWWW[[#This Row],[%equitable and continuous access to sufficient quantity of safe drinking and domestic water''s GAP]]*WWWW[[#This Row],[Total PoP ]]</f>
        <v>0</v>
      </c>
      <c r="CD44" s="451">
        <f>ROUND(IF(WWWW[[#This Row],[Total PoP ]]&lt;500,1,WWWW[[#This Row],[Total PoP ]]/500),0)</f>
        <v>28</v>
      </c>
      <c r="CE44" s="451">
        <f>IF(WWWW[[#This Row],[Total required water points]]-WWWW[[#This Row],['#Water points coverage]]&lt;0,0,WWWW[[#This Row],[Total required water points]]-WWWW[[#This Row],['#Water points coverage]])</f>
        <v>0.26000000000000156</v>
      </c>
      <c r="CF44" s="452">
        <f>WWWW[[#This Row],[HRP2]]/WWWW[[#This Row],[Total PoP ]]</f>
        <v>7.6856524873828408E-2</v>
      </c>
      <c r="CG44"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1066</v>
      </c>
      <c r="CH44" s="455">
        <f>IF(WWWW[[#This Row],['#_Functional_adult_latrines]]="","",WWWW[[#This Row],[Total PoP ]]/WWWW[[#This Row],['#_Functional_adult_latrines]])</f>
        <v>447.41935483870969</v>
      </c>
      <c r="CI44" s="451">
        <f>WWWW[[#This Row],['#_of_latrines_in_TLS/CFS]]*50</f>
        <v>650</v>
      </c>
      <c r="CJ44" s="451">
        <f>IF(WWWW[[#This Row],['#_of_latrines_in_THF]]="",0,WWWW[[#This Row],['#_of_latrines_in_THF]]*50)</f>
        <v>0</v>
      </c>
      <c r="CK44" s="451">
        <f>ROUND(IF(WWWW[[#This Row],[Location Type 1]]="camp",WWWW[[#This Row],[Total PoP ]]/20),0)</f>
        <v>694</v>
      </c>
      <c r="CL44" s="451">
        <f>IF(WWWW[[#This Row],[Total required Latrines]]-WWWW[[#This Row],['#_Existing_latrines]]&lt;0,0,WWWW[[#This Row],[Total required Latrines]]-WWWW[[#This Row],['#_Existing_latrines]])</f>
        <v>174</v>
      </c>
      <c r="CM44" s="904">
        <f>1-WWWW[[#This Row],[% HRP2]]</f>
        <v>0.92314347512617156</v>
      </c>
      <c r="CN44" s="452">
        <f>IF(WWWW[[#This Row],['#_Existing_latrines]]="","NA",(WWWW[[#This Row],['#_Existing_latrines]]-WWWW[[#This Row],['#_Functional_adult_latrines]])/WWWW[[#This Row],['#_Existing_latrines]])</f>
        <v>0.94038461538461537</v>
      </c>
      <c r="CO44"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1226</v>
      </c>
      <c r="CP44"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13870</v>
      </c>
      <c r="CQ44" s="451">
        <f>IF(WWWW[[#This Row],['#_of_affected_women_and_girls_receiving_a_sufficient_quantity_of_sanitary_pads]]&gt;WWWW[[#This Row],[Total PoP ]],WWWW[[#This Row],[Total PoP ]],WWWW[[#This Row],['#_of_affected_women_and_girls_receiving_a_sufficient_quantity_of_sanitary_pads]])</f>
        <v>4186</v>
      </c>
      <c r="CR44" s="451">
        <f>IF(WWWW[[#This Row],['# People with access to soap]]&gt;WWWW[[#This Row],['# People with access to Sanity Pads]],WWWW[[#This Row],['# People with access to soap]],WWWW[[#This Row],['# People with access to Sanity Pads]])</f>
        <v>13870</v>
      </c>
      <c r="CS44" s="451">
        <f>IF(WWWW[[#This Row],['# people reached by regular dedicated hygiene promotion_5]]&gt;WWWW[[#This Row],['# People received regular supply of hygiene items_6]],WWWW[[#This Row],['# people reached by regular dedicated hygiene promotion_5]],WWWW[[#This Row],['# People received regular supply of hygiene items_6]])</f>
        <v>13870</v>
      </c>
      <c r="CT44" s="904">
        <f>IF(WWWW[[#This Row],[HRP3]]/WWWW[[#This Row],[Total PoP ]]&gt;100%,100%,WWWW[[#This Row],[HRP3]]/WWWW[[#This Row],[Total PoP ]])</f>
        <v>1</v>
      </c>
      <c r="CU44" s="452">
        <f>1-WWWW[[#This Row],[Hygiene Coverage%]]</f>
        <v>0</v>
      </c>
      <c r="CV44" s="450">
        <f>WWWW[[#This Row],['# people reached by regular dedicated hygiene promotion_5]]/WWWW[[#This Row],[Total PoP ]]</f>
        <v>8.8392213410237924E-2</v>
      </c>
      <c r="CW44" s="452">
        <f>IF(WWWW[[#This Row],['#_of_affected_households_receiving_a_sufficient_quantity_of_soap]]/WWWW[[#This Row],[Total HH]]&gt;1,1,WWWW[[#This Row],['#_of_affected_households_receiving_a_sufficient_quantity_of_soap]]/WWWW[[#This Row],[Total HH]])</f>
        <v>1</v>
      </c>
      <c r="CX44" s="455" t="str">
        <f>IF(WWWW[[#This Row],['#_students at TLS_CFS]]="","No","Yes")</f>
        <v>Yes</v>
      </c>
      <c r="CY44" s="452">
        <f>WWWW[[#This Row],[%_of_affected_people_surveyed_who_report_feeling_informed_about_the_different_WASH_services_available_to_them]]</f>
        <v>1</v>
      </c>
      <c r="CZ44" s="877">
        <f>WWWW[[#This Row],[%_of_affected_people_surveyed_who_report_feeling_satistfied_with_the_latrine_design_and_sanitation_service]]*WWWW[[#This Row],[Total PoP ]]</f>
        <v>13870</v>
      </c>
      <c r="DA44" s="877">
        <f>WWWW[[#This Row],[%_of_affected_people_surveyed_who_report_feeling_satistfied_with_the_water_point_design_and_water_service]]*WWWW[[#This Row],[Total PoP ]]</f>
        <v>13870</v>
      </c>
      <c r="DB44" s="877">
        <f>WWWW[[#This Row],[%_of_affected_people_surveyed_who_report_feeling_informed_about_the_different_WASH_services_available_to_them]]*WWWW[[#This Row],[Total PoP ]]</f>
        <v>13870</v>
      </c>
      <c r="DC44" s="877">
        <f>WWWW[[#This Row],[%_of_complaints_received_that_result_in_timely_corrective_action_and_feedback_to_the_community]]*WWWW[[#This Row],[Total PoP ]]</f>
        <v>13870</v>
      </c>
      <c r="DD44" s="451">
        <f>MAX(WWWW[[#This Row],['# of affected people surveyed who report feeling satistfied with the latrine design and sanitation service ]:['# complaints received that result in timely, corrective action and feedback to the community]])</f>
        <v>13870</v>
      </c>
      <c r="DE44" s="500">
        <f>IF(WWWW[[#This Row],['#_PPL_accessed_water_in_TLS]]&gt;WWWW[[#This Row],['# students access to functioning school latrines_HRP5]],WWWW[[#This Row],['#_PPL_accessed_water_in_TLS]],WWWW[[#This Row],['# students access to functioning school latrines_HRP5]])</f>
        <v>650</v>
      </c>
      <c r="DF44" s="500">
        <f>IF(WWWW[[#This Row],['#_PPL_accessed_water_in_THF]]&gt;WWWW[[#This Row],['# people access to functioning latrines in THF_HRP6]],WWWW[[#This Row],['#_PPL_accessed_water_in_THF]],WWWW[[#This Row],['# people access to functioning latrines in THF_HRP6]])</f>
        <v>0</v>
      </c>
      <c r="DG44"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13870</v>
      </c>
      <c r="DH4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13870</v>
      </c>
      <c r="DI44"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44"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44"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1226</v>
      </c>
      <c r="DL4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13870</v>
      </c>
      <c r="DM44" s="899" t="str">
        <f>VLOOKUP(WWWW[[#This Row],[Site Name]],SiteDB6[[Site Name]:[CCCM Management]],6,FALSE)</f>
        <v>Yes</v>
      </c>
      <c r="DN44" s="899">
        <f>VLOOKUP(WWWW[[#This Row],[Site Name]],SiteDB6[[Site Name]:[CCCM Focal Agency]],7,FALSE)</f>
        <v>0</v>
      </c>
      <c r="DO44" s="899" t="str">
        <f>VLOOKUP(WWWW[[#This Row],[Site Name]],SiteDB6[[Site Name]:[Location Type 1]],9,FALSE)</f>
        <v>Camp</v>
      </c>
      <c r="DP44" s="899" t="str">
        <f>VLOOKUP(WWWW[[#This Row],[Site Name]],SiteDB6[[Site Name]:[Type of Accommodation]],10,FALSE)</f>
        <v>Planned Camp</v>
      </c>
      <c r="DQ44" s="899" t="str">
        <f>VLOOKUP(WWWW[[#This Row],[Site Name]],SiteDB6[[Site Name]:[Ethnic or GCA/NGCA]],11,FALSE)</f>
        <v>Muslim</v>
      </c>
      <c r="DR44" s="899">
        <f>VLOOKUP(WWWW[[#This Row],[Site Name]],SiteDB6[[Site Name]:[Lat]],12,FALSE)</f>
        <v>20.202525000000001</v>
      </c>
      <c r="DS44" s="899">
        <f>VLOOKUP(WWWW[[#This Row],[Site Name]],SiteDB6[[Site Name]:[Long]],13,FALSE)</f>
        <v>92.792479999999998</v>
      </c>
      <c r="DT44" s="899" t="str">
        <f>VLOOKUP(WWWW[[#This Row],[Site Name]],SiteDB6[[Site Name]:[Pcode]],3,FALSE)</f>
        <v>MMR012CMP045</v>
      </c>
      <c r="DU44" s="477" t="str">
        <f t="shared" si="1"/>
        <v>Covered</v>
      </c>
      <c r="DV44" s="477">
        <f>VLOOKUP(WWWW[[#This Row],[Site Name]],SiteDB6[[Site Name]:[PWD_Total]],22,FALSE)</f>
        <v>114</v>
      </c>
      <c r="DW44" s="477">
        <f>VLOOKUP(WWWW[[#This Row],[Site Name]],SiteDB6[[Site Name]:[PWD_Total]],23,FALSE)</f>
        <v>1144</v>
      </c>
      <c r="DX44" s="477">
        <f>WWWW[[#This Row],['# of Male_People with disabilities]]+WWWW[[#This Row],['# of Female_People with disabilities]]</f>
        <v>1258</v>
      </c>
      <c r="DY44" s="899"/>
      <c r="DZ44" s="477"/>
      <c r="EA44" s="477"/>
      <c r="EB44" s="477"/>
      <c r="EC44" s="477">
        <f>VLOOKUP(WWWW[[#This Row],[Site Name]],SiteDB6[[Site Name]:[Pop
(CCCM as of Autust 2021)]],16,FALSE)</f>
        <v>2678</v>
      </c>
      <c r="ED44" s="477">
        <f>VLOOKUP(WWWW[[#This Row],[Site Name]],SiteDB6[[Site Name]:[Pop
(CCCM as of Autust 2021)]],17,FALSE)</f>
        <v>14788</v>
      </c>
      <c r="EE44" s="477" t="s">
        <v>3307</v>
      </c>
    </row>
    <row r="45" spans="1:135">
      <c r="A45" s="897" t="s">
        <v>3172</v>
      </c>
      <c r="B45" s="897" t="s">
        <v>286</v>
      </c>
      <c r="C45" s="898" t="s">
        <v>286</v>
      </c>
      <c r="D45" s="898" t="s">
        <v>2994</v>
      </c>
      <c r="E45" s="881" t="s">
        <v>293</v>
      </c>
      <c r="F45" s="898" t="s">
        <v>401</v>
      </c>
      <c r="G45" s="863" t="s">
        <v>43</v>
      </c>
      <c r="H45" s="905" t="s">
        <v>404</v>
      </c>
      <c r="I45" s="500">
        <v>811</v>
      </c>
      <c r="J45" s="500">
        <v>2861</v>
      </c>
      <c r="K45" s="684">
        <f>WWWW[[#This Row],[Total PoP ]]/WWWW[[#This Row],[Total HH]]</f>
        <v>3.5277435265104811</v>
      </c>
      <c r="L45" s="900">
        <v>44713</v>
      </c>
      <c r="M45" s="901">
        <v>45077</v>
      </c>
      <c r="N45" s="500"/>
      <c r="O45" s="500"/>
      <c r="P45" s="500"/>
      <c r="Q45" s="500">
        <v>8</v>
      </c>
      <c r="R45" s="500">
        <v>8</v>
      </c>
      <c r="S45" s="500"/>
      <c r="T45" s="500"/>
      <c r="U45" s="500"/>
      <c r="V45" s="450"/>
      <c r="W45" s="500"/>
      <c r="X45" s="450"/>
      <c r="Y45" s="500"/>
      <c r="Z45" s="500"/>
      <c r="AA45" s="500"/>
      <c r="AB45" s="500"/>
      <c r="AC45" s="500">
        <v>811</v>
      </c>
      <c r="AD45" s="500"/>
      <c r="AE45" s="500">
        <v>23</v>
      </c>
      <c r="AF45" s="831"/>
      <c r="AG45" s="500">
        <v>350</v>
      </c>
      <c r="AH45" s="500">
        <v>361</v>
      </c>
      <c r="AI45" s="500">
        <v>23</v>
      </c>
      <c r="AJ45" s="500">
        <v>96</v>
      </c>
      <c r="AK45" s="450"/>
      <c r="AL45" s="450"/>
      <c r="AM45" s="450"/>
      <c r="AN45" s="500">
        <v>1</v>
      </c>
      <c r="AO45" s="500"/>
      <c r="AP45" s="500"/>
      <c r="AQ45" s="500"/>
      <c r="AR45" s="500" t="s">
        <v>41</v>
      </c>
      <c r="AS45" s="500"/>
      <c r="AT45" s="500" t="s">
        <v>3239</v>
      </c>
      <c r="AU45" s="538"/>
      <c r="AV45" s="500">
        <v>171</v>
      </c>
      <c r="AW45" s="500">
        <v>473</v>
      </c>
      <c r="AX45" s="500">
        <v>63</v>
      </c>
      <c r="AY45" s="500">
        <v>66</v>
      </c>
      <c r="AZ45" s="500"/>
      <c r="BA45" s="500"/>
      <c r="BB45" s="450"/>
      <c r="BC45" s="450"/>
      <c r="BD45" s="451"/>
      <c r="BE45" s="451"/>
      <c r="BF45" s="451"/>
      <c r="BG45" s="451"/>
      <c r="BH45" s="451"/>
      <c r="BI45" s="902"/>
      <c r="BJ45" s="450"/>
      <c r="BK45" s="450"/>
      <c r="BL45" s="450"/>
      <c r="BM45" s="450"/>
      <c r="BN45" s="450"/>
      <c r="BO45" s="500"/>
      <c r="BP45" s="500"/>
      <c r="BQ45" s="500"/>
      <c r="BR45" s="500"/>
      <c r="BS45" s="500"/>
      <c r="BT45" s="500"/>
      <c r="BU45" s="500"/>
      <c r="BV45" s="452" t="str">
        <f>IF(WWWW[[#This Row],['#_Water samples_Tested_at_water_source]]="","no test","Tested")</f>
        <v>no test</v>
      </c>
      <c r="BW45" s="452" t="str">
        <f>IF(WWWW[[#This Row],['#_Water samples_Tested_at_HH]]="","no test","Tested")</f>
        <v>no test</v>
      </c>
      <c r="BX45" s="451" t="str">
        <f>IF(AND(WWWW[[#This Row],[Water_testing_at source]]="no test",WWWW[[#This Row],[Water_testing_at HH]]="no test"),"No Test","Tested")</f>
        <v>No Test</v>
      </c>
      <c r="BY45"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0.69905627403005943</v>
      </c>
      <c r="BZ45" s="903">
        <f>WWWW[[#This Row],[% HRP1]]*WWWW[[#This Row],[Total PoP ]]</f>
        <v>2000</v>
      </c>
      <c r="CA45" s="455">
        <f>WWWW[[#This Row],[HRP1]]/500</f>
        <v>4</v>
      </c>
      <c r="CB45" s="904">
        <f>1-WWWW[[#This Row],[% HRP1]]</f>
        <v>0.30094372596994057</v>
      </c>
      <c r="CC45" s="455">
        <f>WWWW[[#This Row],[%equitable and continuous access to sufficient quantity of safe drinking and domestic water''s GAP]]*WWWW[[#This Row],[Total PoP ]]</f>
        <v>861</v>
      </c>
      <c r="CD45" s="451">
        <f>ROUND(IF(WWWW[[#This Row],[Total PoP ]]&lt;500,1,WWWW[[#This Row],[Total PoP ]]/500),0)</f>
        <v>6</v>
      </c>
      <c r="CE45" s="451">
        <f>IF(WWWW[[#This Row],[Total required water points]]-WWWW[[#This Row],['#Water points coverage]]&lt;0,0,WWWW[[#This Row],[Total required water points]]-WWWW[[#This Row],['#Water points coverage]])</f>
        <v>2</v>
      </c>
      <c r="CF45" s="452">
        <f>WWWW[[#This Row],[HRP2]]/WWWW[[#This Row],[Total PoP ]]</f>
        <v>1</v>
      </c>
      <c r="CG45"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2861</v>
      </c>
      <c r="CH45" s="455">
        <f>IF(WWWW[[#This Row],['#_Functional_adult_latrines]]="","",WWWW[[#This Row],[Total PoP ]]/WWWW[[#This Row],['#_Functional_adult_latrines]])</f>
        <v>8.1742857142857144</v>
      </c>
      <c r="CI45" s="451">
        <f>WWWW[[#This Row],['#_of_latrines_in_TLS/CFS]]*50</f>
        <v>0</v>
      </c>
      <c r="CJ45" s="451">
        <f>IF(WWWW[[#This Row],['#_of_latrines_in_THF]]="",0,WWWW[[#This Row],['#_of_latrines_in_THF]]*50)</f>
        <v>0</v>
      </c>
      <c r="CK45" s="451">
        <f>ROUND(IF(WWWW[[#This Row],[Location Type 1]]="camp",WWWW[[#This Row],[Total PoP ]]/20),0)</f>
        <v>143</v>
      </c>
      <c r="CL45" s="451">
        <f>IF(WWWW[[#This Row],[Total required Latrines]]-WWWW[[#This Row],['#_Existing_latrines]]&lt;0,0,WWWW[[#This Row],[Total required Latrines]]-WWWW[[#This Row],['#_Existing_latrines]])</f>
        <v>0</v>
      </c>
      <c r="CM45" s="904">
        <f>1-WWWW[[#This Row],[% HRP2]]</f>
        <v>0</v>
      </c>
      <c r="CN45" s="452">
        <f>IF(WWWW[[#This Row],['#_Existing_latrines]]="","NA",(WWWW[[#This Row],['#_Existing_latrines]]-WWWW[[#This Row],['#_Functional_adult_latrines]])/WWWW[[#This Row],['#_Existing_latrines]])</f>
        <v>3.0470914127423823E-2</v>
      </c>
      <c r="CO45"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773</v>
      </c>
      <c r="CP45"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45" s="451">
        <f>IF(WWWW[[#This Row],['#_of_affected_women_and_girls_receiving_a_sufficient_quantity_of_sanitary_pads]]&gt;WWWW[[#This Row],[Total PoP ]],WWWW[[#This Row],[Total PoP ]],WWWW[[#This Row],['#_of_affected_women_and_girls_receiving_a_sufficient_quantity_of_sanitary_pads]])</f>
        <v>0</v>
      </c>
      <c r="CR45" s="451">
        <f>IF(WWWW[[#This Row],['# People with access to soap]]&gt;WWWW[[#This Row],['# People with access to Sanity Pads]],WWWW[[#This Row],['# People with access to soap]],WWWW[[#This Row],['# People with access to Sanity Pads]])</f>
        <v>0</v>
      </c>
      <c r="CS45" s="451">
        <f>IF(WWWW[[#This Row],['# people reached by regular dedicated hygiene promotion_5]]&gt;WWWW[[#This Row],['# People received regular supply of hygiene items_6]],WWWW[[#This Row],['# people reached by regular dedicated hygiene promotion_5]],WWWW[[#This Row],['# People received regular supply of hygiene items_6]])</f>
        <v>773</v>
      </c>
      <c r="CT45" s="904">
        <f>IF(WWWW[[#This Row],[HRP3]]/WWWW[[#This Row],[Total PoP ]]&gt;100%,100%,WWWW[[#This Row],[HRP3]]/WWWW[[#This Row],[Total PoP ]])</f>
        <v>0.27018524991261794</v>
      </c>
      <c r="CU45" s="452">
        <f>1-WWWW[[#This Row],[Hygiene Coverage%]]</f>
        <v>0.72981475008738206</v>
      </c>
      <c r="CV45" s="450">
        <f>WWWW[[#This Row],['# people reached by regular dedicated hygiene promotion_5]]/WWWW[[#This Row],[Total PoP ]]</f>
        <v>0.27018524991261794</v>
      </c>
      <c r="CW45" s="452">
        <f>IF(WWWW[[#This Row],['#_of_affected_households_receiving_a_sufficient_quantity_of_soap]]/WWWW[[#This Row],[Total HH]]&gt;1,1,WWWW[[#This Row],['#_of_affected_households_receiving_a_sufficient_quantity_of_soap]]/WWWW[[#This Row],[Total HH]])</f>
        <v>0</v>
      </c>
      <c r="CX45" s="455" t="str">
        <f>IF(WWWW[[#This Row],['#_students at TLS_CFS]]="","No","Yes")</f>
        <v>No</v>
      </c>
      <c r="CY45" s="452">
        <f>WWWW[[#This Row],[%_of_affected_people_surveyed_who_report_feeling_informed_about_the_different_WASH_services_available_to_them]]</f>
        <v>0</v>
      </c>
      <c r="CZ45" s="877">
        <f>WWWW[[#This Row],[%_of_affected_people_surveyed_who_report_feeling_satistfied_with_the_latrine_design_and_sanitation_service]]*WWWW[[#This Row],[Total PoP ]]</f>
        <v>0</v>
      </c>
      <c r="DA45" s="877">
        <f>WWWW[[#This Row],[%_of_affected_people_surveyed_who_report_feeling_satistfied_with_the_water_point_design_and_water_service]]*WWWW[[#This Row],[Total PoP ]]</f>
        <v>0</v>
      </c>
      <c r="DB45" s="877">
        <f>WWWW[[#This Row],[%_of_affected_people_surveyed_who_report_feeling_informed_about_the_different_WASH_services_available_to_them]]*WWWW[[#This Row],[Total PoP ]]</f>
        <v>0</v>
      </c>
      <c r="DC45" s="877">
        <f>WWWW[[#This Row],[%_of_complaints_received_that_result_in_timely_corrective_action_and_feedback_to_the_community]]*WWWW[[#This Row],[Total PoP ]]</f>
        <v>0</v>
      </c>
      <c r="DD45" s="451">
        <f>MAX(WWWW[[#This Row],['# of affected people surveyed who report feeling satistfied with the latrine design and sanitation service ]:['# complaints received that result in timely, corrective action and feedback to the community]])</f>
        <v>0</v>
      </c>
      <c r="DE45" s="500">
        <f>IF(WWWW[[#This Row],['#_PPL_accessed_water_in_TLS]]&gt;WWWW[[#This Row],['# students access to functioning school latrines_HRP5]],WWWW[[#This Row],['#_PPL_accessed_water_in_TLS]],WWWW[[#This Row],['# students access to functioning school latrines_HRP5]])</f>
        <v>0</v>
      </c>
      <c r="DF45" s="500">
        <f>IF(WWWW[[#This Row],['#_PPL_accessed_water_in_THF]]&gt;WWWW[[#This Row],['# people access to functioning latrines in THF_HRP6]],WWWW[[#This Row],['#_PPL_accessed_water_in_THF]],WWWW[[#This Row],['# people access to functioning latrines in THF_HRP6]])</f>
        <v>0</v>
      </c>
      <c r="DG45"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460</v>
      </c>
      <c r="DH4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2861</v>
      </c>
      <c r="DI45"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2861</v>
      </c>
      <c r="DJ45" s="500">
        <f>IF(WWWW[[#This Row],[Is_there_an_effective_restrored_drainage_system?]]="",0,IF(WWWW[[#This Row],[Is_there_an_effective_restrored_drainage_system?]]="&lt;30%",WWWW[[#This Row],[Total PoP ]]*25%,IF(WWWW[[#This Row],[Is_there_an_effective_restrored_drainage_system?]]="30%-70%",WWWW[[#This Row],[Total PoP ]]*50%,WWWW[[#This Row],[Total PoP ]]*75%)))</f>
        <v>1430.5</v>
      </c>
      <c r="DK45"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773</v>
      </c>
      <c r="DL4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2861</v>
      </c>
      <c r="DM45" s="899" t="str">
        <f>VLOOKUP(WWWW[[#This Row],[Site Name]],SiteDB6[[Site Name]:[CCCM Management]],6,FALSE)</f>
        <v>Yes</v>
      </c>
      <c r="DN45" s="899" t="str">
        <f>VLOOKUP(WWWW[[#This Row],[Site Name]],SiteDB6[[Site Name]:[CCCM Focal Agency]],7,FALSE)</f>
        <v>DRC</v>
      </c>
      <c r="DO45" s="899" t="str">
        <f>VLOOKUP(WWWW[[#This Row],[Site Name]],SiteDB6[[Site Name]:[Location Type 1]],9,FALSE)</f>
        <v>Camp</v>
      </c>
      <c r="DP45" s="899" t="str">
        <f>VLOOKUP(WWWW[[#This Row],[Site Name]],SiteDB6[[Site Name]:[Type of Accommodation]],10,FALSE)</f>
        <v>Planned Camp</v>
      </c>
      <c r="DQ45" s="899" t="str">
        <f>VLOOKUP(WWWW[[#This Row],[Site Name]],SiteDB6[[Site Name]:[Ethnic or GCA/NGCA]],11,FALSE)</f>
        <v>Muslim</v>
      </c>
      <c r="DR45" s="899">
        <f>VLOOKUP(WWWW[[#This Row],[Site Name]],SiteDB6[[Site Name]:[Lat]],12,FALSE)</f>
        <v>20.064226000000001</v>
      </c>
      <c r="DS45" s="899">
        <f>VLOOKUP(WWWW[[#This Row],[Site Name]],SiteDB6[[Site Name]:[Long]],13,FALSE)</f>
        <v>92.993758999999997</v>
      </c>
      <c r="DT45" s="899" t="str">
        <f>VLOOKUP(WWWW[[#This Row],[Site Name]],SiteDB6[[Site Name]:[Pcode]],3,FALSE)</f>
        <v>MMR012CMP019</v>
      </c>
      <c r="DU45" s="477" t="str">
        <f t="shared" si="1"/>
        <v>Covered</v>
      </c>
      <c r="DV45" s="477">
        <f>VLOOKUP(WWWW[[#This Row],[Site Name]],SiteDB6[[Site Name]:[PWD_Total]],22,FALSE)</f>
        <v>159</v>
      </c>
      <c r="DW45" s="477">
        <f>VLOOKUP(WWWW[[#This Row],[Site Name]],SiteDB6[[Site Name]:[PWD_Total]],23,FALSE)</f>
        <v>361</v>
      </c>
      <c r="DX45" s="477">
        <f>WWWW[[#This Row],['# of Male_People with disabilities]]+WWWW[[#This Row],['# of Female_People with disabilities]]</f>
        <v>520</v>
      </c>
      <c r="DY45" s="899"/>
      <c r="DZ45" s="477"/>
      <c r="EA45" s="477"/>
      <c r="EB45" s="477"/>
      <c r="EC45" s="477">
        <f>VLOOKUP(WWWW[[#This Row],[Site Name]],SiteDB6[[Site Name]:[Pop
(CCCM as of Autust 2021)]],16,FALSE)</f>
        <v>682</v>
      </c>
      <c r="ED45" s="477">
        <f>VLOOKUP(WWWW[[#This Row],[Site Name]],SiteDB6[[Site Name]:[Pop
(CCCM as of Autust 2021)]],17,FALSE)</f>
        <v>2588</v>
      </c>
      <c r="EE45" s="477" t="s">
        <v>3306</v>
      </c>
    </row>
    <row r="46" spans="1:135">
      <c r="A46" s="897" t="s">
        <v>3172</v>
      </c>
      <c r="B46" s="897" t="s">
        <v>397</v>
      </c>
      <c r="C46" s="897" t="s">
        <v>397</v>
      </c>
      <c r="D46" s="898" t="s">
        <v>2994</v>
      </c>
      <c r="E46" s="881" t="s">
        <v>293</v>
      </c>
      <c r="F46" s="898" t="s">
        <v>398</v>
      </c>
      <c r="G46" s="863" t="s">
        <v>43</v>
      </c>
      <c r="H46" s="898" t="s">
        <v>399</v>
      </c>
      <c r="I46" s="500">
        <v>716</v>
      </c>
      <c r="J46" s="500">
        <v>2920</v>
      </c>
      <c r="K46" s="684">
        <f>WWWW[[#This Row],[Total PoP ]]/WWWW[[#This Row],[Total HH]]</f>
        <v>4.0782122905027931</v>
      </c>
      <c r="L46" s="900">
        <v>43952</v>
      </c>
      <c r="M46" s="901">
        <v>44316</v>
      </c>
      <c r="N46" s="500"/>
      <c r="O46" s="500"/>
      <c r="P46" s="500"/>
      <c r="Q46" s="500">
        <v>6</v>
      </c>
      <c r="R46" s="500">
        <v>6</v>
      </c>
      <c r="S46" s="500"/>
      <c r="T46" s="500"/>
      <c r="U46" s="500"/>
      <c r="V46" s="450"/>
      <c r="W46" s="500"/>
      <c r="X46" s="450"/>
      <c r="Y46" s="500"/>
      <c r="Z46" s="500"/>
      <c r="AA46" s="500"/>
      <c r="AB46" s="500"/>
      <c r="AC46" s="500"/>
      <c r="AD46" s="500"/>
      <c r="AE46" s="500"/>
      <c r="AF46" s="831"/>
      <c r="AG46" s="500">
        <v>642</v>
      </c>
      <c r="AH46" s="500">
        <v>642</v>
      </c>
      <c r="AI46" s="500"/>
      <c r="AJ46" s="500"/>
      <c r="AK46" s="450"/>
      <c r="AL46" s="450"/>
      <c r="AM46" s="450"/>
      <c r="AN46" s="500">
        <v>6</v>
      </c>
      <c r="AO46" s="500"/>
      <c r="AP46" s="500">
        <v>4</v>
      </c>
      <c r="AQ46" s="500">
        <v>1</v>
      </c>
      <c r="AR46" s="500" t="s">
        <v>125</v>
      </c>
      <c r="AS46" s="500"/>
      <c r="AT46" s="500"/>
      <c r="AU46" s="538"/>
      <c r="AV46" s="500"/>
      <c r="AW46" s="500"/>
      <c r="AX46" s="500"/>
      <c r="AY46" s="500"/>
      <c r="AZ46" s="500"/>
      <c r="BA46" s="500"/>
      <c r="BB46" s="450"/>
      <c r="BC46" s="450"/>
      <c r="BD46" s="451"/>
      <c r="BE46" s="451"/>
      <c r="BF46" s="451"/>
      <c r="BG46" s="451"/>
      <c r="BH46" s="451"/>
      <c r="BI46" s="902"/>
      <c r="BJ46" s="450"/>
      <c r="BK46" s="450"/>
      <c r="BL46" s="450"/>
      <c r="BM46" s="450"/>
      <c r="BN46" s="450"/>
      <c r="BO46" s="500"/>
      <c r="BP46" s="500"/>
      <c r="BQ46" s="500"/>
      <c r="BR46" s="500"/>
      <c r="BS46" s="500"/>
      <c r="BT46" s="500"/>
      <c r="BU46" s="500"/>
      <c r="BV46" s="452" t="str">
        <f>IF(WWWW[[#This Row],['#_Water samples_Tested_at_water_source]]="","no test","Tested")</f>
        <v>no test</v>
      </c>
      <c r="BW46" s="452" t="str">
        <f>IF(WWWW[[#This Row],['#_Water samples_Tested_at_HH]]="","no test","Tested")</f>
        <v>no test</v>
      </c>
      <c r="BX46" s="451" t="str">
        <f>IF(AND(WWWW[[#This Row],[Water_testing_at source]]="no test",WWWW[[#This Row],[Water_testing_at HH]]="no test"),"No Test","Tested")</f>
        <v>No Test</v>
      </c>
      <c r="BY46"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0.51369863013698636</v>
      </c>
      <c r="BZ46" s="903">
        <f>WWWW[[#This Row],[% HRP1]]*WWWW[[#This Row],[Total PoP ]]</f>
        <v>1500.0000000000002</v>
      </c>
      <c r="CA46" s="455">
        <f>WWWW[[#This Row],[HRP1]]/500</f>
        <v>3.0000000000000004</v>
      </c>
      <c r="CB46" s="904">
        <f>1-WWWW[[#This Row],[% HRP1]]</f>
        <v>0.48630136986301364</v>
      </c>
      <c r="CC46" s="455">
        <f>WWWW[[#This Row],[%equitable and continuous access to sufficient quantity of safe drinking and domestic water''s GAP]]*WWWW[[#This Row],[Total PoP ]]</f>
        <v>1419.9999999999998</v>
      </c>
      <c r="CD46" s="451">
        <f>ROUND(IF(WWWW[[#This Row],[Total PoP ]]&lt;500,1,WWWW[[#This Row],[Total PoP ]]/500),0)</f>
        <v>6</v>
      </c>
      <c r="CE46" s="451">
        <f>IF(WWWW[[#This Row],[Total required water points]]-WWWW[[#This Row],['#Water points coverage]]&lt;0,0,WWWW[[#This Row],[Total required water points]]-WWWW[[#This Row],['#Water points coverage]])</f>
        <v>2.9999999999999996</v>
      </c>
      <c r="CF46" s="452">
        <f>WWWW[[#This Row],[HRP2]]/WWWW[[#This Row],[Total PoP ]]</f>
        <v>1</v>
      </c>
      <c r="CG46"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2920</v>
      </c>
      <c r="CH46" s="455">
        <f>IF(WWWW[[#This Row],['#_Functional_adult_latrines]]="","",WWWW[[#This Row],[Total PoP ]]/WWWW[[#This Row],['#_Functional_adult_latrines]])</f>
        <v>4.5482866043613708</v>
      </c>
      <c r="CI46" s="451">
        <f>WWWW[[#This Row],['#_of_latrines_in_TLS/CFS]]*50</f>
        <v>200</v>
      </c>
      <c r="CJ46" s="451">
        <f>IF(WWWW[[#This Row],['#_of_latrines_in_THF]]="",0,WWWW[[#This Row],['#_of_latrines_in_THF]]*50)</f>
        <v>50</v>
      </c>
      <c r="CK46" s="451">
        <f>ROUND(IF(WWWW[[#This Row],[Location Type 1]]="camp",WWWW[[#This Row],[Total PoP ]]/20),0)</f>
        <v>146</v>
      </c>
      <c r="CL46" s="451">
        <f>IF(WWWW[[#This Row],[Total required Latrines]]-WWWW[[#This Row],['#_Existing_latrines]]&lt;0,0,WWWW[[#This Row],[Total required Latrines]]-WWWW[[#This Row],['#_Existing_latrines]])</f>
        <v>0</v>
      </c>
      <c r="CM46" s="904">
        <f>1-WWWW[[#This Row],[% HRP2]]</f>
        <v>0</v>
      </c>
      <c r="CN46" s="452">
        <f>IF(WWWW[[#This Row],['#_Existing_latrines]]="","NA",(WWWW[[#This Row],['#_Existing_latrines]]-WWWW[[#This Row],['#_Functional_adult_latrines]])/WWWW[[#This Row],['#_Existing_latrines]])</f>
        <v>0</v>
      </c>
      <c r="CO46"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P46"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46" s="451">
        <f>IF(WWWW[[#This Row],['#_of_affected_women_and_girls_receiving_a_sufficient_quantity_of_sanitary_pads]]&gt;WWWW[[#This Row],[Total PoP ]],WWWW[[#This Row],[Total PoP ]],WWWW[[#This Row],['#_of_affected_women_and_girls_receiving_a_sufficient_quantity_of_sanitary_pads]])</f>
        <v>0</v>
      </c>
      <c r="CR46" s="451">
        <f>IF(WWWW[[#This Row],['# People with access to soap]]&gt;WWWW[[#This Row],['# People with access to Sanity Pads]],WWWW[[#This Row],['# People with access to soap]],WWWW[[#This Row],['# People with access to Sanity Pads]])</f>
        <v>0</v>
      </c>
      <c r="CS46" s="451">
        <f>IF(WWWW[[#This Row],['# people reached by regular dedicated hygiene promotion_5]]&gt;WWWW[[#This Row],['# People received regular supply of hygiene items_6]],WWWW[[#This Row],['# people reached by regular dedicated hygiene promotion_5]],WWWW[[#This Row],['# People received regular supply of hygiene items_6]])</f>
        <v>0</v>
      </c>
      <c r="CT46" s="904">
        <f>IF(WWWW[[#This Row],[HRP3]]/WWWW[[#This Row],[Total PoP ]]&gt;100%,100%,WWWW[[#This Row],[HRP3]]/WWWW[[#This Row],[Total PoP ]])</f>
        <v>0</v>
      </c>
      <c r="CU46" s="452">
        <f>1-WWWW[[#This Row],[Hygiene Coverage%]]</f>
        <v>1</v>
      </c>
      <c r="CV46" s="450">
        <f>WWWW[[#This Row],['# people reached by regular dedicated hygiene promotion_5]]/WWWW[[#This Row],[Total PoP ]]</f>
        <v>0</v>
      </c>
      <c r="CW46" s="452">
        <f>IF(WWWW[[#This Row],['#_of_affected_households_receiving_a_sufficient_quantity_of_soap]]/WWWW[[#This Row],[Total HH]]&gt;1,1,WWWW[[#This Row],['#_of_affected_households_receiving_a_sufficient_quantity_of_soap]]/WWWW[[#This Row],[Total HH]])</f>
        <v>0</v>
      </c>
      <c r="CX46" s="455" t="str">
        <f>IF(WWWW[[#This Row],['#_students at TLS_CFS]]="","No","Yes")</f>
        <v>No</v>
      </c>
      <c r="CY46" s="452">
        <f>WWWW[[#This Row],[%_of_affected_people_surveyed_who_report_feeling_informed_about_the_different_WASH_services_available_to_them]]</f>
        <v>0</v>
      </c>
      <c r="CZ46" s="877">
        <f>WWWW[[#This Row],[%_of_affected_people_surveyed_who_report_feeling_satistfied_with_the_latrine_design_and_sanitation_service]]*WWWW[[#This Row],[Total PoP ]]</f>
        <v>0</v>
      </c>
      <c r="DA46" s="877">
        <f>WWWW[[#This Row],[%_of_affected_people_surveyed_who_report_feeling_satistfied_with_the_water_point_design_and_water_service]]*WWWW[[#This Row],[Total PoP ]]</f>
        <v>0</v>
      </c>
      <c r="DB46" s="877">
        <f>WWWW[[#This Row],[%_of_affected_people_surveyed_who_report_feeling_informed_about_the_different_WASH_services_available_to_them]]*WWWW[[#This Row],[Total PoP ]]</f>
        <v>0</v>
      </c>
      <c r="DC46" s="877">
        <f>WWWW[[#This Row],[%_of_complaints_received_that_result_in_timely_corrective_action_and_feedback_to_the_community]]*WWWW[[#This Row],[Total PoP ]]</f>
        <v>0</v>
      </c>
      <c r="DD46" s="451">
        <f>MAX(WWWW[[#This Row],['# of affected people surveyed who report feeling satistfied with the latrine design and sanitation service ]:['# complaints received that result in timely, corrective action and feedback to the community]])</f>
        <v>0</v>
      </c>
      <c r="DE46" s="500">
        <f>IF(WWWW[[#This Row],['#_PPL_accessed_water_in_TLS]]&gt;WWWW[[#This Row],['# students access to functioning school latrines_HRP5]],WWWW[[#This Row],['#_PPL_accessed_water_in_TLS]],WWWW[[#This Row],['# students access to functioning school latrines_HRP5]])</f>
        <v>200</v>
      </c>
      <c r="DF46" s="500">
        <f>IF(WWWW[[#This Row],['#_PPL_accessed_water_in_THF]]&gt;WWWW[[#This Row],['# people access to functioning latrines in THF_HRP6]],WWWW[[#This Row],['#_PPL_accessed_water_in_THF]],WWWW[[#This Row],['# people access to functioning latrines in THF_HRP6]])</f>
        <v>50</v>
      </c>
      <c r="DG46"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0</v>
      </c>
      <c r="DH4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I46"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46"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46"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0</v>
      </c>
      <c r="DL4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M46" s="899" t="str">
        <f>VLOOKUP(WWWW[[#This Row],[Site Name]],SiteDB6[[Site Name]:[CCCM Management]],6,FALSE)</f>
        <v>Yes</v>
      </c>
      <c r="DN46" s="899" t="str">
        <f>VLOOKUP(WWWW[[#This Row],[Site Name]],SiteDB6[[Site Name]:[CCCM Focal Agency]],7,FALSE)</f>
        <v>RI</v>
      </c>
      <c r="DO46" s="899" t="str">
        <f>VLOOKUP(WWWW[[#This Row],[Site Name]],SiteDB6[[Site Name]:[Location Type 1]],9,FALSE)</f>
        <v>Camp</v>
      </c>
      <c r="DP46" s="899" t="str">
        <f>VLOOKUP(WWWW[[#This Row],[Site Name]],SiteDB6[[Site Name]:[Type of Accommodation]],10,FALSE)</f>
        <v>Planned Camp</v>
      </c>
      <c r="DQ46" s="899" t="str">
        <f>VLOOKUP(WWWW[[#This Row],[Site Name]],SiteDB6[[Site Name]:[Ethnic or GCA/NGCA]],11,FALSE)</f>
        <v>Muslim</v>
      </c>
      <c r="DR46" s="899">
        <f>VLOOKUP(WWWW[[#This Row],[Site Name]],SiteDB6[[Site Name]:[Lat]],12,FALSE)</f>
        <v>20.037655000000001</v>
      </c>
      <c r="DS46" s="899">
        <f>VLOOKUP(WWWW[[#This Row],[Site Name]],SiteDB6[[Site Name]:[Long]],13,FALSE)</f>
        <v>93.370037999999994</v>
      </c>
      <c r="DT46" s="899" t="str">
        <f>VLOOKUP(WWWW[[#This Row],[Site Name]],SiteDB6[[Site Name]:[Pcode]],3,FALSE)</f>
        <v>MMR012CMP014</v>
      </c>
      <c r="DU46" s="477" t="str">
        <f t="shared" si="1"/>
        <v>Covered</v>
      </c>
      <c r="DV46" s="477">
        <f>VLOOKUP(WWWW[[#This Row],[Site Name]],SiteDB6[[Site Name]:[PWD_Total]],22,FALSE)</f>
        <v>73</v>
      </c>
      <c r="DW46" s="477">
        <f>VLOOKUP(WWWW[[#This Row],[Site Name]],SiteDB6[[Site Name]:[PWD_Total]],23,FALSE)</f>
        <v>318</v>
      </c>
      <c r="DX46" s="477">
        <f>WWWW[[#This Row],['# of Male_People with disabilities]]+WWWW[[#This Row],['# of Female_People with disabilities]]</f>
        <v>391</v>
      </c>
      <c r="DY46" s="899"/>
      <c r="DZ46" s="477"/>
      <c r="EA46" s="477"/>
      <c r="EB46" s="477"/>
      <c r="EC46" s="477">
        <f>VLOOKUP(WWWW[[#This Row],[Site Name]],SiteDB6[[Site Name]:[Pop
(CCCM as of Autust 2021)]],16,FALSE)</f>
        <v>747</v>
      </c>
      <c r="ED46" s="477">
        <f>VLOOKUP(WWWW[[#This Row],[Site Name]],SiteDB6[[Site Name]:[Pop
(CCCM as of Autust 2021)]],17,FALSE)</f>
        <v>3495</v>
      </c>
      <c r="EE46" s="477" t="s">
        <v>3308</v>
      </c>
    </row>
    <row r="47" spans="1:135">
      <c r="A47" s="897" t="s">
        <v>3172</v>
      </c>
      <c r="B47" s="897" t="s">
        <v>2270</v>
      </c>
      <c r="C47" s="898" t="s">
        <v>3248</v>
      </c>
      <c r="D47" s="898" t="s">
        <v>3249</v>
      </c>
      <c r="E47" s="898" t="s">
        <v>293</v>
      </c>
      <c r="F47" s="898" t="s">
        <v>294</v>
      </c>
      <c r="G47" s="863" t="s">
        <v>43</v>
      </c>
      <c r="H47" s="905" t="s">
        <v>421</v>
      </c>
      <c r="I47" s="500">
        <v>2042</v>
      </c>
      <c r="J47" s="500">
        <v>13135</v>
      </c>
      <c r="K47" s="684">
        <f>WWWW[[#This Row],[Total PoP ]]/WWWW[[#This Row],[Total HH]]</f>
        <v>6.4324191968658182</v>
      </c>
      <c r="L47" s="900" t="s">
        <v>3252</v>
      </c>
      <c r="M47" s="901" t="s">
        <v>3253</v>
      </c>
      <c r="N47" s="500"/>
      <c r="O47" s="500">
        <v>35</v>
      </c>
      <c r="P47" s="500">
        <v>41</v>
      </c>
      <c r="Q47" s="500"/>
      <c r="R47" s="500"/>
      <c r="S47" s="500"/>
      <c r="T47" s="500"/>
      <c r="U47" s="500">
        <v>19</v>
      </c>
      <c r="V47" s="450">
        <v>0.74</v>
      </c>
      <c r="W47" s="500">
        <f>9+5</f>
        <v>14</v>
      </c>
      <c r="X47" s="450">
        <v>0.51</v>
      </c>
      <c r="Y47" s="500"/>
      <c r="Z47" s="500"/>
      <c r="AA47" s="500"/>
      <c r="AB47" s="500">
        <v>23</v>
      </c>
      <c r="AC47" s="500">
        <v>2042</v>
      </c>
      <c r="AD47" s="500">
        <v>3</v>
      </c>
      <c r="AE47" s="500"/>
      <c r="AF47" s="831"/>
      <c r="AG47" s="500">
        <v>59</v>
      </c>
      <c r="AH47" s="500">
        <v>245</v>
      </c>
      <c r="AI47" s="500">
        <v>139</v>
      </c>
      <c r="AJ47" s="500">
        <v>150</v>
      </c>
      <c r="AK47" s="450">
        <v>1</v>
      </c>
      <c r="AL47" s="450">
        <v>0.92</v>
      </c>
      <c r="AM47" s="450">
        <v>0.73</v>
      </c>
      <c r="AN47" s="500"/>
      <c r="AO47" s="500">
        <v>163</v>
      </c>
      <c r="AP47" s="500">
        <v>1</v>
      </c>
      <c r="AQ47" s="500"/>
      <c r="AR47" s="500" t="s">
        <v>41</v>
      </c>
      <c r="AS47" s="500">
        <v>120</v>
      </c>
      <c r="AT47" s="500" t="s">
        <v>3239</v>
      </c>
      <c r="AU47" s="538" t="s">
        <v>3250</v>
      </c>
      <c r="AV47" s="500">
        <f>1+266</f>
        <v>267</v>
      </c>
      <c r="AW47" s="500">
        <f>90+380</f>
        <v>470</v>
      </c>
      <c r="AX47" s="500">
        <f>43+85</f>
        <v>128</v>
      </c>
      <c r="AY47" s="500">
        <f>35+79</f>
        <v>114</v>
      </c>
      <c r="AZ47" s="500">
        <v>1118</v>
      </c>
      <c r="BA47" s="500">
        <v>3354</v>
      </c>
      <c r="BB47" s="450">
        <v>0.85</v>
      </c>
      <c r="BC47" s="450">
        <v>1</v>
      </c>
      <c r="BD47" s="451">
        <v>8</v>
      </c>
      <c r="BE47" s="451">
        <v>0</v>
      </c>
      <c r="BF47" s="451">
        <v>2042</v>
      </c>
      <c r="BG47" s="451">
        <v>0</v>
      </c>
      <c r="BH47" s="451">
        <v>0</v>
      </c>
      <c r="BI47" s="902"/>
      <c r="BJ47" s="450">
        <v>1</v>
      </c>
      <c r="BK47" s="450">
        <v>1</v>
      </c>
      <c r="BL47" s="450">
        <v>0.96</v>
      </c>
      <c r="BM47" s="450">
        <v>1</v>
      </c>
      <c r="BN47" s="450"/>
      <c r="BO47" s="500">
        <v>139</v>
      </c>
      <c r="BP47" s="500"/>
      <c r="BQ47" s="500">
        <v>89</v>
      </c>
      <c r="BR47" s="500">
        <v>0</v>
      </c>
      <c r="BS47" s="500">
        <v>0</v>
      </c>
      <c r="BT47" s="500">
        <v>0</v>
      </c>
      <c r="BU47" s="500">
        <v>0</v>
      </c>
      <c r="BV47" s="452" t="str">
        <f>IF(WWWW[[#This Row],['#_Water samples_Tested_at_water_source]]="","no test","Tested")</f>
        <v>Tested</v>
      </c>
      <c r="BW47" s="452" t="str">
        <f>IF(WWWW[[#This Row],['#_Water samples_Tested_at_HH]]="","no test","Tested")</f>
        <v>Tested</v>
      </c>
      <c r="BX47" s="451" t="str">
        <f>IF(AND(WWWW[[#This Row],[Water_testing_at source]]="no test",WWWW[[#This Row],[Water_testing_at HH]]="no test"),"No Test","Tested")</f>
        <v>Tested</v>
      </c>
      <c r="BY47"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0.66615911686334217</v>
      </c>
      <c r="BZ47" s="903">
        <f>WWWW[[#This Row],[% HRP1]]*WWWW[[#This Row],[Total PoP ]]</f>
        <v>8750</v>
      </c>
      <c r="CA47" s="455">
        <f>WWWW[[#This Row],[HRP1]]/500</f>
        <v>17.5</v>
      </c>
      <c r="CB47" s="904">
        <f>1-WWWW[[#This Row],[% HRP1]]</f>
        <v>0.33384088313665783</v>
      </c>
      <c r="CC47" s="455">
        <f>WWWW[[#This Row],[%equitable and continuous access to sufficient quantity of safe drinking and domestic water''s GAP]]*WWWW[[#This Row],[Total PoP ]]</f>
        <v>4385.0000000000009</v>
      </c>
      <c r="CD47" s="451">
        <f>ROUND(IF(WWWW[[#This Row],[Total PoP ]]&lt;500,1,WWWW[[#This Row],[Total PoP ]]/500),0)</f>
        <v>26</v>
      </c>
      <c r="CE47" s="451">
        <f>IF(WWWW[[#This Row],[Total required water points]]-WWWW[[#This Row],['#Water points coverage]]&lt;0,0,WWWW[[#This Row],[Total required water points]]-WWWW[[#This Row],['#Water points coverage]])</f>
        <v>8.5</v>
      </c>
      <c r="CF47" s="452">
        <f>WWWW[[#This Row],[HRP2]]/WWWW[[#This Row],[Total PoP ]]</f>
        <v>0.10224590787971069</v>
      </c>
      <c r="CG47"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1343</v>
      </c>
      <c r="CH47" s="455">
        <f>IF(WWWW[[#This Row],['#_Functional_adult_latrines]]="","",WWWW[[#This Row],[Total PoP ]]/WWWW[[#This Row],['#_Functional_adult_latrines]])</f>
        <v>222.62711864406779</v>
      </c>
      <c r="CI47" s="451">
        <f>WWWW[[#This Row],['#_of_latrines_in_TLS/CFS]]*50</f>
        <v>50</v>
      </c>
      <c r="CJ47" s="451">
        <f>IF(WWWW[[#This Row],['#_of_latrines_in_THF]]="",0,WWWW[[#This Row],['#_of_latrines_in_THF]]*50)</f>
        <v>0</v>
      </c>
      <c r="CK47" s="451">
        <f>ROUND(IF(WWWW[[#This Row],[Location Type 1]]="camp",WWWW[[#This Row],[Total PoP ]]/20),0)</f>
        <v>657</v>
      </c>
      <c r="CL47" s="451">
        <f>IF(WWWW[[#This Row],[Total required Latrines]]-WWWW[[#This Row],['#_Existing_latrines]]&lt;0,0,WWWW[[#This Row],[Total required Latrines]]-WWWW[[#This Row],['#_Existing_latrines]])</f>
        <v>412</v>
      </c>
      <c r="CM47" s="904">
        <f>1-WWWW[[#This Row],[% HRP2]]</f>
        <v>0.89775409212028934</v>
      </c>
      <c r="CN47" s="452">
        <f>IF(WWWW[[#This Row],['#_Existing_latrines]]="","NA",(WWWW[[#This Row],['#_Existing_latrines]]-WWWW[[#This Row],['#_Functional_adult_latrines]])/WWWW[[#This Row],['#_Existing_latrines]])</f>
        <v>0.75918367346938775</v>
      </c>
      <c r="CO47"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979</v>
      </c>
      <c r="CP47"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7191.4446620959843</v>
      </c>
      <c r="CQ47" s="451">
        <f>IF(WWWW[[#This Row],['#_of_affected_women_and_girls_receiving_a_sufficient_quantity_of_sanitary_pads]]&gt;WWWW[[#This Row],[Total PoP ]],WWWW[[#This Row],[Total PoP ]],WWWW[[#This Row],['#_of_affected_women_and_girls_receiving_a_sufficient_quantity_of_sanitary_pads]])</f>
        <v>3354</v>
      </c>
      <c r="CR47" s="451">
        <f>IF(WWWW[[#This Row],['# People with access to soap]]&gt;WWWW[[#This Row],['# People with access to Sanity Pads]],WWWW[[#This Row],['# People with access to soap]],WWWW[[#This Row],['# People with access to Sanity Pads]])</f>
        <v>7191.4446620959843</v>
      </c>
      <c r="CS47" s="451">
        <f>IF(WWWW[[#This Row],['# people reached by regular dedicated hygiene promotion_5]]&gt;WWWW[[#This Row],['# People received regular supply of hygiene items_6]],WWWW[[#This Row],['# people reached by regular dedicated hygiene promotion_5]],WWWW[[#This Row],['# People received regular supply of hygiene items_6]])</f>
        <v>7191.4446620959843</v>
      </c>
      <c r="CT47" s="904">
        <f>IF(WWWW[[#This Row],[HRP3]]/WWWW[[#This Row],[Total PoP ]]&gt;100%,100%,WWWW[[#This Row],[HRP3]]/WWWW[[#This Row],[Total PoP ]])</f>
        <v>0.54750244857982366</v>
      </c>
      <c r="CU47" s="452">
        <f>1-WWWW[[#This Row],[Hygiene Coverage%]]</f>
        <v>0.45249755142017634</v>
      </c>
      <c r="CV47" s="450">
        <f>WWWW[[#This Row],['# people reached by regular dedicated hygiene promotion_5]]/WWWW[[#This Row],[Total PoP ]]</f>
        <v>7.4533688618195662E-2</v>
      </c>
      <c r="CW47" s="452">
        <f>IF(WWWW[[#This Row],['#_of_affected_households_receiving_a_sufficient_quantity_of_soap]]/WWWW[[#This Row],[Total HH]]&gt;1,1,WWWW[[#This Row],['#_of_affected_households_receiving_a_sufficient_quantity_of_soap]]/WWWW[[#This Row],[Total HH]])</f>
        <v>0.54750244857982366</v>
      </c>
      <c r="CX47" s="455" t="str">
        <f>IF(WWWW[[#This Row],['#_students at TLS_CFS]]="","No","Yes")</f>
        <v>No</v>
      </c>
      <c r="CY47" s="452">
        <f>WWWW[[#This Row],[%_of_affected_people_surveyed_who_report_feeling_informed_about_the_different_WASH_services_available_to_them]]</f>
        <v>0.96</v>
      </c>
      <c r="CZ47" s="877">
        <f>WWWW[[#This Row],[%_of_affected_people_surveyed_who_report_feeling_satistfied_with_the_latrine_design_and_sanitation_service]]*WWWW[[#This Row],[Total PoP ]]</f>
        <v>13135</v>
      </c>
      <c r="DA47" s="877">
        <f>WWWW[[#This Row],[%_of_affected_people_surveyed_who_report_feeling_satistfied_with_the_water_point_design_and_water_service]]*WWWW[[#This Row],[Total PoP ]]</f>
        <v>13135</v>
      </c>
      <c r="DB47" s="877">
        <f>WWWW[[#This Row],[%_of_affected_people_surveyed_who_report_feeling_informed_about_the_different_WASH_services_available_to_them]]*WWWW[[#This Row],[Total PoP ]]</f>
        <v>12609.6</v>
      </c>
      <c r="DC47" s="877">
        <f>WWWW[[#This Row],[%_of_complaints_received_that_result_in_timely_corrective_action_and_feedback_to_the_community]]*WWWW[[#This Row],[Total PoP ]]</f>
        <v>13135</v>
      </c>
      <c r="DD47" s="451">
        <f>MAX(WWWW[[#This Row],['# of affected people surveyed who report feeling satistfied with the latrine design and sanitation service ]:['# complaints received that result in timely, corrective action and feedback to the community]])</f>
        <v>13135</v>
      </c>
      <c r="DE47" s="500">
        <f>IF(WWWW[[#This Row],['#_PPL_accessed_water_in_TLS]]&gt;WWWW[[#This Row],['# students access to functioning school latrines_HRP5]],WWWW[[#This Row],['#_PPL_accessed_water_in_TLS]],WWWW[[#This Row],['# students access to functioning school latrines_HRP5]])</f>
        <v>50</v>
      </c>
      <c r="DF47" s="500">
        <f>IF(WWWW[[#This Row],['#_PPL_accessed_water_in_THF]]&gt;WWWW[[#This Row],['# people access to functioning latrines in THF_HRP6]],WWWW[[#This Row],['#_PPL_accessed_water_in_THF]],WWWW[[#This Row],['# people access to functioning latrines in THF_HRP6]])</f>
        <v>0</v>
      </c>
      <c r="DG47"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11500</v>
      </c>
      <c r="DH4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13135</v>
      </c>
      <c r="DI47"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47" s="500">
        <f>IF(WWWW[[#This Row],[Is_there_an_effective_restrored_drainage_system?]]="",0,IF(WWWW[[#This Row],[Is_there_an_effective_restrored_drainage_system?]]="&lt;30%",WWWW[[#This Row],[Total PoP ]]*25%,IF(WWWW[[#This Row],[Is_there_an_effective_restrored_drainage_system?]]="30%-70%",WWWW[[#This Row],[Total PoP ]]*50%,WWWW[[#This Row],[Total PoP ]]*75%)))</f>
        <v>6567.5</v>
      </c>
      <c r="DK47"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979</v>
      </c>
      <c r="DL4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13135</v>
      </c>
      <c r="DM47" s="899" t="str">
        <f>VLOOKUP(WWWW[[#This Row],[Site Name]],SiteDB6[[Site Name]:[CCCM Management]],6,FALSE)</f>
        <v>Yes</v>
      </c>
      <c r="DN47" s="899">
        <f>VLOOKUP(WWWW[[#This Row],[Site Name]],SiteDB6[[Site Name]:[CCCM Focal Agency]],7,FALSE)</f>
        <v>0</v>
      </c>
      <c r="DO47" s="899" t="str">
        <f>VLOOKUP(WWWW[[#This Row],[Site Name]],SiteDB6[[Site Name]:[Location Type 1]],9,FALSE)</f>
        <v>Camp</v>
      </c>
      <c r="DP47" s="899" t="str">
        <f>VLOOKUP(WWWW[[#This Row],[Site Name]],SiteDB6[[Site Name]:[Type of Accommodation]],10,FALSE)</f>
        <v>Self Settled Camp</v>
      </c>
      <c r="DQ47" s="899" t="str">
        <f>VLOOKUP(WWWW[[#This Row],[Site Name]],SiteDB6[[Site Name]:[Ethnic or GCA/NGCA]],11,FALSE)</f>
        <v>Muslim</v>
      </c>
      <c r="DR47" s="899">
        <f>VLOOKUP(WWWW[[#This Row],[Site Name]],SiteDB6[[Site Name]:[Lat]],12,FALSE)</f>
        <v>20.1585</v>
      </c>
      <c r="DS47" s="899">
        <f>VLOOKUP(WWWW[[#This Row],[Site Name]],SiteDB6[[Site Name]:[Long]],13,FALSE)</f>
        <v>92.839416999999997</v>
      </c>
      <c r="DT47" s="899" t="str">
        <f>VLOOKUP(WWWW[[#This Row],[Site Name]],SiteDB6[[Site Name]:[Pcode]],3,FALSE)</f>
        <v>MMR012CMP046</v>
      </c>
      <c r="DU47" s="477" t="str">
        <f t="shared" si="1"/>
        <v>Covered</v>
      </c>
      <c r="DV47" s="477">
        <f>VLOOKUP(WWWW[[#This Row],[Site Name]],SiteDB6[[Site Name]:[PWD_Total]],22,FALSE)</f>
        <v>365</v>
      </c>
      <c r="DW47" s="477">
        <f>VLOOKUP(WWWW[[#This Row],[Site Name]],SiteDB6[[Site Name]:[PWD_Total]],23,FALSE)</f>
        <v>800</v>
      </c>
      <c r="DX47" s="477">
        <f>WWWW[[#This Row],['# of Male_People with disabilities]]+WWWW[[#This Row],['# of Female_People with disabilities]]</f>
        <v>1165</v>
      </c>
      <c r="DY47" s="899"/>
      <c r="DZ47" s="477"/>
      <c r="EA47" s="477"/>
      <c r="EB47" s="477"/>
      <c r="EC47" s="477">
        <f>VLOOKUP(WWWW[[#This Row],[Site Name]],SiteDB6[[Site Name]:[Pop
(CCCM as of Autust 2021)]],16,FALSE)</f>
        <v>2062</v>
      </c>
      <c r="ED47" s="477">
        <f>VLOOKUP(WWWW[[#This Row],[Site Name]],SiteDB6[[Site Name]:[Pop
(CCCM as of Autust 2021)]],17,FALSE)</f>
        <v>12522</v>
      </c>
      <c r="EE47" s="477" t="s">
        <v>3307</v>
      </c>
    </row>
    <row r="48" spans="1:135">
      <c r="A48" s="897" t="s">
        <v>3172</v>
      </c>
      <c r="B48" s="897" t="s">
        <v>2619</v>
      </c>
      <c r="C48" s="983" t="s">
        <v>2269</v>
      </c>
      <c r="D48" s="898" t="s">
        <v>3251</v>
      </c>
      <c r="E48" s="881" t="s">
        <v>293</v>
      </c>
      <c r="F48" s="898" t="s">
        <v>294</v>
      </c>
      <c r="G48" s="863" t="s">
        <v>43</v>
      </c>
      <c r="H48" s="905" t="s">
        <v>425</v>
      </c>
      <c r="I48" s="500">
        <v>1013</v>
      </c>
      <c r="J48" s="500">
        <v>5950</v>
      </c>
      <c r="K48" s="684">
        <f>WWWW[[#This Row],[Total PoP ]]/WWWW[[#This Row],[Total HH]]</f>
        <v>5.8736426456071076</v>
      </c>
      <c r="L48" s="900">
        <v>45017</v>
      </c>
      <c r="M48" s="901">
        <v>45382</v>
      </c>
      <c r="N48" s="500">
        <v>683</v>
      </c>
      <c r="O48" s="500">
        <v>57</v>
      </c>
      <c r="P48" s="500">
        <v>69</v>
      </c>
      <c r="Q48" s="500"/>
      <c r="R48" s="500"/>
      <c r="S48" s="500"/>
      <c r="T48" s="500"/>
      <c r="U48" s="500">
        <v>33</v>
      </c>
      <c r="V48" s="450">
        <v>0.73</v>
      </c>
      <c r="W48" s="500"/>
      <c r="X48" s="450"/>
      <c r="Y48" s="500"/>
      <c r="Z48" s="500"/>
      <c r="AA48" s="500"/>
      <c r="AB48" s="500">
        <v>7</v>
      </c>
      <c r="AC48" s="500">
        <v>1025</v>
      </c>
      <c r="AD48" s="500"/>
      <c r="AE48" s="500"/>
      <c r="AF48" s="831"/>
      <c r="AG48" s="500">
        <v>18</v>
      </c>
      <c r="AH48" s="500">
        <v>317</v>
      </c>
      <c r="AI48" s="500">
        <v>148</v>
      </c>
      <c r="AJ48" s="500">
        <v>144</v>
      </c>
      <c r="AK48" s="450">
        <v>1</v>
      </c>
      <c r="AL48" s="450">
        <v>0.96</v>
      </c>
      <c r="AM48" s="450">
        <v>0.53</v>
      </c>
      <c r="AN48" s="500"/>
      <c r="AO48" s="500">
        <v>143</v>
      </c>
      <c r="AP48" s="500"/>
      <c r="AQ48" s="500"/>
      <c r="AR48" s="500" t="s">
        <v>41</v>
      </c>
      <c r="AS48" s="500">
        <v>119</v>
      </c>
      <c r="AT48" s="500"/>
      <c r="AU48" s="538"/>
      <c r="AV48" s="500">
        <v>409</v>
      </c>
      <c r="AW48" s="500">
        <v>812</v>
      </c>
      <c r="AX48" s="500">
        <v>456</v>
      </c>
      <c r="AY48" s="500">
        <v>499</v>
      </c>
      <c r="AZ48" s="500">
        <v>2026</v>
      </c>
      <c r="BA48" s="500">
        <v>2546</v>
      </c>
      <c r="BB48" s="450">
        <v>0.93</v>
      </c>
      <c r="BC48" s="450">
        <v>1</v>
      </c>
      <c r="BD48" s="451"/>
      <c r="BE48" s="451">
        <v>0</v>
      </c>
      <c r="BF48" s="451">
        <v>1026</v>
      </c>
      <c r="BG48" s="451">
        <v>0</v>
      </c>
      <c r="BH48" s="451">
        <v>0</v>
      </c>
      <c r="BI48" s="902"/>
      <c r="BJ48" s="450">
        <v>0.96</v>
      </c>
      <c r="BK48" s="450">
        <v>0.96</v>
      </c>
      <c r="BL48" s="450">
        <v>0.96</v>
      </c>
      <c r="BM48" s="450">
        <v>0.86</v>
      </c>
      <c r="BN48" s="450"/>
      <c r="BO48" s="500">
        <v>148</v>
      </c>
      <c r="BP48" s="500"/>
      <c r="BQ48" s="500">
        <v>109</v>
      </c>
      <c r="BR48" s="500"/>
      <c r="BS48" s="500"/>
      <c r="BT48" s="500"/>
      <c r="BU48" s="500"/>
      <c r="BV48" s="452" t="str">
        <f>IF(WWWW[[#This Row],['#_Water samples_Tested_at_water_source]]="","no test","Tested")</f>
        <v>Tested</v>
      </c>
      <c r="BW48" s="452" t="str">
        <f>IF(WWWW[[#This Row],['#_Water samples_Tested_at_HH]]="","no test","Tested")</f>
        <v>no test</v>
      </c>
      <c r="BX48" s="451" t="str">
        <f>IF(AND(WWWW[[#This Row],[Water_testing_at source]]="no test",WWWW[[#This Row],[Water_testing_at HH]]="no test"),"No Test","Tested")</f>
        <v>Tested</v>
      </c>
      <c r="BY48"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48" s="903">
        <f>WWWW[[#This Row],[% HRP1]]*WWWW[[#This Row],[Total PoP ]]</f>
        <v>5950</v>
      </c>
      <c r="CA48" s="455">
        <f>WWWW[[#This Row],[HRP1]]/500</f>
        <v>11.9</v>
      </c>
      <c r="CB48" s="904">
        <f>1-WWWW[[#This Row],[% HRP1]]</f>
        <v>0</v>
      </c>
      <c r="CC48" s="455">
        <f>WWWW[[#This Row],[%equitable and continuous access to sufficient quantity of safe drinking and domestic water''s GAP]]*WWWW[[#This Row],[Total PoP ]]</f>
        <v>0</v>
      </c>
      <c r="CD48" s="451">
        <f>ROUND(IF(WWWW[[#This Row],[Total PoP ]]&lt;500,1,WWWW[[#This Row],[Total PoP ]]/500),0)</f>
        <v>12</v>
      </c>
      <c r="CE48" s="451">
        <f>IF(WWWW[[#This Row],[Total required water points]]-WWWW[[#This Row],['#Water points coverage]]&lt;0,0,WWWW[[#This Row],[Total required water points]]-WWWW[[#This Row],['#Water points coverage]])</f>
        <v>9.9999999999999645E-2</v>
      </c>
      <c r="CF48" s="452">
        <f>WWWW[[#This Row],[HRP2]]/WWWW[[#This Row],[Total PoP ]]</f>
        <v>8.4537815126050422E-2</v>
      </c>
      <c r="CG48"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503</v>
      </c>
      <c r="CH48" s="455">
        <f>IF(WWWW[[#This Row],['#_Functional_adult_latrines]]="","",WWWW[[#This Row],[Total PoP ]]/WWWW[[#This Row],['#_Functional_adult_latrines]])</f>
        <v>330.55555555555554</v>
      </c>
      <c r="CI48" s="451">
        <f>WWWW[[#This Row],['#_of_latrines_in_TLS/CFS]]*50</f>
        <v>0</v>
      </c>
      <c r="CJ48" s="451">
        <f>IF(WWWW[[#This Row],['#_of_latrines_in_THF]]="",0,WWWW[[#This Row],['#_of_latrines_in_THF]]*50)</f>
        <v>0</v>
      </c>
      <c r="CK48" s="451">
        <f>ROUND(IF(WWWW[[#This Row],[Location Type 1]]="camp",WWWW[[#This Row],[Total PoP ]]/20),0)</f>
        <v>298</v>
      </c>
      <c r="CL48" s="451">
        <f>IF(WWWW[[#This Row],[Total required Latrines]]-WWWW[[#This Row],['#_Existing_latrines]]&lt;0,0,WWWW[[#This Row],[Total required Latrines]]-WWWW[[#This Row],['#_Existing_latrines]])</f>
        <v>0</v>
      </c>
      <c r="CM48" s="904">
        <f>1-WWWW[[#This Row],[% HRP2]]</f>
        <v>0.91546218487394959</v>
      </c>
      <c r="CN48" s="452">
        <f>IF(WWWW[[#This Row],['#_Existing_latrines]]="","NA",(WWWW[[#This Row],['#_Existing_latrines]]-WWWW[[#This Row],['#_Functional_adult_latrines]])/WWWW[[#This Row],['#_Existing_latrines]])</f>
        <v>0.94321766561514198</v>
      </c>
      <c r="CO48"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2176</v>
      </c>
      <c r="CP48"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5950</v>
      </c>
      <c r="CQ48" s="451">
        <f>IF(WWWW[[#This Row],['#_of_affected_women_and_girls_receiving_a_sufficient_quantity_of_sanitary_pads]]&gt;WWWW[[#This Row],[Total PoP ]],WWWW[[#This Row],[Total PoP ]],WWWW[[#This Row],['#_of_affected_women_and_girls_receiving_a_sufficient_quantity_of_sanitary_pads]])</f>
        <v>2546</v>
      </c>
      <c r="CR48" s="451">
        <f>IF(WWWW[[#This Row],['# People with access to soap]]&gt;WWWW[[#This Row],['# People with access to Sanity Pads]],WWWW[[#This Row],['# People with access to soap]],WWWW[[#This Row],['# People with access to Sanity Pads]])</f>
        <v>5950</v>
      </c>
      <c r="CS48" s="451">
        <f>IF(WWWW[[#This Row],['# people reached by regular dedicated hygiene promotion_5]]&gt;WWWW[[#This Row],['# People received regular supply of hygiene items_6]],WWWW[[#This Row],['# people reached by regular dedicated hygiene promotion_5]],WWWW[[#This Row],['# People received regular supply of hygiene items_6]])</f>
        <v>5950</v>
      </c>
      <c r="CT48" s="904">
        <f>IF(WWWW[[#This Row],[HRP3]]/WWWW[[#This Row],[Total PoP ]]&gt;100%,100%,WWWW[[#This Row],[HRP3]]/WWWW[[#This Row],[Total PoP ]])</f>
        <v>1</v>
      </c>
      <c r="CU48" s="452">
        <f>1-WWWW[[#This Row],[Hygiene Coverage%]]</f>
        <v>0</v>
      </c>
      <c r="CV48" s="450">
        <f>WWWW[[#This Row],['# people reached by regular dedicated hygiene promotion_5]]/WWWW[[#This Row],[Total PoP ]]</f>
        <v>0.36571428571428571</v>
      </c>
      <c r="CW48" s="452">
        <f>IF(WWWW[[#This Row],['#_of_affected_households_receiving_a_sufficient_quantity_of_soap]]/WWWW[[#This Row],[Total HH]]&gt;1,1,WWWW[[#This Row],['#_of_affected_households_receiving_a_sufficient_quantity_of_soap]]/WWWW[[#This Row],[Total HH]])</f>
        <v>1</v>
      </c>
      <c r="CX48" s="455" t="str">
        <f>IF(WWWW[[#This Row],['#_students at TLS_CFS]]="","No","Yes")</f>
        <v>Yes</v>
      </c>
      <c r="CY48" s="452">
        <f>WWWW[[#This Row],[%_of_affected_people_surveyed_who_report_feeling_informed_about_the_different_WASH_services_available_to_them]]</f>
        <v>0.96</v>
      </c>
      <c r="CZ48" s="877">
        <f>WWWW[[#This Row],[%_of_affected_people_surveyed_who_report_feeling_satistfied_with_the_latrine_design_and_sanitation_service]]*WWWW[[#This Row],[Total PoP ]]</f>
        <v>5712</v>
      </c>
      <c r="DA48" s="877">
        <f>WWWW[[#This Row],[%_of_affected_people_surveyed_who_report_feeling_satistfied_with_the_water_point_design_and_water_service]]*WWWW[[#This Row],[Total PoP ]]</f>
        <v>5712</v>
      </c>
      <c r="DB48" s="877">
        <f>WWWW[[#This Row],[%_of_affected_people_surveyed_who_report_feeling_informed_about_the_different_WASH_services_available_to_them]]*WWWW[[#This Row],[Total PoP ]]</f>
        <v>5712</v>
      </c>
      <c r="DC48" s="877">
        <f>WWWW[[#This Row],[%_of_complaints_received_that_result_in_timely_corrective_action_and_feedback_to_the_community]]*WWWW[[#This Row],[Total PoP ]]</f>
        <v>5117</v>
      </c>
      <c r="DD48" s="451">
        <f>MAX(WWWW[[#This Row],['# of affected people surveyed who report feeling satistfied with the latrine design and sanitation service ]:['# complaints received that result in timely, corrective action and feedback to the community]])</f>
        <v>5712</v>
      </c>
      <c r="DE48" s="500">
        <f>IF(WWWW[[#This Row],['#_PPL_accessed_water_in_TLS]]&gt;WWWW[[#This Row],['# students access to functioning school latrines_HRP5]],WWWW[[#This Row],['#_PPL_accessed_water_in_TLS]],WWWW[[#This Row],['# students access to functioning school latrines_HRP5]])</f>
        <v>0</v>
      </c>
      <c r="DF48" s="500">
        <f>IF(WWWW[[#This Row],['#_PPL_accessed_water_in_THF]]&gt;WWWW[[#This Row],['# people access to functioning latrines in THF_HRP6]],WWWW[[#This Row],['#_PPL_accessed_water_in_THF]],WWWW[[#This Row],['# people access to functioning latrines in THF_HRP6]])</f>
        <v>0</v>
      </c>
      <c r="DG48"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5950</v>
      </c>
      <c r="DH4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5950</v>
      </c>
      <c r="DI48"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48"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48"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2176</v>
      </c>
      <c r="DL4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5950</v>
      </c>
      <c r="DM48" s="899" t="str">
        <f>VLOOKUP(WWWW[[#This Row],[Site Name]],SiteDB6[[Site Name]:[CCCM Management]],6,FALSE)</f>
        <v>Yes</v>
      </c>
      <c r="DN48" s="899">
        <f>VLOOKUP(WWWW[[#This Row],[Site Name]],SiteDB6[[Site Name]:[CCCM Focal Agency]],7,FALSE)</f>
        <v>0</v>
      </c>
      <c r="DO48" s="899" t="str">
        <f>VLOOKUP(WWWW[[#This Row],[Site Name]],SiteDB6[[Site Name]:[Location Type 1]],9,FALSE)</f>
        <v>Camp</v>
      </c>
      <c r="DP48" s="899" t="str">
        <f>VLOOKUP(WWWW[[#This Row],[Site Name]],SiteDB6[[Site Name]:[Type of Accommodation]],10,FALSE)</f>
        <v>Planned Camp</v>
      </c>
      <c r="DQ48" s="899" t="str">
        <f>VLOOKUP(WWWW[[#This Row],[Site Name]],SiteDB6[[Site Name]:[Ethnic or GCA/NGCA]],11,FALSE)</f>
        <v>Muslim</v>
      </c>
      <c r="DR48" s="899">
        <f>VLOOKUP(WWWW[[#This Row],[Site Name]],SiteDB6[[Site Name]:[Lat]],12,FALSE)</f>
        <v>20.179939999999998</v>
      </c>
      <c r="DS48" s="899">
        <f>VLOOKUP(WWWW[[#This Row],[Site Name]],SiteDB6[[Site Name]:[Long]],13,FALSE)</f>
        <v>92.831879000000001</v>
      </c>
      <c r="DT48" s="899" t="str">
        <f>VLOOKUP(WWWW[[#This Row],[Site Name]],SiteDB6[[Site Name]:[Pcode]],3,FALSE)</f>
        <v>MMR012CMP048</v>
      </c>
      <c r="DU48" s="477" t="str">
        <f t="shared" si="1"/>
        <v>Covered</v>
      </c>
      <c r="DV48" s="477">
        <f>VLOOKUP(WWWW[[#This Row],[Site Name]],SiteDB6[[Site Name]:[PWD_Total]],22,FALSE)</f>
        <v>250</v>
      </c>
      <c r="DW48" s="477">
        <f>VLOOKUP(WWWW[[#This Row],[Site Name]],SiteDB6[[Site Name]:[PWD_Total]],23,FALSE)</f>
        <v>699</v>
      </c>
      <c r="DX48" s="477">
        <f>WWWW[[#This Row],['# of Male_People with disabilities]]+WWWW[[#This Row],['# of Female_People with disabilities]]</f>
        <v>949</v>
      </c>
      <c r="DY48" s="899"/>
      <c r="DZ48" s="477"/>
      <c r="EA48" s="477"/>
      <c r="EB48" s="477"/>
      <c r="EC48" s="477">
        <f>VLOOKUP(WWWW[[#This Row],[Site Name]],SiteDB6[[Site Name]:[Pop
(CCCM as of Autust 2021)]],16,FALSE)</f>
        <v>1019</v>
      </c>
      <c r="ED48" s="477">
        <f>VLOOKUP(WWWW[[#This Row],[Site Name]],SiteDB6[[Site Name]:[Pop
(CCCM as of Autust 2021)]],17,FALSE)</f>
        <v>6906</v>
      </c>
      <c r="EE48" s="477" t="s">
        <v>3307</v>
      </c>
    </row>
    <row r="49" spans="1:135">
      <c r="A49" s="1065" t="s">
        <v>3173</v>
      </c>
      <c r="B49" s="1065" t="s">
        <v>265</v>
      </c>
      <c r="C49" s="983" t="s">
        <v>3240</v>
      </c>
      <c r="D49" s="983" t="s">
        <v>3241</v>
      </c>
      <c r="E49" s="983" t="s">
        <v>293</v>
      </c>
      <c r="F49" s="983" t="s">
        <v>401</v>
      </c>
      <c r="G49" s="863" t="s">
        <v>43</v>
      </c>
      <c r="H49" s="983" t="s">
        <v>411</v>
      </c>
      <c r="I49" s="985">
        <v>1104</v>
      </c>
      <c r="J49" s="985">
        <v>5489</v>
      </c>
      <c r="K49" s="684">
        <f>WWWW[[#This Row],[Total PoP ]]/WWWW[[#This Row],[Total HH]]</f>
        <v>4.9719202898550723</v>
      </c>
      <c r="L49" s="986" t="s">
        <v>3300</v>
      </c>
      <c r="M49" s="987" t="s">
        <v>3301</v>
      </c>
      <c r="N49" s="985"/>
      <c r="O49" s="500"/>
      <c r="P49" s="985"/>
      <c r="Q49" s="500">
        <v>14</v>
      </c>
      <c r="R49" s="500">
        <v>14</v>
      </c>
      <c r="S49" s="985"/>
      <c r="T49" s="985">
        <v>5489</v>
      </c>
      <c r="U49" s="985">
        <v>1</v>
      </c>
      <c r="V49" s="988">
        <v>1</v>
      </c>
      <c r="W49" s="985">
        <v>3</v>
      </c>
      <c r="X49" s="988">
        <v>0</v>
      </c>
      <c r="Y49" s="985">
        <v>1104</v>
      </c>
      <c r="Z49" s="500"/>
      <c r="AA49" s="500"/>
      <c r="AB49" s="500"/>
      <c r="AC49" s="500"/>
      <c r="AD49" s="500"/>
      <c r="AE49" s="500"/>
      <c r="AF49" s="989" t="s">
        <v>3302</v>
      </c>
      <c r="AG49" s="985">
        <v>143</v>
      </c>
      <c r="AH49" s="985">
        <v>206</v>
      </c>
      <c r="AI49" s="985">
        <v>44</v>
      </c>
      <c r="AJ49" s="985">
        <v>143</v>
      </c>
      <c r="AK49" s="988">
        <v>0.97</v>
      </c>
      <c r="AL49" s="988">
        <v>0.99</v>
      </c>
      <c r="AM49" s="988"/>
      <c r="AN49" s="985">
        <v>26</v>
      </c>
      <c r="AO49" s="985">
        <v>86</v>
      </c>
      <c r="AP49" s="985"/>
      <c r="AQ49" s="500"/>
      <c r="AR49" s="985" t="s">
        <v>41</v>
      </c>
      <c r="AS49" s="500"/>
      <c r="AT49" s="500"/>
      <c r="AU49" s="990" t="s">
        <v>3238</v>
      </c>
      <c r="AV49" s="985">
        <v>1051</v>
      </c>
      <c r="AW49" s="985">
        <v>1259</v>
      </c>
      <c r="AX49" s="985">
        <v>939</v>
      </c>
      <c r="AY49" s="985">
        <v>842</v>
      </c>
      <c r="AZ49" s="985">
        <v>1104</v>
      </c>
      <c r="BA49" s="985">
        <v>1580</v>
      </c>
      <c r="BB49" s="450">
        <v>0.14000000000000001</v>
      </c>
      <c r="BC49" s="988">
        <v>0.88</v>
      </c>
      <c r="BD49" s="451"/>
      <c r="BE49" s="451">
        <v>36</v>
      </c>
      <c r="BF49" s="451">
        <v>1104</v>
      </c>
      <c r="BG49" s="451">
        <v>0</v>
      </c>
      <c r="BH49" s="451">
        <v>5489</v>
      </c>
      <c r="BI49" s="991" t="s">
        <v>3238</v>
      </c>
      <c r="BJ49" s="450">
        <v>0.76</v>
      </c>
      <c r="BK49" s="450">
        <v>0.9</v>
      </c>
      <c r="BL49" s="450">
        <v>1</v>
      </c>
      <c r="BM49" s="450">
        <v>1</v>
      </c>
      <c r="BN49" s="450"/>
      <c r="BO49" s="500"/>
      <c r="BP49" s="500"/>
      <c r="BQ49" s="500"/>
      <c r="BR49" s="500"/>
      <c r="BS49" s="500"/>
      <c r="BT49" s="500"/>
      <c r="BU49" s="500"/>
      <c r="BV49" s="992" t="str">
        <f>IF(WWWW[[#This Row],['#_Water samples_Tested_at_water_source]]="","no test","Tested")</f>
        <v>Tested</v>
      </c>
      <c r="BW49" s="992" t="str">
        <f>IF(WWWW[[#This Row],['#_Water samples_Tested_at_HH]]="","no test","Tested")</f>
        <v>Tested</v>
      </c>
      <c r="BX49" s="993" t="str">
        <f>IF(AND(WWWW[[#This Row],[Water_testing_at source]]="no test",WWWW[[#This Row],[Water_testing_at HH]]="no test"),"No Test","Tested")</f>
        <v>Tested</v>
      </c>
      <c r="BY49" s="9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49" s="994">
        <f>WWWW[[#This Row],[% HRP1]]*WWWW[[#This Row],[Total PoP ]]</f>
        <v>5489</v>
      </c>
      <c r="CA49" s="995">
        <f>WWWW[[#This Row],[HRP1]]/500</f>
        <v>10.978</v>
      </c>
      <c r="CB49" s="996">
        <f>1-WWWW[[#This Row],[% HRP1]]</f>
        <v>0</v>
      </c>
      <c r="CC49" s="995">
        <f>WWWW[[#This Row],[%equitable and continuous access to sufficient quantity of safe drinking and domestic water''s GAP]]*WWWW[[#This Row],[Total PoP ]]</f>
        <v>0</v>
      </c>
      <c r="CD49" s="451">
        <f>ROUND(IF(WWWW[[#This Row],[Total PoP ]]&lt;500,1,WWWW[[#This Row],[Total PoP ]]/500),0)</f>
        <v>11</v>
      </c>
      <c r="CE49" s="993">
        <f>IF(WWWW[[#This Row],[Total required water points]]-WWWW[[#This Row],['#Water points coverage]]&lt;0,0,WWWW[[#This Row],[Total required water points]]-WWWW[[#This Row],['#Water points coverage]])</f>
        <v>2.2000000000000242E-2</v>
      </c>
      <c r="CF49" s="452">
        <f>WWWW[[#This Row],[HRP2]]/WWWW[[#This Row],[Total PoP ]]</f>
        <v>0.63144470759701221</v>
      </c>
      <c r="CG49" s="9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3466</v>
      </c>
      <c r="CH49" s="455">
        <f>IF(WWWW[[#This Row],['#_Functional_adult_latrines]]="","",WWWW[[#This Row],[Total PoP ]]/WWWW[[#This Row],['#_Functional_adult_latrines]])</f>
        <v>38.384615384615387</v>
      </c>
      <c r="CI49" s="993">
        <f>WWWW[[#This Row],['#_of_latrines_in_TLS/CFS]]*50</f>
        <v>0</v>
      </c>
      <c r="CJ49" s="451">
        <f>IF(WWWW[[#This Row],['#_of_latrines_in_THF]]="",0,WWWW[[#This Row],['#_of_latrines_in_THF]]*50)</f>
        <v>0</v>
      </c>
      <c r="CK49" s="993">
        <f>ROUND(IF(WWWW[[#This Row],[Location Type 1]]="camp",WWWW[[#This Row],[Total PoP ]]/20),0)</f>
        <v>274</v>
      </c>
      <c r="CL49" s="993">
        <f>IF(WWWW[[#This Row],[Total required Latrines]]-WWWW[[#This Row],['#_Existing_latrines]]&lt;0,0,WWWW[[#This Row],[Total required Latrines]]-WWWW[[#This Row],['#_Existing_latrines]])</f>
        <v>68</v>
      </c>
      <c r="CM49" s="996">
        <f>1-WWWW[[#This Row],[% HRP2]]</f>
        <v>0.36855529240298779</v>
      </c>
      <c r="CN49" s="992">
        <f>IF(WWWW[[#This Row],['#_Existing_latrines]]="","NA",(WWWW[[#This Row],['#_Existing_latrines]]-WWWW[[#This Row],['#_Functional_adult_latrines]])/WWWW[[#This Row],['#_Existing_latrines]])</f>
        <v>0.30582524271844658</v>
      </c>
      <c r="CO49" s="9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4091</v>
      </c>
      <c r="CP49" s="9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5489</v>
      </c>
      <c r="CQ49" s="993">
        <f>IF(WWWW[[#This Row],['#_of_affected_women_and_girls_receiving_a_sufficient_quantity_of_sanitary_pads]]&gt;WWWW[[#This Row],[Total PoP ]],WWWW[[#This Row],[Total PoP ]],WWWW[[#This Row],['#_of_affected_women_and_girls_receiving_a_sufficient_quantity_of_sanitary_pads]])</f>
        <v>1580</v>
      </c>
      <c r="CR49" s="993">
        <f>IF(WWWW[[#This Row],['# People with access to soap]]&gt;WWWW[[#This Row],['# People with access to Sanity Pads]],WWWW[[#This Row],['# People with access to soap]],WWWW[[#This Row],['# People with access to Sanity Pads]])</f>
        <v>5489</v>
      </c>
      <c r="CS49" s="993">
        <f>IF(WWWW[[#This Row],['# people reached by regular dedicated hygiene promotion_5]]&gt;WWWW[[#This Row],['# People received regular supply of hygiene items_6]],WWWW[[#This Row],['# people reached by regular dedicated hygiene promotion_5]],WWWW[[#This Row],['# People received regular supply of hygiene items_6]])</f>
        <v>5489</v>
      </c>
      <c r="CT49" s="996">
        <f>IF(WWWW[[#This Row],[HRP3]]/WWWW[[#This Row],[Total PoP ]]&gt;100%,100%,WWWW[[#This Row],[HRP3]]/WWWW[[#This Row],[Total PoP ]])</f>
        <v>1</v>
      </c>
      <c r="CU49" s="992">
        <f>1-WWWW[[#This Row],[Hygiene Coverage%]]</f>
        <v>0</v>
      </c>
      <c r="CV49" s="988">
        <f>WWWW[[#This Row],['# people reached by regular dedicated hygiene promotion_5]]/WWWW[[#This Row],[Total PoP ]]</f>
        <v>0.74530879941701589</v>
      </c>
      <c r="CW49" s="992">
        <f>IF(WWWW[[#This Row],['#_of_affected_households_receiving_a_sufficient_quantity_of_soap]]/WWWW[[#This Row],[Total HH]]&gt;1,1,WWWW[[#This Row],['#_of_affected_households_receiving_a_sufficient_quantity_of_soap]]/WWWW[[#This Row],[Total HH]])</f>
        <v>1</v>
      </c>
      <c r="CX49" s="455" t="str">
        <f>IF(WWWW[[#This Row],['#_students at TLS_CFS]]="","No","Yes")</f>
        <v>No</v>
      </c>
      <c r="CY49" s="452">
        <f>WWWW[[#This Row],[%_of_affected_people_surveyed_who_report_feeling_informed_about_the_different_WASH_services_available_to_them]]</f>
        <v>1</v>
      </c>
      <c r="CZ49" s="877">
        <f>WWWW[[#This Row],[%_of_affected_people_surveyed_who_report_feeling_satistfied_with_the_latrine_design_and_sanitation_service]]*WWWW[[#This Row],[Total PoP ]]</f>
        <v>4171.6400000000003</v>
      </c>
      <c r="DA49" s="877">
        <f>WWWW[[#This Row],[%_of_affected_people_surveyed_who_report_feeling_satistfied_with_the_water_point_design_and_water_service]]*WWWW[[#This Row],[Total PoP ]]</f>
        <v>4940.1000000000004</v>
      </c>
      <c r="DB49" s="877">
        <f>WWWW[[#This Row],[%_of_affected_people_surveyed_who_report_feeling_informed_about_the_different_WASH_services_available_to_them]]*WWWW[[#This Row],[Total PoP ]]</f>
        <v>5489</v>
      </c>
      <c r="DC49" s="877">
        <f>WWWW[[#This Row],[%_of_complaints_received_that_result_in_timely_corrective_action_and_feedback_to_the_community]]*WWWW[[#This Row],[Total PoP ]]</f>
        <v>5489</v>
      </c>
      <c r="DD49" s="451">
        <f>MAX(WWWW[[#This Row],['# of affected people surveyed who report feeling satistfied with the latrine design and sanitation service ]:['# complaints received that result in timely, corrective action and feedback to the community]])</f>
        <v>5489</v>
      </c>
      <c r="DE49" s="500">
        <f>IF(WWWW[[#This Row],['#_PPL_accessed_water_in_TLS]]&gt;WWWW[[#This Row],['# students access to functioning school latrines_HRP5]],WWWW[[#This Row],['#_PPL_accessed_water_in_TLS]],WWWW[[#This Row],['# students access to functioning school latrines_HRP5]])</f>
        <v>0</v>
      </c>
      <c r="DF49" s="500">
        <f>IF(WWWW[[#This Row],['#_PPL_accessed_water_in_THF]]&gt;WWWW[[#This Row],['# people access to functioning latrines in THF_HRP6]],WWWW[[#This Row],['#_PPL_accessed_water_in_THF]],WWWW[[#This Row],['# people access to functioning latrines in THF_HRP6]])</f>
        <v>0</v>
      </c>
      <c r="DG49"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880</v>
      </c>
      <c r="DH4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5489</v>
      </c>
      <c r="DI49"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49"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49"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5489</v>
      </c>
      <c r="DL4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5489</v>
      </c>
      <c r="DM49" s="984" t="str">
        <f>VLOOKUP(WWWW[[#This Row],[Site Name]],SiteDB6[[Site Name]:[CCCM Management]],6,FALSE)</f>
        <v>Yes</v>
      </c>
      <c r="DN49" s="984" t="str">
        <f>VLOOKUP(WWWW[[#This Row],[Site Name]],SiteDB6[[Site Name]:[CCCM Focal Agency]],7,FALSE)</f>
        <v>LWF</v>
      </c>
      <c r="DO49" s="984" t="str">
        <f>VLOOKUP(WWWW[[#This Row],[Site Name]],SiteDB6[[Site Name]:[Location Type 1]],9,FALSE)</f>
        <v>Camp</v>
      </c>
      <c r="DP49" s="984" t="str">
        <f>VLOOKUP(WWWW[[#This Row],[Site Name]],SiteDB6[[Site Name]:[Type of Accommodation]],10,FALSE)</f>
        <v>Planned Camp</v>
      </c>
      <c r="DQ49" s="984" t="str">
        <f>VLOOKUP(WWWW[[#This Row],[Site Name]],SiteDB6[[Site Name]:[Ethnic or GCA/NGCA]],11,FALSE)</f>
        <v>Muslim</v>
      </c>
      <c r="DR49" s="984">
        <f>VLOOKUP(WWWW[[#This Row],[Site Name]],SiteDB6[[Site Name]:[Lat]],12,FALSE)</f>
        <v>20.108101999999999</v>
      </c>
      <c r="DS49" s="984">
        <f>VLOOKUP(WWWW[[#This Row],[Site Name]],SiteDB6[[Site Name]:[Long]],13,FALSE)</f>
        <v>92.985095000000001</v>
      </c>
      <c r="DT49" s="984" t="str">
        <f>VLOOKUP(WWWW[[#This Row],[Site Name]],SiteDB6[[Site Name]:[Pcode]],3,FALSE)</f>
        <v>MMR012CMP016</v>
      </c>
      <c r="DU49" s="997" t="str">
        <f t="shared" si="1"/>
        <v>Covered</v>
      </c>
      <c r="DV49" s="477">
        <f>VLOOKUP(WWWW[[#This Row],[Site Name]],SiteDB6[[Site Name]:[PWD_Total]],22,FALSE)</f>
        <v>279</v>
      </c>
      <c r="DW49" s="477">
        <f>VLOOKUP(WWWW[[#This Row],[Site Name]],SiteDB6[[Site Name]:[PWD_Total]],23,FALSE)</f>
        <v>636</v>
      </c>
      <c r="DX49" s="477">
        <f>WWWW[[#This Row],['# of Male_People with disabilities]]+WWWW[[#This Row],['# of Female_People with disabilities]]</f>
        <v>915</v>
      </c>
      <c r="DY49" s="984"/>
      <c r="DZ49" s="997"/>
      <c r="EA49" s="997"/>
      <c r="EB49" s="997"/>
      <c r="EC49" s="997">
        <f>VLOOKUP(WWWW[[#This Row],[Site Name]],SiteDB6[[Site Name]:[Pop
(CCCM as of Autust 2021)]],16,FALSE)</f>
        <v>1115</v>
      </c>
      <c r="ED49" s="997">
        <f>VLOOKUP(WWWW[[#This Row],[Site Name]],SiteDB6[[Site Name]:[Pop
(CCCM as of Autust 2021)]],17,FALSE)</f>
        <v>5197</v>
      </c>
      <c r="EE49" s="997" t="s">
        <v>3306</v>
      </c>
    </row>
    <row r="50" spans="1:135">
      <c r="A50" s="1065" t="s">
        <v>3173</v>
      </c>
      <c r="B50" s="1065" t="s">
        <v>2270</v>
      </c>
      <c r="C50" s="983" t="s">
        <v>2270</v>
      </c>
      <c r="D50" s="983" t="s">
        <v>3182</v>
      </c>
      <c r="E50" s="983" t="s">
        <v>293</v>
      </c>
      <c r="F50" s="983" t="s">
        <v>294</v>
      </c>
      <c r="G50" s="863" t="s">
        <v>43</v>
      </c>
      <c r="H50" s="983" t="s">
        <v>413</v>
      </c>
      <c r="I50" s="985">
        <v>402</v>
      </c>
      <c r="J50" s="985">
        <v>2562</v>
      </c>
      <c r="K50" s="684">
        <f>WWWW[[#This Row],[Total PoP ]]/WWWW[[#This Row],[Total HH]]</f>
        <v>6.3731343283582094</v>
      </c>
      <c r="L50" s="986" t="s">
        <v>3252</v>
      </c>
      <c r="M50" s="987" t="s">
        <v>3253</v>
      </c>
      <c r="N50" s="985"/>
      <c r="O50" s="500">
        <v>21</v>
      </c>
      <c r="P50" s="985">
        <v>24</v>
      </c>
      <c r="Q50" s="500"/>
      <c r="R50" s="500"/>
      <c r="S50" s="985"/>
      <c r="T50" s="985"/>
      <c r="U50" s="985">
        <v>4</v>
      </c>
      <c r="V50" s="988">
        <v>0.25</v>
      </c>
      <c r="W50" s="985"/>
      <c r="X50" s="988"/>
      <c r="Y50" s="985">
        <v>402</v>
      </c>
      <c r="Z50" s="500"/>
      <c r="AA50" s="500"/>
      <c r="AB50" s="500">
        <v>6</v>
      </c>
      <c r="AC50" s="500">
        <v>402</v>
      </c>
      <c r="AD50" s="500"/>
      <c r="AE50" s="500"/>
      <c r="AF50" s="989" t="s">
        <v>3303</v>
      </c>
      <c r="AG50" s="985">
        <v>48</v>
      </c>
      <c r="AH50" s="985">
        <v>120</v>
      </c>
      <c r="AI50" s="985">
        <v>2</v>
      </c>
      <c r="AJ50" s="985">
        <v>32</v>
      </c>
      <c r="AK50" s="988">
        <v>0.7</v>
      </c>
      <c r="AL50" s="988">
        <v>0.7</v>
      </c>
      <c r="AM50" s="988">
        <v>0.3</v>
      </c>
      <c r="AN50" s="985"/>
      <c r="AO50" s="985">
        <v>70</v>
      </c>
      <c r="AP50" s="985"/>
      <c r="AQ50" s="500"/>
      <c r="AR50" s="985" t="s">
        <v>41</v>
      </c>
      <c r="AS50" s="500">
        <v>71</v>
      </c>
      <c r="AT50" s="500" t="s">
        <v>3239</v>
      </c>
      <c r="AU50" s="990" t="s">
        <v>3304</v>
      </c>
      <c r="AV50" s="985">
        <v>17</v>
      </c>
      <c r="AW50" s="985">
        <v>117</v>
      </c>
      <c r="AX50" s="985">
        <v>70</v>
      </c>
      <c r="AY50" s="985">
        <v>128</v>
      </c>
      <c r="AZ50" s="985">
        <v>402</v>
      </c>
      <c r="BA50" s="985">
        <v>676</v>
      </c>
      <c r="BB50" s="450">
        <v>1</v>
      </c>
      <c r="BC50" s="988">
        <v>1</v>
      </c>
      <c r="BD50" s="451">
        <v>9</v>
      </c>
      <c r="BE50" s="451">
        <v>0</v>
      </c>
      <c r="BF50" s="451">
        <v>402</v>
      </c>
      <c r="BG50" s="451">
        <v>0</v>
      </c>
      <c r="BH50" s="451">
        <v>0</v>
      </c>
      <c r="BI50" s="991" t="s">
        <v>3304</v>
      </c>
      <c r="BJ50" s="450">
        <v>1</v>
      </c>
      <c r="BK50" s="450">
        <v>1</v>
      </c>
      <c r="BL50" s="450">
        <v>1</v>
      </c>
      <c r="BM50" s="450">
        <v>1</v>
      </c>
      <c r="BN50" s="450"/>
      <c r="BO50" s="500">
        <v>10</v>
      </c>
      <c r="BP50" s="500"/>
      <c r="BQ50" s="500"/>
      <c r="BR50" s="500"/>
      <c r="BS50" s="500"/>
      <c r="BT50" s="500"/>
      <c r="BU50" s="500"/>
      <c r="BV50" s="992" t="str">
        <f>IF(WWWW[[#This Row],['#_Water samples_Tested_at_water_source]]="","no test","Tested")</f>
        <v>Tested</v>
      </c>
      <c r="BW50" s="992" t="str">
        <f>IF(WWWW[[#This Row],['#_Water samples_Tested_at_HH]]="","no test","Tested")</f>
        <v>no test</v>
      </c>
      <c r="BX50" s="993" t="str">
        <f>IF(AND(WWWW[[#This Row],[Water_testing_at source]]="no test",WWWW[[#This Row],[Water_testing_at HH]]="no test"),"No Test","Tested")</f>
        <v>Tested</v>
      </c>
      <c r="BY50" s="9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50" s="994">
        <f>WWWW[[#This Row],[% HRP1]]*WWWW[[#This Row],[Total PoP ]]</f>
        <v>2562</v>
      </c>
      <c r="CA50" s="995">
        <f>WWWW[[#This Row],[HRP1]]/500</f>
        <v>5.1239999999999997</v>
      </c>
      <c r="CB50" s="996">
        <f>1-WWWW[[#This Row],[% HRP1]]</f>
        <v>0</v>
      </c>
      <c r="CC50" s="995">
        <f>WWWW[[#This Row],[%equitable and continuous access to sufficient quantity of safe drinking and domestic water''s GAP]]*WWWW[[#This Row],[Total PoP ]]</f>
        <v>0</v>
      </c>
      <c r="CD50" s="451">
        <f>ROUND(IF(WWWW[[#This Row],[Total PoP ]]&lt;500,1,WWWW[[#This Row],[Total PoP ]]/500),0)</f>
        <v>5</v>
      </c>
      <c r="CE50" s="993">
        <f>IF(WWWW[[#This Row],[Total required water points]]-WWWW[[#This Row],['#Water points coverage]]&lt;0,0,WWWW[[#This Row],[Total required water points]]-WWWW[[#This Row],['#Water points coverage]])</f>
        <v>0</v>
      </c>
      <c r="CF50" s="452">
        <f>WWWW[[#This Row],[HRP2]]/WWWW[[#This Row],[Total PoP ]]</f>
        <v>0.40202966432474629</v>
      </c>
      <c r="CG50" s="9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1030</v>
      </c>
      <c r="CH50" s="455">
        <f>IF(WWWW[[#This Row],['#_Functional_adult_latrines]]="","",WWWW[[#This Row],[Total PoP ]]/WWWW[[#This Row],['#_Functional_adult_latrines]])</f>
        <v>53.375</v>
      </c>
      <c r="CI50" s="993">
        <f>WWWW[[#This Row],['#_of_latrines_in_TLS/CFS]]*50</f>
        <v>0</v>
      </c>
      <c r="CJ50" s="451">
        <f>IF(WWWW[[#This Row],['#_of_latrines_in_THF]]="",0,WWWW[[#This Row],['#_of_latrines_in_THF]]*50)</f>
        <v>0</v>
      </c>
      <c r="CK50" s="993">
        <f>ROUND(IF(WWWW[[#This Row],[Location Type 1]]="camp",WWWW[[#This Row],[Total PoP ]]/20),0)</f>
        <v>128</v>
      </c>
      <c r="CL50" s="993">
        <f>IF(WWWW[[#This Row],[Total required Latrines]]-WWWW[[#This Row],['#_Existing_latrines]]&lt;0,0,WWWW[[#This Row],[Total required Latrines]]-WWWW[[#This Row],['#_Existing_latrines]])</f>
        <v>8</v>
      </c>
      <c r="CM50" s="996">
        <f>1-WWWW[[#This Row],[% HRP2]]</f>
        <v>0.59797033567525371</v>
      </c>
      <c r="CN50" s="992">
        <f>IF(WWWW[[#This Row],['#_Existing_latrines]]="","NA",(WWWW[[#This Row],['#_Existing_latrines]]-WWWW[[#This Row],['#_Functional_adult_latrines]])/WWWW[[#This Row],['#_Existing_latrines]])</f>
        <v>0.6</v>
      </c>
      <c r="CO50" s="9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332</v>
      </c>
      <c r="CP50" s="9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2562</v>
      </c>
      <c r="CQ50" s="993">
        <f>IF(WWWW[[#This Row],['#_of_affected_women_and_girls_receiving_a_sufficient_quantity_of_sanitary_pads]]&gt;WWWW[[#This Row],[Total PoP ]],WWWW[[#This Row],[Total PoP ]],WWWW[[#This Row],['#_of_affected_women_and_girls_receiving_a_sufficient_quantity_of_sanitary_pads]])</f>
        <v>676</v>
      </c>
      <c r="CR50" s="993">
        <f>IF(WWWW[[#This Row],['# People with access to soap]]&gt;WWWW[[#This Row],['# People with access to Sanity Pads]],WWWW[[#This Row],['# People with access to soap]],WWWW[[#This Row],['# People with access to Sanity Pads]])</f>
        <v>2562</v>
      </c>
      <c r="CS50" s="993">
        <f>IF(WWWW[[#This Row],['# people reached by regular dedicated hygiene promotion_5]]&gt;WWWW[[#This Row],['# People received regular supply of hygiene items_6]],WWWW[[#This Row],['# people reached by regular dedicated hygiene promotion_5]],WWWW[[#This Row],['# People received regular supply of hygiene items_6]])</f>
        <v>2562</v>
      </c>
      <c r="CT50" s="996">
        <f>IF(WWWW[[#This Row],[HRP3]]/WWWW[[#This Row],[Total PoP ]]&gt;100%,100%,WWWW[[#This Row],[HRP3]]/WWWW[[#This Row],[Total PoP ]])</f>
        <v>1</v>
      </c>
      <c r="CU50" s="992">
        <f>1-WWWW[[#This Row],[Hygiene Coverage%]]</f>
        <v>0</v>
      </c>
      <c r="CV50" s="988">
        <f>WWWW[[#This Row],['# people reached by regular dedicated hygiene promotion_5]]/WWWW[[#This Row],[Total PoP ]]</f>
        <v>0.12958626073380172</v>
      </c>
      <c r="CW50" s="992">
        <f>IF(WWWW[[#This Row],['#_of_affected_households_receiving_a_sufficient_quantity_of_soap]]/WWWW[[#This Row],[Total HH]]&gt;1,1,WWWW[[#This Row],['#_of_affected_households_receiving_a_sufficient_quantity_of_soap]]/WWWW[[#This Row],[Total HH]])</f>
        <v>1</v>
      </c>
      <c r="CX50" s="455" t="str">
        <f>IF(WWWW[[#This Row],['#_students at TLS_CFS]]="","No","Yes")</f>
        <v>No</v>
      </c>
      <c r="CY50" s="452">
        <f>WWWW[[#This Row],[%_of_affected_people_surveyed_who_report_feeling_informed_about_the_different_WASH_services_available_to_them]]</f>
        <v>1</v>
      </c>
      <c r="CZ50" s="877">
        <f>WWWW[[#This Row],[%_of_affected_people_surveyed_who_report_feeling_satistfied_with_the_latrine_design_and_sanitation_service]]*WWWW[[#This Row],[Total PoP ]]</f>
        <v>2562</v>
      </c>
      <c r="DA50" s="877">
        <f>WWWW[[#This Row],[%_of_affected_people_surveyed_who_report_feeling_satistfied_with_the_water_point_design_and_water_service]]*WWWW[[#This Row],[Total PoP ]]</f>
        <v>2562</v>
      </c>
      <c r="DB50" s="877">
        <f>WWWW[[#This Row],[%_of_affected_people_surveyed_who_report_feeling_informed_about_the_different_WASH_services_available_to_them]]*WWWW[[#This Row],[Total PoP ]]</f>
        <v>2562</v>
      </c>
      <c r="DC50" s="877">
        <f>WWWW[[#This Row],[%_of_complaints_received_that_result_in_timely_corrective_action_and_feedback_to_the_community]]*WWWW[[#This Row],[Total PoP ]]</f>
        <v>2562</v>
      </c>
      <c r="DD50" s="451">
        <f>MAX(WWWW[[#This Row],['# of affected people surveyed who report feeling satistfied with the latrine design and sanitation service ]:['# complaints received that result in timely, corrective action and feedback to the community]])</f>
        <v>2562</v>
      </c>
      <c r="DE50" s="500">
        <f>IF(WWWW[[#This Row],['#_PPL_accessed_water_in_TLS]]&gt;WWWW[[#This Row],['# students access to functioning school latrines_HRP5]],WWWW[[#This Row],['#_PPL_accessed_water_in_TLS]],WWWW[[#This Row],['# students access to functioning school latrines_HRP5]])</f>
        <v>0</v>
      </c>
      <c r="DF50" s="500">
        <f>IF(WWWW[[#This Row],['#_PPL_accessed_water_in_THF]]&gt;WWWW[[#This Row],['# people access to functioning latrines in THF_HRP6]],WWWW[[#This Row],['#_PPL_accessed_water_in_THF]],WWWW[[#This Row],['# people access to functioning latrines in THF_HRP6]])</f>
        <v>0</v>
      </c>
      <c r="DG50"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2562</v>
      </c>
      <c r="DH5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2562</v>
      </c>
      <c r="DI50"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50" s="500">
        <f>IF(WWWW[[#This Row],[Is_there_an_effective_restrored_drainage_system?]]="",0,IF(WWWW[[#This Row],[Is_there_an_effective_restrored_drainage_system?]]="&lt;30%",WWWW[[#This Row],[Total PoP ]]*25%,IF(WWWW[[#This Row],[Is_there_an_effective_restrored_drainage_system?]]="30%-70%",WWWW[[#This Row],[Total PoP ]]*50%,WWWW[[#This Row],[Total PoP ]]*75%)))</f>
        <v>1281</v>
      </c>
      <c r="DK50"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332</v>
      </c>
      <c r="DL5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2562</v>
      </c>
      <c r="DM50" s="984" t="str">
        <f>VLOOKUP(WWWW[[#This Row],[Site Name]],SiteDB6[[Site Name]:[CCCM Management]],6,FALSE)</f>
        <v>Yes</v>
      </c>
      <c r="DN50" s="984">
        <f>VLOOKUP(WWWW[[#This Row],[Site Name]],SiteDB6[[Site Name]:[CCCM Focal Agency]],7,FALSE)</f>
        <v>0</v>
      </c>
      <c r="DO50" s="984" t="str">
        <f>VLOOKUP(WWWW[[#This Row],[Site Name]],SiteDB6[[Site Name]:[Location Type 1]],9,FALSE)</f>
        <v>Camp</v>
      </c>
      <c r="DP50" s="984" t="str">
        <f>VLOOKUP(WWWW[[#This Row],[Site Name]],SiteDB6[[Site Name]:[Type of Accommodation]],10,FALSE)</f>
        <v>Planned Camp</v>
      </c>
      <c r="DQ50" s="984" t="str">
        <f>VLOOKUP(WWWW[[#This Row],[Site Name]],SiteDB6[[Site Name]:[Ethnic or GCA/NGCA]],11,FALSE)</f>
        <v>Muslim</v>
      </c>
      <c r="DR50" s="984">
        <f>VLOOKUP(WWWW[[#This Row],[Site Name]],SiteDB6[[Site Name]:[Lat]],12,FALSE)</f>
        <v>20.128488999999998</v>
      </c>
      <c r="DS50" s="984">
        <f>VLOOKUP(WWWW[[#This Row],[Site Name]],SiteDB6[[Site Name]:[Long]],13,FALSE)</f>
        <v>92.875814000000005</v>
      </c>
      <c r="DT50" s="984" t="str">
        <f>VLOOKUP(WWWW[[#This Row],[Site Name]],SiteDB6[[Site Name]:[Pcode]],3,FALSE)</f>
        <v>MMR012CMP039</v>
      </c>
      <c r="DU50" s="997" t="str">
        <f t="shared" si="1"/>
        <v>Covered</v>
      </c>
      <c r="DV50" s="477">
        <f>VLOOKUP(WWWW[[#This Row],[Site Name]],SiteDB6[[Site Name]:[PWD_Total]],22,FALSE)</f>
        <v>100</v>
      </c>
      <c r="DW50" s="477">
        <f>VLOOKUP(WWWW[[#This Row],[Site Name]],SiteDB6[[Site Name]:[PWD_Total]],23,FALSE)</f>
        <v>301</v>
      </c>
      <c r="DX50" s="477">
        <f>WWWW[[#This Row],['# of Male_People with disabilities]]+WWWW[[#This Row],['# of Female_People with disabilities]]</f>
        <v>401</v>
      </c>
      <c r="DY50" s="984"/>
      <c r="DZ50" s="997"/>
      <c r="EA50" s="997"/>
      <c r="EB50" s="997"/>
      <c r="EC50" s="997">
        <f>VLOOKUP(WWWW[[#This Row],[Site Name]],SiteDB6[[Site Name]:[Pop
(CCCM as of Autust 2021)]],16,FALSE)</f>
        <v>380</v>
      </c>
      <c r="ED50" s="997">
        <f>VLOOKUP(WWWW[[#This Row],[Site Name]],SiteDB6[[Site Name]:[Pop
(CCCM as of Autust 2021)]],17,FALSE)</f>
        <v>2435</v>
      </c>
      <c r="EE50" s="997" t="s">
        <v>3307</v>
      </c>
    </row>
    <row r="51" spans="1:135">
      <c r="A51" s="1065" t="s">
        <v>3173</v>
      </c>
      <c r="B51" s="1065" t="s">
        <v>2270</v>
      </c>
      <c r="C51" s="897" t="s">
        <v>2270</v>
      </c>
      <c r="D51" s="983" t="s">
        <v>3182</v>
      </c>
      <c r="E51" s="983" t="s">
        <v>293</v>
      </c>
      <c r="F51" s="983" t="s">
        <v>294</v>
      </c>
      <c r="G51" s="863" t="s">
        <v>43</v>
      </c>
      <c r="H51" s="983" t="s">
        <v>424</v>
      </c>
      <c r="I51" s="985">
        <v>1012</v>
      </c>
      <c r="J51" s="985">
        <v>4766</v>
      </c>
      <c r="K51" s="684">
        <f>WWWW[[#This Row],[Total PoP ]]/WWWW[[#This Row],[Total HH]]</f>
        <v>4.7094861660079053</v>
      </c>
      <c r="L51" s="986" t="s">
        <v>3252</v>
      </c>
      <c r="M51" s="987" t="s">
        <v>3253</v>
      </c>
      <c r="N51" s="985"/>
      <c r="O51" s="500">
        <v>41</v>
      </c>
      <c r="P51" s="985">
        <v>50</v>
      </c>
      <c r="Q51" s="500"/>
      <c r="R51" s="500"/>
      <c r="S51" s="985"/>
      <c r="T51" s="985"/>
      <c r="U51" s="985">
        <v>70</v>
      </c>
      <c r="V51" s="988">
        <v>0.77</v>
      </c>
      <c r="W51" s="985">
        <v>31</v>
      </c>
      <c r="X51" s="988">
        <v>0.23</v>
      </c>
      <c r="Y51" s="985">
        <v>1012</v>
      </c>
      <c r="Z51" s="500"/>
      <c r="AA51" s="500"/>
      <c r="AB51" s="500">
        <v>95</v>
      </c>
      <c r="AC51" s="500">
        <v>1012</v>
      </c>
      <c r="AD51" s="500"/>
      <c r="AE51" s="500"/>
      <c r="AF51" s="989" t="s">
        <v>3303</v>
      </c>
      <c r="AG51" s="985">
        <v>71</v>
      </c>
      <c r="AH51" s="985">
        <v>254</v>
      </c>
      <c r="AI51" s="985">
        <f>207/2</f>
        <v>103.5</v>
      </c>
      <c r="AJ51" s="985">
        <f>126/2</f>
        <v>63</v>
      </c>
      <c r="AK51" s="988">
        <v>0.53</v>
      </c>
      <c r="AL51" s="988">
        <v>0.42</v>
      </c>
      <c r="AM51" s="988">
        <v>0.22</v>
      </c>
      <c r="AN51" s="985"/>
      <c r="AO51" s="985">
        <v>101</v>
      </c>
      <c r="AP51" s="985"/>
      <c r="AQ51" s="500"/>
      <c r="AR51" s="985" t="s">
        <v>41</v>
      </c>
      <c r="AS51" s="500">
        <v>52</v>
      </c>
      <c r="AT51" s="500" t="s">
        <v>3239</v>
      </c>
      <c r="AU51" s="990" t="s">
        <v>3304</v>
      </c>
      <c r="AV51" s="985">
        <v>10</v>
      </c>
      <c r="AW51" s="985">
        <f>136/2</f>
        <v>68</v>
      </c>
      <c r="AX51" s="985">
        <f>111/2</f>
        <v>55.5</v>
      </c>
      <c r="AY51" s="985">
        <f>101/2</f>
        <v>50.5</v>
      </c>
      <c r="AZ51" s="985">
        <v>1012</v>
      </c>
      <c r="BA51" s="985">
        <v>1262</v>
      </c>
      <c r="BB51" s="450">
        <v>0.97</v>
      </c>
      <c r="BC51" s="988">
        <v>0.41</v>
      </c>
      <c r="BD51" s="451">
        <v>9</v>
      </c>
      <c r="BE51" s="451">
        <v>0</v>
      </c>
      <c r="BF51" s="451">
        <v>1012</v>
      </c>
      <c r="BG51" s="451">
        <v>0</v>
      </c>
      <c r="BH51" s="451">
        <v>0</v>
      </c>
      <c r="BI51" s="991" t="s">
        <v>3304</v>
      </c>
      <c r="BJ51" s="450">
        <v>0.98</v>
      </c>
      <c r="BK51" s="450">
        <v>0.93</v>
      </c>
      <c r="BL51" s="450">
        <v>0.97</v>
      </c>
      <c r="BM51" s="450">
        <v>0.93</v>
      </c>
      <c r="BN51" s="450"/>
      <c r="BO51" s="500">
        <v>25</v>
      </c>
      <c r="BP51" s="500"/>
      <c r="BQ51" s="500">
        <v>45</v>
      </c>
      <c r="BR51" s="500"/>
      <c r="BS51" s="500"/>
      <c r="BT51" s="500"/>
      <c r="BU51" s="500"/>
      <c r="BV51" s="992" t="str">
        <f>IF(WWWW[[#This Row],['#_Water samples_Tested_at_water_source]]="","no test","Tested")</f>
        <v>Tested</v>
      </c>
      <c r="BW51" s="992" t="str">
        <f>IF(WWWW[[#This Row],['#_Water samples_Tested_at_HH]]="","no test","Tested")</f>
        <v>Tested</v>
      </c>
      <c r="BX51" s="993" t="str">
        <f>IF(AND(WWWW[[#This Row],[Water_testing_at source]]="no test",WWWW[[#This Row],[Water_testing_at HH]]="no test"),"No Test","Tested")</f>
        <v>Tested</v>
      </c>
      <c r="BY51" s="9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51" s="994">
        <f>WWWW[[#This Row],[% HRP1]]*WWWW[[#This Row],[Total PoP ]]</f>
        <v>4766</v>
      </c>
      <c r="CA51" s="995">
        <f>WWWW[[#This Row],[HRP1]]/500</f>
        <v>9.532</v>
      </c>
      <c r="CB51" s="996">
        <f>1-WWWW[[#This Row],[% HRP1]]</f>
        <v>0</v>
      </c>
      <c r="CC51" s="995">
        <f>WWWW[[#This Row],[%equitable and continuous access to sufficient quantity of safe drinking and domestic water''s GAP]]*WWWW[[#This Row],[Total PoP ]]</f>
        <v>0</v>
      </c>
      <c r="CD51" s="451">
        <f>ROUND(IF(WWWW[[#This Row],[Total PoP ]]&lt;500,1,WWWW[[#This Row],[Total PoP ]]/500),0)</f>
        <v>10</v>
      </c>
      <c r="CE51" s="993">
        <f>IF(WWWW[[#This Row],[Total required water points]]-WWWW[[#This Row],['#Water points coverage]]&lt;0,0,WWWW[[#This Row],[Total required water points]]-WWWW[[#This Row],['#Water points coverage]])</f>
        <v>0.46799999999999997</v>
      </c>
      <c r="CF51" s="452">
        <f>WWWW[[#This Row],[HRP2]]/WWWW[[#This Row],[Total PoP ]]</f>
        <v>0.31913554343264794</v>
      </c>
      <c r="CG51" s="9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1521</v>
      </c>
      <c r="CH51" s="455">
        <f>IF(WWWW[[#This Row],['#_Functional_adult_latrines]]="","",WWWW[[#This Row],[Total PoP ]]/WWWW[[#This Row],['#_Functional_adult_latrines]])</f>
        <v>67.126760563380287</v>
      </c>
      <c r="CI51" s="993">
        <f>WWWW[[#This Row],['#_of_latrines_in_TLS/CFS]]*50</f>
        <v>0</v>
      </c>
      <c r="CJ51" s="451">
        <f>IF(WWWW[[#This Row],['#_of_latrines_in_THF]]="",0,WWWW[[#This Row],['#_of_latrines_in_THF]]*50)</f>
        <v>0</v>
      </c>
      <c r="CK51" s="993">
        <f>ROUND(IF(WWWW[[#This Row],[Location Type 1]]="camp",WWWW[[#This Row],[Total PoP ]]/20),0)</f>
        <v>238</v>
      </c>
      <c r="CL51" s="993">
        <f>IF(WWWW[[#This Row],[Total required Latrines]]-WWWW[[#This Row],['#_Existing_latrines]]&lt;0,0,WWWW[[#This Row],[Total required Latrines]]-WWWW[[#This Row],['#_Existing_latrines]])</f>
        <v>0</v>
      </c>
      <c r="CM51" s="996">
        <f>1-WWWW[[#This Row],[% HRP2]]</f>
        <v>0.68086445656735206</v>
      </c>
      <c r="CN51" s="992">
        <f>IF(WWWW[[#This Row],['#_Existing_latrines]]="","NA",(WWWW[[#This Row],['#_Existing_latrines]]-WWWW[[#This Row],['#_Functional_adult_latrines]])/WWWW[[#This Row],['#_Existing_latrines]])</f>
        <v>0.72047244094488194</v>
      </c>
      <c r="CO51" s="9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184</v>
      </c>
      <c r="CP51" s="9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4766</v>
      </c>
      <c r="CQ51" s="993">
        <f>IF(WWWW[[#This Row],['#_of_affected_women_and_girls_receiving_a_sufficient_quantity_of_sanitary_pads]]&gt;WWWW[[#This Row],[Total PoP ]],WWWW[[#This Row],[Total PoP ]],WWWW[[#This Row],['#_of_affected_women_and_girls_receiving_a_sufficient_quantity_of_sanitary_pads]])</f>
        <v>1262</v>
      </c>
      <c r="CR51" s="993">
        <f>IF(WWWW[[#This Row],['# People with access to soap]]&gt;WWWW[[#This Row],['# People with access to Sanity Pads]],WWWW[[#This Row],['# People with access to soap]],WWWW[[#This Row],['# People with access to Sanity Pads]])</f>
        <v>4766</v>
      </c>
      <c r="CS51" s="993">
        <f>IF(WWWW[[#This Row],['# people reached by regular dedicated hygiene promotion_5]]&gt;WWWW[[#This Row],['# People received regular supply of hygiene items_6]],WWWW[[#This Row],['# people reached by regular dedicated hygiene promotion_5]],WWWW[[#This Row],['# People received regular supply of hygiene items_6]])</f>
        <v>4766</v>
      </c>
      <c r="CT51" s="996">
        <f>IF(WWWW[[#This Row],[HRP3]]/WWWW[[#This Row],[Total PoP ]]&gt;100%,100%,WWWW[[#This Row],[HRP3]]/WWWW[[#This Row],[Total PoP ]])</f>
        <v>1</v>
      </c>
      <c r="CU51" s="992">
        <f>1-WWWW[[#This Row],[Hygiene Coverage%]]</f>
        <v>0</v>
      </c>
      <c r="CV51" s="988">
        <f>WWWW[[#This Row],['# people reached by regular dedicated hygiene promotion_5]]/WWWW[[#This Row],[Total PoP ]]</f>
        <v>3.8606798153587911E-2</v>
      </c>
      <c r="CW51" s="992">
        <f>IF(WWWW[[#This Row],['#_of_affected_households_receiving_a_sufficient_quantity_of_soap]]/WWWW[[#This Row],[Total HH]]&gt;1,1,WWWW[[#This Row],['#_of_affected_households_receiving_a_sufficient_quantity_of_soap]]/WWWW[[#This Row],[Total HH]])</f>
        <v>1</v>
      </c>
      <c r="CX51" s="455" t="str">
        <f>IF(WWWW[[#This Row],['#_students at TLS_CFS]]="","No","Yes")</f>
        <v>No</v>
      </c>
      <c r="CY51" s="452">
        <f>WWWW[[#This Row],[%_of_affected_people_surveyed_who_report_feeling_informed_about_the_different_WASH_services_available_to_them]]</f>
        <v>0.97</v>
      </c>
      <c r="CZ51" s="877">
        <f>WWWW[[#This Row],[%_of_affected_people_surveyed_who_report_feeling_satistfied_with_the_latrine_design_and_sanitation_service]]*WWWW[[#This Row],[Total PoP ]]</f>
        <v>4670.68</v>
      </c>
      <c r="DA51" s="877">
        <f>WWWW[[#This Row],[%_of_affected_people_surveyed_who_report_feeling_satistfied_with_the_water_point_design_and_water_service]]*WWWW[[#This Row],[Total PoP ]]</f>
        <v>4432.38</v>
      </c>
      <c r="DB51" s="877">
        <f>WWWW[[#This Row],[%_of_affected_people_surveyed_who_report_feeling_informed_about_the_different_WASH_services_available_to_them]]*WWWW[[#This Row],[Total PoP ]]</f>
        <v>4623.0199999999995</v>
      </c>
      <c r="DC51" s="877">
        <f>WWWW[[#This Row],[%_of_complaints_received_that_result_in_timely_corrective_action_and_feedback_to_the_community]]*WWWW[[#This Row],[Total PoP ]]</f>
        <v>4432.38</v>
      </c>
      <c r="DD51" s="451">
        <f>MAX(WWWW[[#This Row],['# of affected people surveyed who report feeling satistfied with the latrine design and sanitation service ]:['# complaints received that result in timely, corrective action and feedback to the community]])</f>
        <v>4670.68</v>
      </c>
      <c r="DE51" s="500">
        <f>IF(WWWW[[#This Row],['#_PPL_accessed_water_in_TLS]]&gt;WWWW[[#This Row],['# students access to functioning school latrines_HRP5]],WWWW[[#This Row],['#_PPL_accessed_water_in_TLS]],WWWW[[#This Row],['# students access to functioning school latrines_HRP5]])</f>
        <v>0</v>
      </c>
      <c r="DF51" s="500">
        <f>IF(WWWW[[#This Row],['#_PPL_accessed_water_in_THF]]&gt;WWWW[[#This Row],['# people access to functioning latrines in THF_HRP6]],WWWW[[#This Row],['#_PPL_accessed_water_in_THF]],WWWW[[#This Row],['# people access to functioning latrines in THF_HRP6]])</f>
        <v>0</v>
      </c>
      <c r="DG51"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4766</v>
      </c>
      <c r="DH5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4766</v>
      </c>
      <c r="DI51"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51" s="500">
        <f>IF(WWWW[[#This Row],[Is_there_an_effective_restrored_drainage_system?]]="",0,IF(WWWW[[#This Row],[Is_there_an_effective_restrored_drainage_system?]]="&lt;30%",WWWW[[#This Row],[Total PoP ]]*25%,IF(WWWW[[#This Row],[Is_there_an_effective_restrored_drainage_system?]]="30%-70%",WWWW[[#This Row],[Total PoP ]]*50%,WWWW[[#This Row],[Total PoP ]]*75%)))</f>
        <v>2383</v>
      </c>
      <c r="DK51"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184</v>
      </c>
      <c r="DL5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4766</v>
      </c>
      <c r="DM51" s="984" t="str">
        <f>VLOOKUP(WWWW[[#This Row],[Site Name]],SiteDB6[[Site Name]:[CCCM Management]],6,FALSE)</f>
        <v>Yes</v>
      </c>
      <c r="DN51" s="984">
        <f>VLOOKUP(WWWW[[#This Row],[Site Name]],SiteDB6[[Site Name]:[CCCM Focal Agency]],7,FALSE)</f>
        <v>0</v>
      </c>
      <c r="DO51" s="984" t="str">
        <f>VLOOKUP(WWWW[[#This Row],[Site Name]],SiteDB6[[Site Name]:[Location Type 1]],9,FALSE)</f>
        <v>Camp</v>
      </c>
      <c r="DP51" s="984" t="str">
        <f>VLOOKUP(WWWW[[#This Row],[Site Name]],SiteDB6[[Site Name]:[Type of Accommodation]],10,FALSE)</f>
        <v>Planned Camp</v>
      </c>
      <c r="DQ51" s="984" t="str">
        <f>VLOOKUP(WWWW[[#This Row],[Site Name]],SiteDB6[[Site Name]:[Ethnic or GCA/NGCA]],11,FALSE)</f>
        <v>Muslim</v>
      </c>
      <c r="DR51" s="984">
        <f>VLOOKUP(WWWW[[#This Row],[Site Name]],SiteDB6[[Site Name]:[Lat]],12,FALSE)</f>
        <v>20.179417000000001</v>
      </c>
      <c r="DS51" s="984">
        <f>VLOOKUP(WWWW[[#This Row],[Site Name]],SiteDB6[[Site Name]:[Long]],13,FALSE)</f>
        <v>92.813028000000003</v>
      </c>
      <c r="DT51" s="984" t="str">
        <f>VLOOKUP(WWWW[[#This Row],[Site Name]],SiteDB6[[Site Name]:[Pcode]],3,FALSE)</f>
        <v>MMR012CMP113</v>
      </c>
      <c r="DU51" s="997" t="str">
        <f t="shared" si="1"/>
        <v>Covered</v>
      </c>
      <c r="DV51" s="477">
        <f>VLOOKUP(WWWW[[#This Row],[Site Name]],SiteDB6[[Site Name]:[PWD_Total]],22,FALSE)</f>
        <v>46</v>
      </c>
      <c r="DW51" s="477">
        <f>VLOOKUP(WWWW[[#This Row],[Site Name]],SiteDB6[[Site Name]:[PWD_Total]],23,FALSE)</f>
        <v>436</v>
      </c>
      <c r="DX51" s="477">
        <f>WWWW[[#This Row],['# of Male_People with disabilities]]+WWWW[[#This Row],['# of Female_People with disabilities]]</f>
        <v>482</v>
      </c>
      <c r="DY51" s="984"/>
      <c r="DZ51" s="997"/>
      <c r="EA51" s="997"/>
      <c r="EB51" s="997"/>
      <c r="EC51" s="997">
        <f>VLOOKUP(WWWW[[#This Row],[Site Name]],SiteDB6[[Site Name]:[Pop
(CCCM as of Autust 2021)]],16,FALSE)</f>
        <v>1012</v>
      </c>
      <c r="ED51" s="997">
        <f>VLOOKUP(WWWW[[#This Row],[Site Name]],SiteDB6[[Site Name]:[Pop
(CCCM as of Autust 2021)]],17,FALSE)</f>
        <v>5066</v>
      </c>
      <c r="EE51" s="997" t="s">
        <v>3307</v>
      </c>
    </row>
    <row r="52" spans="1:135">
      <c r="A52" s="1065" t="s">
        <v>3173</v>
      </c>
      <c r="B52" s="1065" t="s">
        <v>2270</v>
      </c>
      <c r="C52" s="897" t="s">
        <v>2270</v>
      </c>
      <c r="D52" s="983" t="s">
        <v>3182</v>
      </c>
      <c r="E52" s="983" t="s">
        <v>293</v>
      </c>
      <c r="F52" s="983" t="s">
        <v>294</v>
      </c>
      <c r="G52" s="863" t="s">
        <v>43</v>
      </c>
      <c r="H52" s="983" t="s">
        <v>426</v>
      </c>
      <c r="I52" s="985">
        <v>1401</v>
      </c>
      <c r="J52" s="985">
        <f>WWWW[[#This Row],[Total HH]]*7</f>
        <v>9807</v>
      </c>
      <c r="K52" s="684">
        <f>WWWW[[#This Row],[Total PoP ]]/WWWW[[#This Row],[Total HH]]</f>
        <v>7</v>
      </c>
      <c r="L52" s="986" t="s">
        <v>3252</v>
      </c>
      <c r="M52" s="987" t="s">
        <v>3253</v>
      </c>
      <c r="N52" s="985"/>
      <c r="O52" s="500">
        <v>61</v>
      </c>
      <c r="P52" s="985">
        <v>77</v>
      </c>
      <c r="Q52" s="500"/>
      <c r="R52" s="500"/>
      <c r="S52" s="985"/>
      <c r="T52" s="985"/>
      <c r="U52" s="985"/>
      <c r="V52" s="988"/>
      <c r="W52" s="985"/>
      <c r="X52" s="988"/>
      <c r="Y52" s="985">
        <v>1401</v>
      </c>
      <c r="Z52" s="500"/>
      <c r="AA52" s="500"/>
      <c r="AB52" s="500"/>
      <c r="AC52" s="500">
        <v>1399</v>
      </c>
      <c r="AD52" s="500"/>
      <c r="AE52" s="500"/>
      <c r="AF52" s="989" t="s">
        <v>3303</v>
      </c>
      <c r="AG52" s="985">
        <v>72</v>
      </c>
      <c r="AH52" s="985">
        <v>328</v>
      </c>
      <c r="AI52" s="985">
        <f>207/2</f>
        <v>103.5</v>
      </c>
      <c r="AJ52" s="985">
        <f>126/2</f>
        <v>63</v>
      </c>
      <c r="AK52" s="988">
        <v>0.53</v>
      </c>
      <c r="AL52" s="988">
        <v>0.42</v>
      </c>
      <c r="AM52" s="988">
        <v>0.22</v>
      </c>
      <c r="AN52" s="985"/>
      <c r="AO52" s="985">
        <v>204</v>
      </c>
      <c r="AP52" s="985"/>
      <c r="AQ52" s="500"/>
      <c r="AR52" s="985" t="s">
        <v>41</v>
      </c>
      <c r="AS52" s="500">
        <v>52</v>
      </c>
      <c r="AT52" s="500" t="s">
        <v>3239</v>
      </c>
      <c r="AU52" s="990" t="s">
        <v>3304</v>
      </c>
      <c r="AV52" s="985">
        <v>9</v>
      </c>
      <c r="AW52" s="985">
        <f>136/2</f>
        <v>68</v>
      </c>
      <c r="AX52" s="985">
        <f>111/2</f>
        <v>55.5</v>
      </c>
      <c r="AY52" s="985">
        <f>101/2</f>
        <v>50.5</v>
      </c>
      <c r="AZ52" s="985">
        <v>1401</v>
      </c>
      <c r="BA52" s="985">
        <v>2109</v>
      </c>
      <c r="BB52" s="450">
        <v>0.97</v>
      </c>
      <c r="BC52" s="988">
        <v>0.41</v>
      </c>
      <c r="BD52" s="451">
        <v>0</v>
      </c>
      <c r="BE52" s="451">
        <v>0</v>
      </c>
      <c r="BF52" s="451">
        <v>1401</v>
      </c>
      <c r="BG52" s="451">
        <v>0</v>
      </c>
      <c r="BH52" s="451">
        <v>0</v>
      </c>
      <c r="BI52" s="991" t="s">
        <v>3304</v>
      </c>
      <c r="BJ52" s="450">
        <v>0.98</v>
      </c>
      <c r="BK52" s="450">
        <v>0.93</v>
      </c>
      <c r="BL52" s="450">
        <v>0.97</v>
      </c>
      <c r="BM52" s="450">
        <v>0.93</v>
      </c>
      <c r="BN52" s="450"/>
      <c r="BO52" s="500">
        <v>25</v>
      </c>
      <c r="BP52" s="500"/>
      <c r="BQ52" s="500"/>
      <c r="BR52" s="500"/>
      <c r="BS52" s="500"/>
      <c r="BT52" s="500"/>
      <c r="BU52" s="500"/>
      <c r="BV52" s="992" t="str">
        <f>IF(WWWW[[#This Row],['#_Water samples_Tested_at_water_source]]="","no test","Tested")</f>
        <v>no test</v>
      </c>
      <c r="BW52" s="992" t="str">
        <f>IF(WWWW[[#This Row],['#_Water samples_Tested_at_HH]]="","no test","Tested")</f>
        <v>no test</v>
      </c>
      <c r="BX52" s="993" t="str">
        <f>IF(AND(WWWW[[#This Row],[Water_testing_at source]]="no test",WWWW[[#This Row],[Water_testing_at HH]]="no test"),"No Test","Tested")</f>
        <v>No Test</v>
      </c>
      <c r="BY52" s="9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52" s="994">
        <f>WWWW[[#This Row],[% HRP1]]*WWWW[[#This Row],[Total PoP ]]</f>
        <v>9807</v>
      </c>
      <c r="CA52" s="995">
        <f>WWWW[[#This Row],[HRP1]]/500</f>
        <v>19.614000000000001</v>
      </c>
      <c r="CB52" s="996">
        <f>1-WWWW[[#This Row],[% HRP1]]</f>
        <v>0</v>
      </c>
      <c r="CC52" s="995">
        <f>WWWW[[#This Row],[%equitable and continuous access to sufficient quantity of safe drinking and domestic water''s GAP]]*WWWW[[#This Row],[Total PoP ]]</f>
        <v>0</v>
      </c>
      <c r="CD52" s="451">
        <f>ROUND(IF(WWWW[[#This Row],[Total PoP ]]&lt;500,1,WWWW[[#This Row],[Total PoP ]]/500),0)</f>
        <v>20</v>
      </c>
      <c r="CE52" s="993">
        <f>IF(WWWW[[#This Row],[Total required water points]]-WWWW[[#This Row],['#Water points coverage]]&lt;0,0,WWWW[[#This Row],[Total required water points]]-WWWW[[#This Row],['#Water points coverage]])</f>
        <v>0.38599999999999923</v>
      </c>
      <c r="CF52" s="452">
        <f>WWWW[[#This Row],[HRP2]]/WWWW[[#This Row],[Total PoP ]]</f>
        <v>0.16763536249617619</v>
      </c>
      <c r="CG52" s="9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1644</v>
      </c>
      <c r="CH52" s="455">
        <f>IF(WWWW[[#This Row],['#_Functional_adult_latrines]]="","",WWWW[[#This Row],[Total PoP ]]/WWWW[[#This Row],['#_Functional_adult_latrines]])</f>
        <v>136.20833333333334</v>
      </c>
      <c r="CI52" s="993">
        <f>WWWW[[#This Row],['#_of_latrines_in_TLS/CFS]]*50</f>
        <v>0</v>
      </c>
      <c r="CJ52" s="451">
        <f>IF(WWWW[[#This Row],['#_of_latrines_in_THF]]="",0,WWWW[[#This Row],['#_of_latrines_in_THF]]*50)</f>
        <v>0</v>
      </c>
      <c r="CK52" s="993">
        <f>ROUND(IF(WWWW[[#This Row],[Location Type 1]]="camp",WWWW[[#This Row],[Total PoP ]]/20),0)</f>
        <v>490</v>
      </c>
      <c r="CL52" s="993">
        <f>IF(WWWW[[#This Row],[Total required Latrines]]-WWWW[[#This Row],['#_Existing_latrines]]&lt;0,0,WWWW[[#This Row],[Total required Latrines]]-WWWW[[#This Row],['#_Existing_latrines]])</f>
        <v>162</v>
      </c>
      <c r="CM52" s="996">
        <f>1-WWWW[[#This Row],[% HRP2]]</f>
        <v>0.83236463750382383</v>
      </c>
      <c r="CN52" s="992">
        <f>IF(WWWW[[#This Row],['#_Existing_latrines]]="","NA",(WWWW[[#This Row],['#_Existing_latrines]]-WWWW[[#This Row],['#_Functional_adult_latrines]])/WWWW[[#This Row],['#_Existing_latrines]])</f>
        <v>0.78048780487804881</v>
      </c>
      <c r="CO52" s="9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183</v>
      </c>
      <c r="CP52" s="9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9807</v>
      </c>
      <c r="CQ52" s="993">
        <f>IF(WWWW[[#This Row],['#_of_affected_women_and_girls_receiving_a_sufficient_quantity_of_sanitary_pads]]&gt;WWWW[[#This Row],[Total PoP ]],WWWW[[#This Row],[Total PoP ]],WWWW[[#This Row],['#_of_affected_women_and_girls_receiving_a_sufficient_quantity_of_sanitary_pads]])</f>
        <v>2109</v>
      </c>
      <c r="CR52" s="993">
        <f>IF(WWWW[[#This Row],['# People with access to soap]]&gt;WWWW[[#This Row],['# People with access to Sanity Pads]],WWWW[[#This Row],['# People with access to soap]],WWWW[[#This Row],['# People with access to Sanity Pads]])</f>
        <v>9807</v>
      </c>
      <c r="CS52" s="993">
        <f>IF(WWWW[[#This Row],['# people reached by regular dedicated hygiene promotion_5]]&gt;WWWW[[#This Row],['# People received regular supply of hygiene items_6]],WWWW[[#This Row],['# people reached by regular dedicated hygiene promotion_5]],WWWW[[#This Row],['# People received regular supply of hygiene items_6]])</f>
        <v>9807</v>
      </c>
      <c r="CT52" s="996">
        <f>IF(WWWW[[#This Row],[HRP3]]/WWWW[[#This Row],[Total PoP ]]&gt;100%,100%,WWWW[[#This Row],[HRP3]]/WWWW[[#This Row],[Total PoP ]])</f>
        <v>1</v>
      </c>
      <c r="CU52" s="992">
        <f>1-WWWW[[#This Row],[Hygiene Coverage%]]</f>
        <v>0</v>
      </c>
      <c r="CV52" s="988">
        <f>WWWW[[#This Row],['# people reached by regular dedicated hygiene promotion_5]]/WWWW[[#This Row],[Total PoP ]]</f>
        <v>1.8660140715815236E-2</v>
      </c>
      <c r="CW52" s="992">
        <f>IF(WWWW[[#This Row],['#_of_affected_households_receiving_a_sufficient_quantity_of_soap]]/WWWW[[#This Row],[Total HH]]&gt;1,1,WWWW[[#This Row],['#_of_affected_households_receiving_a_sufficient_quantity_of_soap]]/WWWW[[#This Row],[Total HH]])</f>
        <v>1</v>
      </c>
      <c r="CX52" s="455" t="str">
        <f>IF(WWWW[[#This Row],['#_students at TLS_CFS]]="","No","Yes")</f>
        <v>No</v>
      </c>
      <c r="CY52" s="452">
        <f>WWWW[[#This Row],[%_of_affected_people_surveyed_who_report_feeling_informed_about_the_different_WASH_services_available_to_them]]</f>
        <v>0.97</v>
      </c>
      <c r="CZ52" s="877">
        <f>WWWW[[#This Row],[%_of_affected_people_surveyed_who_report_feeling_satistfied_with_the_latrine_design_and_sanitation_service]]*WWWW[[#This Row],[Total PoP ]]</f>
        <v>9610.86</v>
      </c>
      <c r="DA52" s="877">
        <f>WWWW[[#This Row],[%_of_affected_people_surveyed_who_report_feeling_satistfied_with_the_water_point_design_and_water_service]]*WWWW[[#This Row],[Total PoP ]]</f>
        <v>9120.51</v>
      </c>
      <c r="DB52" s="877">
        <f>WWWW[[#This Row],[%_of_affected_people_surveyed_who_report_feeling_informed_about_the_different_WASH_services_available_to_them]]*WWWW[[#This Row],[Total PoP ]]</f>
        <v>9512.7899999999991</v>
      </c>
      <c r="DC52" s="877">
        <f>WWWW[[#This Row],[%_of_complaints_received_that_result_in_timely_corrective_action_and_feedback_to_the_community]]*WWWW[[#This Row],[Total PoP ]]</f>
        <v>9120.51</v>
      </c>
      <c r="DD52" s="451">
        <f>MAX(WWWW[[#This Row],['# of affected people surveyed who report feeling satistfied with the latrine design and sanitation service ]:['# complaints received that result in timely, corrective action and feedback to the community]])</f>
        <v>9610.86</v>
      </c>
      <c r="DE52" s="500">
        <f>IF(WWWW[[#This Row],['#_PPL_accessed_water_in_TLS]]&gt;WWWW[[#This Row],['# students access to functioning school latrines_HRP5]],WWWW[[#This Row],['#_PPL_accessed_water_in_TLS]],WWWW[[#This Row],['# students access to functioning school latrines_HRP5]])</f>
        <v>0</v>
      </c>
      <c r="DF52" s="500">
        <f>IF(WWWW[[#This Row],['#_PPL_accessed_water_in_THF]]&gt;WWWW[[#This Row],['# people access to functioning latrines in THF_HRP6]],WWWW[[#This Row],['#_PPL_accessed_water_in_THF]],WWWW[[#This Row],['# people access to functioning latrines in THF_HRP6]])</f>
        <v>0</v>
      </c>
      <c r="DG52"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4670</v>
      </c>
      <c r="DH5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9807</v>
      </c>
      <c r="DI52"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52" s="500">
        <f>IF(WWWW[[#This Row],[Is_there_an_effective_restrored_drainage_system?]]="",0,IF(WWWW[[#This Row],[Is_there_an_effective_restrored_drainage_system?]]="&lt;30%",WWWW[[#This Row],[Total PoP ]]*25%,IF(WWWW[[#This Row],[Is_there_an_effective_restrored_drainage_system?]]="30%-70%",WWWW[[#This Row],[Total PoP ]]*50%,WWWW[[#This Row],[Total PoP ]]*75%)))</f>
        <v>4903.5</v>
      </c>
      <c r="DK52"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183</v>
      </c>
      <c r="DL5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9807</v>
      </c>
      <c r="DM52" s="984" t="str">
        <f>VLOOKUP(WWWW[[#This Row],[Site Name]],SiteDB6[[Site Name]:[CCCM Management]],6,FALSE)</f>
        <v>Yes</v>
      </c>
      <c r="DN52" s="984">
        <f>VLOOKUP(WWWW[[#This Row],[Site Name]],SiteDB6[[Site Name]:[CCCM Focal Agency]],7,FALSE)</f>
        <v>0</v>
      </c>
      <c r="DO52" s="984" t="str">
        <f>VLOOKUP(WWWW[[#This Row],[Site Name]],SiteDB6[[Site Name]:[Location Type 1]],9,FALSE)</f>
        <v>Camp</v>
      </c>
      <c r="DP52" s="984" t="str">
        <f>VLOOKUP(WWWW[[#This Row],[Site Name]],SiteDB6[[Site Name]:[Type of Accommodation]],10,FALSE)</f>
        <v>Planned Camp</v>
      </c>
      <c r="DQ52" s="984" t="str">
        <f>VLOOKUP(WWWW[[#This Row],[Site Name]],SiteDB6[[Site Name]:[Ethnic or GCA/NGCA]],11,FALSE)</f>
        <v>Muslim</v>
      </c>
      <c r="DR52" s="984">
        <f>VLOOKUP(WWWW[[#This Row],[Site Name]],SiteDB6[[Site Name]:[Lat]],12,FALSE)</f>
        <v>20.181405999999999</v>
      </c>
      <c r="DS52" s="984">
        <f>VLOOKUP(WWWW[[#This Row],[Site Name]],SiteDB6[[Site Name]:[Long]],13,FALSE)</f>
        <v>92.807552000000001</v>
      </c>
      <c r="DT52" s="984" t="str">
        <f>VLOOKUP(WWWW[[#This Row],[Site Name]],SiteDB6[[Site Name]:[Pcode]],3,FALSE)</f>
        <v>MMR012CMP114</v>
      </c>
      <c r="DU52" s="997" t="str">
        <f t="shared" si="1"/>
        <v>Covered</v>
      </c>
      <c r="DV52" s="477">
        <f>VLOOKUP(WWWW[[#This Row],[Site Name]],SiteDB6[[Site Name]:[PWD_Total]],22,FALSE)</f>
        <v>242</v>
      </c>
      <c r="DW52" s="477">
        <f>VLOOKUP(WWWW[[#This Row],[Site Name]],SiteDB6[[Site Name]:[PWD_Total]],23,FALSE)</f>
        <v>822</v>
      </c>
      <c r="DX52" s="477">
        <f>WWWW[[#This Row],['# of Male_People with disabilities]]+WWWW[[#This Row],['# of Female_People with disabilities]]</f>
        <v>1064</v>
      </c>
      <c r="DY52" s="984"/>
      <c r="DZ52" s="997"/>
      <c r="EA52" s="997"/>
      <c r="EB52" s="997"/>
      <c r="EC52" s="997">
        <f>VLOOKUP(WWWW[[#This Row],[Site Name]],SiteDB6[[Site Name]:[Pop
(CCCM as of Autust 2021)]],16,FALSE)</f>
        <v>1346</v>
      </c>
      <c r="ED52" s="997">
        <f>VLOOKUP(WWWW[[#This Row],[Site Name]],SiteDB6[[Site Name]:[Pop
(CCCM as of Autust 2021)]],17,FALSE)</f>
        <v>8414</v>
      </c>
      <c r="EE52" s="997" t="s">
        <v>3307</v>
      </c>
    </row>
    <row r="53" spans="1:135">
      <c r="A53" s="1065" t="s">
        <v>3173</v>
      </c>
      <c r="B53" s="1065" t="s">
        <v>2270</v>
      </c>
      <c r="C53" s="898" t="s">
        <v>2270</v>
      </c>
      <c r="D53" s="983" t="s">
        <v>3182</v>
      </c>
      <c r="E53" s="983" t="s">
        <v>293</v>
      </c>
      <c r="F53" s="983" t="s">
        <v>294</v>
      </c>
      <c r="G53" s="863" t="s">
        <v>43</v>
      </c>
      <c r="H53" s="983" t="s">
        <v>423</v>
      </c>
      <c r="I53" s="985">
        <v>1955</v>
      </c>
      <c r="J53" s="985">
        <v>12453</v>
      </c>
      <c r="K53" s="684">
        <f>WWWW[[#This Row],[Total PoP ]]/WWWW[[#This Row],[Total HH]]</f>
        <v>6.369820971867008</v>
      </c>
      <c r="L53" s="986" t="s">
        <v>3252</v>
      </c>
      <c r="M53" s="987" t="s">
        <v>3253</v>
      </c>
      <c r="N53" s="985"/>
      <c r="O53" s="500">
        <v>67</v>
      </c>
      <c r="P53" s="985">
        <v>84</v>
      </c>
      <c r="Q53" s="500"/>
      <c r="R53" s="500"/>
      <c r="S53" s="985"/>
      <c r="T53" s="985"/>
      <c r="U53" s="985">
        <v>28</v>
      </c>
      <c r="V53" s="988">
        <v>0.5</v>
      </c>
      <c r="W53" s="985"/>
      <c r="X53" s="988"/>
      <c r="Y53" s="985">
        <v>1955</v>
      </c>
      <c r="Z53" s="500"/>
      <c r="AA53" s="500"/>
      <c r="AB53" s="500">
        <v>48</v>
      </c>
      <c r="AC53" s="500">
        <v>1055</v>
      </c>
      <c r="AD53" s="500"/>
      <c r="AE53" s="500"/>
      <c r="AF53" s="989" t="s">
        <v>3303</v>
      </c>
      <c r="AG53" s="985">
        <v>131</v>
      </c>
      <c r="AH53" s="985">
        <v>548</v>
      </c>
      <c r="AI53" s="985">
        <v>62</v>
      </c>
      <c r="AJ53" s="985">
        <v>127</v>
      </c>
      <c r="AK53" s="988">
        <v>0.83</v>
      </c>
      <c r="AL53" s="988">
        <v>0.83</v>
      </c>
      <c r="AM53" s="988">
        <v>0.67</v>
      </c>
      <c r="AN53" s="985"/>
      <c r="AO53" s="985">
        <v>161</v>
      </c>
      <c r="AP53" s="985"/>
      <c r="AQ53" s="500"/>
      <c r="AR53" s="985" t="s">
        <v>41</v>
      </c>
      <c r="AS53" s="500">
        <v>150</v>
      </c>
      <c r="AT53" s="500" t="s">
        <v>3239</v>
      </c>
      <c r="AU53" s="990" t="s">
        <v>3304</v>
      </c>
      <c r="AV53" s="985">
        <v>3</v>
      </c>
      <c r="AW53" s="985">
        <v>67</v>
      </c>
      <c r="AX53" s="985">
        <v>26</v>
      </c>
      <c r="AY53" s="985">
        <v>18</v>
      </c>
      <c r="AZ53" s="985">
        <v>1955</v>
      </c>
      <c r="BA53" s="985">
        <v>3168</v>
      </c>
      <c r="BB53" s="450">
        <v>1</v>
      </c>
      <c r="BC53" s="988">
        <v>1</v>
      </c>
      <c r="BD53" s="451">
        <v>5</v>
      </c>
      <c r="BE53" s="451">
        <v>0</v>
      </c>
      <c r="BF53" s="451">
        <v>1955</v>
      </c>
      <c r="BG53" s="451">
        <v>0</v>
      </c>
      <c r="BH53" s="451">
        <v>0</v>
      </c>
      <c r="BI53" s="991" t="s">
        <v>3304</v>
      </c>
      <c r="BJ53" s="450">
        <v>1</v>
      </c>
      <c r="BK53" s="450">
        <v>1</v>
      </c>
      <c r="BL53" s="450">
        <v>1</v>
      </c>
      <c r="BM53" s="450">
        <v>1</v>
      </c>
      <c r="BN53" s="450"/>
      <c r="BO53" s="500">
        <v>68</v>
      </c>
      <c r="BP53" s="500"/>
      <c r="BQ53" s="500"/>
      <c r="BR53" s="500"/>
      <c r="BS53" s="500"/>
      <c r="BT53" s="500"/>
      <c r="BU53" s="500"/>
      <c r="BV53" s="992" t="str">
        <f>IF(WWWW[[#This Row],['#_Water samples_Tested_at_water_source]]="","no test","Tested")</f>
        <v>Tested</v>
      </c>
      <c r="BW53" s="992" t="str">
        <f>IF(WWWW[[#This Row],['#_Water samples_Tested_at_HH]]="","no test","Tested")</f>
        <v>no test</v>
      </c>
      <c r="BX53" s="993" t="str">
        <f>IF(AND(WWWW[[#This Row],[Water_testing_at source]]="no test",WWWW[[#This Row],[Water_testing_at HH]]="no test"),"No Test","Tested")</f>
        <v>Tested</v>
      </c>
      <c r="BY53" s="9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53" s="994">
        <f>WWWW[[#This Row],[% HRP1]]*WWWW[[#This Row],[Total PoP ]]</f>
        <v>12453</v>
      </c>
      <c r="CA53" s="995">
        <f>WWWW[[#This Row],[HRP1]]/500</f>
        <v>24.905999999999999</v>
      </c>
      <c r="CB53" s="996">
        <f>1-WWWW[[#This Row],[% HRP1]]</f>
        <v>0</v>
      </c>
      <c r="CC53" s="995">
        <f>WWWW[[#This Row],[%equitable and continuous access to sufficient quantity of safe drinking and domestic water''s GAP]]*WWWW[[#This Row],[Total PoP ]]</f>
        <v>0</v>
      </c>
      <c r="CD53" s="451">
        <f>ROUND(IF(WWWW[[#This Row],[Total PoP ]]&lt;500,1,WWWW[[#This Row],[Total PoP ]]/500),0)</f>
        <v>25</v>
      </c>
      <c r="CE53" s="993">
        <f>IF(WWWW[[#This Row],[Total required water points]]-WWWW[[#This Row],['#Water points coverage]]&lt;0,0,WWWW[[#This Row],[Total required water points]]-WWWW[[#This Row],['#Water points coverage]])</f>
        <v>9.4000000000001194E-2</v>
      </c>
      <c r="CF53" s="452">
        <f>WWWW[[#This Row],[HRP2]]/WWWW[[#This Row],[Total PoP ]]</f>
        <v>0.2233196820043363</v>
      </c>
      <c r="CG53" s="9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2781</v>
      </c>
      <c r="CH53" s="455">
        <f>IF(WWWW[[#This Row],['#_Functional_adult_latrines]]="","",WWWW[[#This Row],[Total PoP ]]/WWWW[[#This Row],['#_Functional_adult_latrines]])</f>
        <v>95.061068702290072</v>
      </c>
      <c r="CI53" s="993">
        <f>WWWW[[#This Row],['#_of_latrines_in_TLS/CFS]]*50</f>
        <v>0</v>
      </c>
      <c r="CJ53" s="451">
        <f>IF(WWWW[[#This Row],['#_of_latrines_in_THF]]="",0,WWWW[[#This Row],['#_of_latrines_in_THF]]*50)</f>
        <v>0</v>
      </c>
      <c r="CK53" s="993">
        <f>ROUND(IF(WWWW[[#This Row],[Location Type 1]]="camp",WWWW[[#This Row],[Total PoP ]]/20),0)</f>
        <v>623</v>
      </c>
      <c r="CL53" s="993">
        <f>IF(WWWW[[#This Row],[Total required Latrines]]-WWWW[[#This Row],['#_Existing_latrines]]&lt;0,0,WWWW[[#This Row],[Total required Latrines]]-WWWW[[#This Row],['#_Existing_latrines]])</f>
        <v>75</v>
      </c>
      <c r="CM53" s="996">
        <f>1-WWWW[[#This Row],[% HRP2]]</f>
        <v>0.77668031799566373</v>
      </c>
      <c r="CN53" s="992">
        <f>IF(WWWW[[#This Row],['#_Existing_latrines]]="","NA",(WWWW[[#This Row],['#_Existing_latrines]]-WWWW[[#This Row],['#_Functional_adult_latrines]])/WWWW[[#This Row],['#_Existing_latrines]])</f>
        <v>0.76094890510948909</v>
      </c>
      <c r="CO53" s="9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114</v>
      </c>
      <c r="CP53" s="9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12453</v>
      </c>
      <c r="CQ53" s="993">
        <f>IF(WWWW[[#This Row],['#_of_affected_women_and_girls_receiving_a_sufficient_quantity_of_sanitary_pads]]&gt;WWWW[[#This Row],[Total PoP ]],WWWW[[#This Row],[Total PoP ]],WWWW[[#This Row],['#_of_affected_women_and_girls_receiving_a_sufficient_quantity_of_sanitary_pads]])</f>
        <v>3168</v>
      </c>
      <c r="CR53" s="993">
        <f>IF(WWWW[[#This Row],['# People with access to soap]]&gt;WWWW[[#This Row],['# People with access to Sanity Pads]],WWWW[[#This Row],['# People with access to soap]],WWWW[[#This Row],['# People with access to Sanity Pads]])</f>
        <v>12453</v>
      </c>
      <c r="CS53" s="993">
        <f>IF(WWWW[[#This Row],['# people reached by regular dedicated hygiene promotion_5]]&gt;WWWW[[#This Row],['# People received regular supply of hygiene items_6]],WWWW[[#This Row],['# people reached by regular dedicated hygiene promotion_5]],WWWW[[#This Row],['# People received regular supply of hygiene items_6]])</f>
        <v>12453</v>
      </c>
      <c r="CT53" s="996">
        <f>IF(WWWW[[#This Row],[HRP3]]/WWWW[[#This Row],[Total PoP ]]&gt;100%,100%,WWWW[[#This Row],[HRP3]]/WWWW[[#This Row],[Total PoP ]])</f>
        <v>1</v>
      </c>
      <c r="CU53" s="992">
        <f>1-WWWW[[#This Row],[Hygiene Coverage%]]</f>
        <v>0</v>
      </c>
      <c r="CV53" s="988">
        <f>WWWW[[#This Row],['# people reached by regular dedicated hygiene promotion_5]]/WWWW[[#This Row],[Total PoP ]]</f>
        <v>9.1544206215369798E-3</v>
      </c>
      <c r="CW53" s="992">
        <f>IF(WWWW[[#This Row],['#_of_affected_households_receiving_a_sufficient_quantity_of_soap]]/WWWW[[#This Row],[Total HH]]&gt;1,1,WWWW[[#This Row],['#_of_affected_households_receiving_a_sufficient_quantity_of_soap]]/WWWW[[#This Row],[Total HH]])</f>
        <v>1</v>
      </c>
      <c r="CX53" s="455" t="str">
        <f>IF(WWWW[[#This Row],['#_students at TLS_CFS]]="","No","Yes")</f>
        <v>No</v>
      </c>
      <c r="CY53" s="452">
        <f>WWWW[[#This Row],[%_of_affected_people_surveyed_who_report_feeling_informed_about_the_different_WASH_services_available_to_them]]</f>
        <v>1</v>
      </c>
      <c r="CZ53" s="877">
        <f>WWWW[[#This Row],[%_of_affected_people_surveyed_who_report_feeling_satistfied_with_the_latrine_design_and_sanitation_service]]*WWWW[[#This Row],[Total PoP ]]</f>
        <v>12453</v>
      </c>
      <c r="DA53" s="877">
        <f>WWWW[[#This Row],[%_of_affected_people_surveyed_who_report_feeling_satistfied_with_the_water_point_design_and_water_service]]*WWWW[[#This Row],[Total PoP ]]</f>
        <v>12453</v>
      </c>
      <c r="DB53" s="877">
        <f>WWWW[[#This Row],[%_of_affected_people_surveyed_who_report_feeling_informed_about_the_different_WASH_services_available_to_them]]*WWWW[[#This Row],[Total PoP ]]</f>
        <v>12453</v>
      </c>
      <c r="DC53" s="877">
        <f>WWWW[[#This Row],[%_of_complaints_received_that_result_in_timely_corrective_action_and_feedback_to_the_community]]*WWWW[[#This Row],[Total PoP ]]</f>
        <v>12453</v>
      </c>
      <c r="DD53" s="451">
        <f>MAX(WWWW[[#This Row],['# of affected people surveyed who report feeling satistfied with the latrine design and sanitation service ]:['# complaints received that result in timely, corrective action and feedback to the community]])</f>
        <v>12453</v>
      </c>
      <c r="DE53" s="500">
        <f>IF(WWWW[[#This Row],['#_PPL_accessed_water_in_TLS]]&gt;WWWW[[#This Row],['# students access to functioning school latrines_HRP5]],WWWW[[#This Row],['#_PPL_accessed_water_in_TLS]],WWWW[[#This Row],['# students access to functioning school latrines_HRP5]])</f>
        <v>0</v>
      </c>
      <c r="DF53" s="500">
        <f>IF(WWWW[[#This Row],['#_PPL_accessed_water_in_THF]]&gt;WWWW[[#This Row],['# people access to functioning latrines in THF_HRP6]],WWWW[[#This Row],['#_PPL_accessed_water_in_THF]],WWWW[[#This Row],['# people access to functioning latrines in THF_HRP6]])</f>
        <v>0</v>
      </c>
      <c r="DG53"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12453</v>
      </c>
      <c r="DH5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12453</v>
      </c>
      <c r="DI53"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53" s="500">
        <f>IF(WWWW[[#This Row],[Is_there_an_effective_restrored_drainage_system?]]="",0,IF(WWWW[[#This Row],[Is_there_an_effective_restrored_drainage_system?]]="&lt;30%",WWWW[[#This Row],[Total PoP ]]*25%,IF(WWWW[[#This Row],[Is_there_an_effective_restrored_drainage_system?]]="30%-70%",WWWW[[#This Row],[Total PoP ]]*50%,WWWW[[#This Row],[Total PoP ]]*75%)))</f>
        <v>6226.5</v>
      </c>
      <c r="DK53"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114</v>
      </c>
      <c r="DL5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12453</v>
      </c>
      <c r="DM53" s="984" t="str">
        <f>VLOOKUP(WWWW[[#This Row],[Site Name]],SiteDB6[[Site Name]:[CCCM Management]],6,FALSE)</f>
        <v>Yes</v>
      </c>
      <c r="DN53" s="984">
        <f>VLOOKUP(WWWW[[#This Row],[Site Name]],SiteDB6[[Site Name]:[CCCM Focal Agency]],7,FALSE)</f>
        <v>0</v>
      </c>
      <c r="DO53" s="984" t="str">
        <f>VLOOKUP(WWWW[[#This Row],[Site Name]],SiteDB6[[Site Name]:[Location Type 1]],9,FALSE)</f>
        <v>Camp</v>
      </c>
      <c r="DP53" s="984" t="str">
        <f>VLOOKUP(WWWW[[#This Row],[Site Name]],SiteDB6[[Site Name]:[Type of Accommodation]],10,FALSE)</f>
        <v>Planned Camp</v>
      </c>
      <c r="DQ53" s="984" t="str">
        <f>VLOOKUP(WWWW[[#This Row],[Site Name]],SiteDB6[[Site Name]:[Ethnic or GCA/NGCA]],11,FALSE)</f>
        <v>Muslim</v>
      </c>
      <c r="DR53" s="984">
        <f>VLOOKUP(WWWW[[#This Row],[Site Name]],SiteDB6[[Site Name]:[Lat]],12,FALSE)</f>
        <v>20.16846</v>
      </c>
      <c r="DS53" s="984">
        <f>VLOOKUP(WWWW[[#This Row],[Site Name]],SiteDB6[[Site Name]:[Long]],13,FALSE)</f>
        <v>92.827427</v>
      </c>
      <c r="DT53" s="984" t="str">
        <f>VLOOKUP(WWWW[[#This Row],[Site Name]],SiteDB6[[Site Name]:[Pcode]],3,FALSE)</f>
        <v>MMR012CMP041</v>
      </c>
      <c r="DU53" s="997" t="str">
        <f t="shared" si="1"/>
        <v>Covered</v>
      </c>
      <c r="DV53" s="477">
        <f>VLOOKUP(WWWW[[#This Row],[Site Name]],SiteDB6[[Site Name]:[PWD_Total]],22,FALSE)</f>
        <v>104</v>
      </c>
      <c r="DW53" s="477">
        <f>VLOOKUP(WWWW[[#This Row],[Site Name]],SiteDB6[[Site Name]:[PWD_Total]],23,FALSE)</f>
        <v>810</v>
      </c>
      <c r="DX53" s="477">
        <f>WWWW[[#This Row],['# of Male_People with disabilities]]+WWWW[[#This Row],['# of Female_People with disabilities]]</f>
        <v>914</v>
      </c>
      <c r="DY53" s="984"/>
      <c r="DZ53" s="997"/>
      <c r="EA53" s="997"/>
      <c r="EB53" s="997"/>
      <c r="EC53" s="997">
        <f>VLOOKUP(WWWW[[#This Row],[Site Name]],SiteDB6[[Site Name]:[Pop
(CCCM as of Autust 2021)]],16,FALSE)</f>
        <v>1713</v>
      </c>
      <c r="ED53" s="997">
        <f>VLOOKUP(WWWW[[#This Row],[Site Name]],SiteDB6[[Site Name]:[Pop
(CCCM as of Autust 2021)]],17,FALSE)</f>
        <v>11460</v>
      </c>
      <c r="EE53" s="997" t="s">
        <v>3307</v>
      </c>
    </row>
    <row r="54" spans="1:135">
      <c r="A54" s="1065" t="s">
        <v>3173</v>
      </c>
      <c r="B54" s="1065" t="s">
        <v>2270</v>
      </c>
      <c r="C54" s="898" t="s">
        <v>2270</v>
      </c>
      <c r="D54" s="983" t="s">
        <v>3182</v>
      </c>
      <c r="E54" s="983" t="s">
        <v>293</v>
      </c>
      <c r="F54" s="983" t="s">
        <v>294</v>
      </c>
      <c r="G54" s="863" t="s">
        <v>43</v>
      </c>
      <c r="H54" s="983" t="s">
        <v>2272</v>
      </c>
      <c r="I54" s="985">
        <v>396</v>
      </c>
      <c r="J54" s="985">
        <v>2231</v>
      </c>
      <c r="K54" s="684">
        <f>WWWW[[#This Row],[Total PoP ]]/WWWW[[#This Row],[Total HH]]</f>
        <v>5.6338383838383841</v>
      </c>
      <c r="L54" s="986" t="s">
        <v>3252</v>
      </c>
      <c r="M54" s="987" t="s">
        <v>3253</v>
      </c>
      <c r="N54" s="985"/>
      <c r="O54" s="500">
        <v>23</v>
      </c>
      <c r="P54" s="985">
        <v>25</v>
      </c>
      <c r="Q54" s="500"/>
      <c r="R54" s="500"/>
      <c r="S54" s="985"/>
      <c r="T54" s="985"/>
      <c r="U54" s="985"/>
      <c r="V54" s="988"/>
      <c r="W54" s="985"/>
      <c r="X54" s="988"/>
      <c r="Y54" s="985">
        <v>396</v>
      </c>
      <c r="Z54" s="500"/>
      <c r="AA54" s="500"/>
      <c r="AB54" s="500">
        <v>1</v>
      </c>
      <c r="AC54" s="500">
        <v>396</v>
      </c>
      <c r="AD54" s="500"/>
      <c r="AE54" s="500"/>
      <c r="AF54" s="989" t="s">
        <v>3303</v>
      </c>
      <c r="AG54" s="985">
        <v>24</v>
      </c>
      <c r="AH54" s="985">
        <v>104</v>
      </c>
      <c r="AI54" s="985"/>
      <c r="AJ54" s="985">
        <v>21</v>
      </c>
      <c r="AK54" s="988">
        <v>0.9</v>
      </c>
      <c r="AL54" s="988">
        <v>0.9</v>
      </c>
      <c r="AM54" s="988">
        <v>1</v>
      </c>
      <c r="AN54" s="985"/>
      <c r="AO54" s="985">
        <v>53</v>
      </c>
      <c r="AP54" s="985"/>
      <c r="AQ54" s="500"/>
      <c r="AR54" s="985" t="s">
        <v>41</v>
      </c>
      <c r="AS54" s="500">
        <v>83</v>
      </c>
      <c r="AT54" s="500" t="s">
        <v>3239</v>
      </c>
      <c r="AU54" s="990" t="s">
        <v>3304</v>
      </c>
      <c r="AV54" s="985">
        <v>9</v>
      </c>
      <c r="AW54" s="985">
        <v>73</v>
      </c>
      <c r="AX54" s="985">
        <v>16</v>
      </c>
      <c r="AY54" s="985">
        <v>13</v>
      </c>
      <c r="AZ54" s="985">
        <v>369</v>
      </c>
      <c r="BA54" s="985">
        <v>590</v>
      </c>
      <c r="BB54" s="450">
        <v>1</v>
      </c>
      <c r="BC54" s="988">
        <v>0.4</v>
      </c>
      <c r="BD54" s="451">
        <v>1</v>
      </c>
      <c r="BE54" s="451">
        <v>0</v>
      </c>
      <c r="BF54" s="451">
        <v>369</v>
      </c>
      <c r="BG54" s="451">
        <v>0</v>
      </c>
      <c r="BH54" s="451">
        <v>0</v>
      </c>
      <c r="BI54" s="991" t="s">
        <v>3304</v>
      </c>
      <c r="BJ54" s="450">
        <v>0.7</v>
      </c>
      <c r="BK54" s="450">
        <v>0.8</v>
      </c>
      <c r="BL54" s="450">
        <v>0.9</v>
      </c>
      <c r="BM54" s="450">
        <v>0.83</v>
      </c>
      <c r="BN54" s="450"/>
      <c r="BO54" s="500">
        <v>18</v>
      </c>
      <c r="BP54" s="500"/>
      <c r="BQ54" s="500">
        <v>37</v>
      </c>
      <c r="BR54" s="500"/>
      <c r="BS54" s="500"/>
      <c r="BT54" s="500"/>
      <c r="BU54" s="500"/>
      <c r="BV54" s="992" t="str">
        <f>IF(WWWW[[#This Row],['#_Water samples_Tested_at_water_source]]="","no test","Tested")</f>
        <v>no test</v>
      </c>
      <c r="BW54" s="992" t="str">
        <f>IF(WWWW[[#This Row],['#_Water samples_Tested_at_HH]]="","no test","Tested")</f>
        <v>no test</v>
      </c>
      <c r="BX54" s="993" t="str">
        <f>IF(AND(WWWW[[#This Row],[Water_testing_at source]]="no test",WWWW[[#This Row],[Water_testing_at HH]]="no test"),"No Test","Tested")</f>
        <v>No Test</v>
      </c>
      <c r="BY54" s="9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54" s="994">
        <f>WWWW[[#This Row],[% HRP1]]*WWWW[[#This Row],[Total PoP ]]</f>
        <v>2231</v>
      </c>
      <c r="CA54" s="995">
        <f>WWWW[[#This Row],[HRP1]]/500</f>
        <v>4.4619999999999997</v>
      </c>
      <c r="CB54" s="996">
        <f>1-WWWW[[#This Row],[% HRP1]]</f>
        <v>0</v>
      </c>
      <c r="CC54" s="995">
        <f>WWWW[[#This Row],[%equitable and continuous access to sufficient quantity of safe drinking and domestic water''s GAP]]*WWWW[[#This Row],[Total PoP ]]</f>
        <v>0</v>
      </c>
      <c r="CD54" s="451">
        <f>ROUND(IF(WWWW[[#This Row],[Total PoP ]]&lt;500,1,WWWW[[#This Row],[Total PoP ]]/500),0)</f>
        <v>4</v>
      </c>
      <c r="CE54" s="993">
        <f>IF(WWWW[[#This Row],[Total required water points]]-WWWW[[#This Row],['#Water points coverage]]&lt;0,0,WWWW[[#This Row],[Total required water points]]-WWWW[[#This Row],['#Water points coverage]])</f>
        <v>0</v>
      </c>
      <c r="CF54" s="452">
        <f>WWWW[[#This Row],[HRP2]]/WWWW[[#This Row],[Total PoP ]]</f>
        <v>0.23890632003585835</v>
      </c>
      <c r="CG54" s="9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533</v>
      </c>
      <c r="CH54" s="455">
        <f>IF(WWWW[[#This Row],['#_Functional_adult_latrines]]="","",WWWW[[#This Row],[Total PoP ]]/WWWW[[#This Row],['#_Functional_adult_latrines]])</f>
        <v>92.958333333333329</v>
      </c>
      <c r="CI54" s="993">
        <f>WWWW[[#This Row],['#_of_latrines_in_TLS/CFS]]*50</f>
        <v>0</v>
      </c>
      <c r="CJ54" s="451">
        <f>IF(WWWW[[#This Row],['#_of_latrines_in_THF]]="",0,WWWW[[#This Row],['#_of_latrines_in_THF]]*50)</f>
        <v>0</v>
      </c>
      <c r="CK54" s="993">
        <f>ROUND(IF(WWWW[[#This Row],[Location Type 1]]="camp",WWWW[[#This Row],[Total PoP ]]/20),0)</f>
        <v>112</v>
      </c>
      <c r="CL54" s="993">
        <f>IF(WWWW[[#This Row],[Total required Latrines]]-WWWW[[#This Row],['#_Existing_latrines]]&lt;0,0,WWWW[[#This Row],[Total required Latrines]]-WWWW[[#This Row],['#_Existing_latrines]])</f>
        <v>8</v>
      </c>
      <c r="CM54" s="996">
        <f>1-WWWW[[#This Row],[% HRP2]]</f>
        <v>0.76109367996414168</v>
      </c>
      <c r="CN54" s="992">
        <f>IF(WWWW[[#This Row],['#_Existing_latrines]]="","NA",(WWWW[[#This Row],['#_Existing_latrines]]-WWWW[[#This Row],['#_Functional_adult_latrines]])/WWWW[[#This Row],['#_Existing_latrines]])</f>
        <v>0.76923076923076927</v>
      </c>
      <c r="CO54" s="9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111</v>
      </c>
      <c r="CP54" s="9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2078.8863636363635</v>
      </c>
      <c r="CQ54" s="993">
        <f>IF(WWWW[[#This Row],['#_of_affected_women_and_girls_receiving_a_sufficient_quantity_of_sanitary_pads]]&gt;WWWW[[#This Row],[Total PoP ]],WWWW[[#This Row],[Total PoP ]],WWWW[[#This Row],['#_of_affected_women_and_girls_receiving_a_sufficient_quantity_of_sanitary_pads]])</f>
        <v>590</v>
      </c>
      <c r="CR54" s="993">
        <f>IF(WWWW[[#This Row],['# People with access to soap]]&gt;WWWW[[#This Row],['# People with access to Sanity Pads]],WWWW[[#This Row],['# People with access to soap]],WWWW[[#This Row],['# People with access to Sanity Pads]])</f>
        <v>2078.8863636363635</v>
      </c>
      <c r="CS54" s="993">
        <f>IF(WWWW[[#This Row],['# people reached by regular dedicated hygiene promotion_5]]&gt;WWWW[[#This Row],['# People received regular supply of hygiene items_6]],WWWW[[#This Row],['# people reached by regular dedicated hygiene promotion_5]],WWWW[[#This Row],['# People received regular supply of hygiene items_6]])</f>
        <v>2078.8863636363635</v>
      </c>
      <c r="CT54" s="996">
        <f>IF(WWWW[[#This Row],[HRP3]]/WWWW[[#This Row],[Total PoP ]]&gt;100%,100%,WWWW[[#This Row],[HRP3]]/WWWW[[#This Row],[Total PoP ]])</f>
        <v>0.93181818181818177</v>
      </c>
      <c r="CU54" s="992">
        <f>1-WWWW[[#This Row],[Hygiene Coverage%]]</f>
        <v>6.8181818181818232E-2</v>
      </c>
      <c r="CV54" s="988">
        <f>WWWW[[#This Row],['# people reached by regular dedicated hygiene promotion_5]]/WWWW[[#This Row],[Total PoP ]]</f>
        <v>4.9753473778574628E-2</v>
      </c>
      <c r="CW54" s="992">
        <f>IF(WWWW[[#This Row],['#_of_affected_households_receiving_a_sufficient_quantity_of_soap]]/WWWW[[#This Row],[Total HH]]&gt;1,1,WWWW[[#This Row],['#_of_affected_households_receiving_a_sufficient_quantity_of_soap]]/WWWW[[#This Row],[Total HH]])</f>
        <v>0.93181818181818177</v>
      </c>
      <c r="CX54" s="455" t="str">
        <f>IF(WWWW[[#This Row],['#_students at TLS_CFS]]="","No","Yes")</f>
        <v>No</v>
      </c>
      <c r="CY54" s="452">
        <f>WWWW[[#This Row],[%_of_affected_people_surveyed_who_report_feeling_informed_about_the_different_WASH_services_available_to_them]]</f>
        <v>0.9</v>
      </c>
      <c r="CZ54" s="877">
        <f>WWWW[[#This Row],[%_of_affected_people_surveyed_who_report_feeling_satistfied_with_the_latrine_design_and_sanitation_service]]*WWWW[[#This Row],[Total PoP ]]</f>
        <v>1561.6999999999998</v>
      </c>
      <c r="DA54" s="877">
        <f>WWWW[[#This Row],[%_of_affected_people_surveyed_who_report_feeling_satistfied_with_the_water_point_design_and_water_service]]*WWWW[[#This Row],[Total PoP ]]</f>
        <v>1784.8000000000002</v>
      </c>
      <c r="DB54" s="877">
        <f>WWWW[[#This Row],[%_of_affected_people_surveyed_who_report_feeling_informed_about_the_different_WASH_services_available_to_them]]*WWWW[[#This Row],[Total PoP ]]</f>
        <v>2007.9</v>
      </c>
      <c r="DC54" s="877">
        <f>WWWW[[#This Row],[%_of_complaints_received_that_result_in_timely_corrective_action_and_feedback_to_the_community]]*WWWW[[#This Row],[Total PoP ]]</f>
        <v>1851.73</v>
      </c>
      <c r="DD54" s="451">
        <f>MAX(WWWW[[#This Row],['# of affected people surveyed who report feeling satistfied with the latrine design and sanitation service ]:['# complaints received that result in timely, corrective action and feedback to the community]])</f>
        <v>2007.9</v>
      </c>
      <c r="DE54" s="500">
        <f>IF(WWWW[[#This Row],['#_PPL_accessed_water_in_TLS]]&gt;WWWW[[#This Row],['# students access to functioning school latrines_HRP5]],WWWW[[#This Row],['#_PPL_accessed_water_in_TLS]],WWWW[[#This Row],['# students access to functioning school latrines_HRP5]])</f>
        <v>0</v>
      </c>
      <c r="DF54" s="500">
        <f>IF(WWWW[[#This Row],['#_PPL_accessed_water_in_THF]]&gt;WWWW[[#This Row],['# people access to functioning latrines in THF_HRP6]],WWWW[[#This Row],['#_PPL_accessed_water_in_THF]],WWWW[[#This Row],['# people access to functioning latrines in THF_HRP6]])</f>
        <v>0</v>
      </c>
      <c r="DG54"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2231</v>
      </c>
      <c r="DH5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2231</v>
      </c>
      <c r="DI54"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54" s="500">
        <f>IF(WWWW[[#This Row],[Is_there_an_effective_restrored_drainage_system?]]="",0,IF(WWWW[[#This Row],[Is_there_an_effective_restrored_drainage_system?]]="&lt;30%",WWWW[[#This Row],[Total PoP ]]*25%,IF(WWWW[[#This Row],[Is_there_an_effective_restrored_drainage_system?]]="30%-70%",WWWW[[#This Row],[Total PoP ]]*50%,WWWW[[#This Row],[Total PoP ]]*75%)))</f>
        <v>1115.5</v>
      </c>
      <c r="DK54"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111</v>
      </c>
      <c r="DL5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2231</v>
      </c>
      <c r="DM54" s="984">
        <f>VLOOKUP(WWWW[[#This Row],[Site Name]],SiteDB6[[Site Name]:[CCCM Management]],6,FALSE)</f>
        <v>0</v>
      </c>
      <c r="DN54" s="984">
        <f>VLOOKUP(WWWW[[#This Row],[Site Name]],SiteDB6[[Site Name]:[CCCM Focal Agency]],7,FALSE)</f>
        <v>0</v>
      </c>
      <c r="DO54" s="984" t="str">
        <f>VLOOKUP(WWWW[[#This Row],[Site Name]],SiteDB6[[Site Name]:[Location Type 1]],9,FALSE)</f>
        <v>Camp</v>
      </c>
      <c r="DP54" s="984" t="str">
        <f>VLOOKUP(WWWW[[#This Row],[Site Name]],SiteDB6[[Site Name]:[Type of Accommodation]],10,FALSE)</f>
        <v>Planned Camp</v>
      </c>
      <c r="DQ54" s="984" t="str">
        <f>VLOOKUP(WWWW[[#This Row],[Site Name]],SiteDB6[[Site Name]:[Ethnic or GCA/NGCA]],11,FALSE)</f>
        <v>Muslim</v>
      </c>
      <c r="DR54" s="984">
        <f>VLOOKUP(WWWW[[#This Row],[Site Name]],SiteDB6[[Site Name]:[Lat]],12,FALSE)</f>
        <v>20.180194</v>
      </c>
      <c r="DS54" s="984">
        <f>VLOOKUP(WWWW[[#This Row],[Site Name]],SiteDB6[[Site Name]:[Long]],13,FALSE)</f>
        <v>92.816638999999995</v>
      </c>
      <c r="DT54" s="984" t="str">
        <f>VLOOKUP(WWWW[[#This Row],[Site Name]],SiteDB6[[Site Name]:[Pcode]],3,FALSE)</f>
        <v>MMR012CMP042</v>
      </c>
      <c r="DU54" s="997" t="str">
        <f t="shared" si="1"/>
        <v>Covered</v>
      </c>
      <c r="DV54" s="477">
        <f>VLOOKUP(WWWW[[#This Row],[Site Name]],SiteDB6[[Site Name]:[PWD_Total]],22,FALSE)</f>
        <v>70</v>
      </c>
      <c r="DW54" s="477">
        <f>VLOOKUP(WWWW[[#This Row],[Site Name]],SiteDB6[[Site Name]:[PWD_Total]],23,FALSE)</f>
        <v>241</v>
      </c>
      <c r="DX54" s="477">
        <f>WWWW[[#This Row],['# of Male_People with disabilities]]+WWWW[[#This Row],['# of Female_People with disabilities]]</f>
        <v>311</v>
      </c>
      <c r="DY54" s="984"/>
      <c r="DZ54" s="997"/>
      <c r="EA54" s="997"/>
      <c r="EB54" s="997"/>
      <c r="EC54" s="997">
        <f>VLOOKUP(WWWW[[#This Row],[Site Name]],SiteDB6[[Site Name]:[Pop
(CCCM as of Autust 2021)]],16,FALSE)</f>
        <v>400</v>
      </c>
      <c r="ED54" s="997">
        <f>VLOOKUP(WWWW[[#This Row],[Site Name]],SiteDB6[[Site Name]:[Pop
(CCCM as of Autust 2021)]],17,FALSE)</f>
        <v>2228</v>
      </c>
      <c r="EE54" s="997" t="s">
        <v>3307</v>
      </c>
    </row>
    <row r="55" spans="1:135">
      <c r="A55" s="1065" t="s">
        <v>3173</v>
      </c>
      <c r="B55" s="1065" t="s">
        <v>2270</v>
      </c>
      <c r="C55" s="898" t="s">
        <v>2270</v>
      </c>
      <c r="D55" s="983" t="s">
        <v>3182</v>
      </c>
      <c r="E55" s="983" t="s">
        <v>293</v>
      </c>
      <c r="F55" s="983" t="s">
        <v>294</v>
      </c>
      <c r="G55" s="863" t="s">
        <v>43</v>
      </c>
      <c r="H55" s="983" t="s">
        <v>421</v>
      </c>
      <c r="I55" s="985">
        <v>2042</v>
      </c>
      <c r="J55" s="985">
        <v>13135</v>
      </c>
      <c r="K55" s="684">
        <f>WWWW[[#This Row],[Total PoP ]]/WWWW[[#This Row],[Total HH]]</f>
        <v>6.4324191968658182</v>
      </c>
      <c r="L55" s="986" t="s">
        <v>3252</v>
      </c>
      <c r="M55" s="987" t="s">
        <v>3253</v>
      </c>
      <c r="N55" s="985"/>
      <c r="O55" s="500">
        <v>29</v>
      </c>
      <c r="P55" s="985">
        <v>41</v>
      </c>
      <c r="Q55" s="500"/>
      <c r="R55" s="500"/>
      <c r="S55" s="985"/>
      <c r="T55" s="985"/>
      <c r="U55" s="985">
        <v>8</v>
      </c>
      <c r="V55" s="988">
        <v>0.38</v>
      </c>
      <c r="W55" s="985"/>
      <c r="X55" s="988"/>
      <c r="Y55" s="985">
        <v>1265</v>
      </c>
      <c r="Z55" s="500"/>
      <c r="AA55" s="500"/>
      <c r="AB55" s="500">
        <v>27</v>
      </c>
      <c r="AC55" s="500">
        <v>1265</v>
      </c>
      <c r="AD55" s="500"/>
      <c r="AE55" s="500"/>
      <c r="AF55" s="989" t="s">
        <v>3303</v>
      </c>
      <c r="AG55" s="985">
        <v>77</v>
      </c>
      <c r="AH55" s="985">
        <v>245</v>
      </c>
      <c r="AI55" s="985">
        <v>16</v>
      </c>
      <c r="AJ55" s="985">
        <v>71</v>
      </c>
      <c r="AK55" s="988">
        <v>0.86</v>
      </c>
      <c r="AL55" s="988">
        <v>0.64</v>
      </c>
      <c r="AM55" s="988">
        <v>0.46</v>
      </c>
      <c r="AN55" s="985"/>
      <c r="AO55" s="985">
        <v>163</v>
      </c>
      <c r="AP55" s="985"/>
      <c r="AQ55" s="500"/>
      <c r="AR55" s="985" t="s">
        <v>41</v>
      </c>
      <c r="AS55" s="500">
        <v>120</v>
      </c>
      <c r="AT55" s="500" t="s">
        <v>3239</v>
      </c>
      <c r="AU55" s="990" t="s">
        <v>3304</v>
      </c>
      <c r="AV55" s="985">
        <v>20</v>
      </c>
      <c r="AW55" s="985">
        <v>70</v>
      </c>
      <c r="AX55" s="985">
        <v>29</v>
      </c>
      <c r="AY55" s="985">
        <v>19</v>
      </c>
      <c r="AZ55" s="985">
        <v>1021</v>
      </c>
      <c r="BA55" s="985">
        <v>3354</v>
      </c>
      <c r="BB55" s="450">
        <v>0.81</v>
      </c>
      <c r="BC55" s="988">
        <v>0.56000000000000005</v>
      </c>
      <c r="BD55" s="451">
        <v>8</v>
      </c>
      <c r="BE55" s="451">
        <v>0</v>
      </c>
      <c r="BF55" s="451">
        <v>1021</v>
      </c>
      <c r="BG55" s="451">
        <v>0</v>
      </c>
      <c r="BH55" s="451">
        <v>0</v>
      </c>
      <c r="BI55" s="991" t="s">
        <v>3304</v>
      </c>
      <c r="BJ55" s="450">
        <v>1</v>
      </c>
      <c r="BK55" s="450">
        <v>1</v>
      </c>
      <c r="BL55" s="450">
        <v>1</v>
      </c>
      <c r="BM55" s="450">
        <v>0.73</v>
      </c>
      <c r="BN55" s="450"/>
      <c r="BO55" s="500">
        <v>18</v>
      </c>
      <c r="BP55" s="500"/>
      <c r="BQ55" s="500">
        <v>30</v>
      </c>
      <c r="BR55" s="500"/>
      <c r="BS55" s="500"/>
      <c r="BT55" s="500"/>
      <c r="BU55" s="500"/>
      <c r="BV55" s="992" t="str">
        <f>IF(WWWW[[#This Row],['#_Water samples_Tested_at_water_source]]="","no test","Tested")</f>
        <v>Tested</v>
      </c>
      <c r="BW55" s="992" t="str">
        <f>IF(WWWW[[#This Row],['#_Water samples_Tested_at_HH]]="","no test","Tested")</f>
        <v>no test</v>
      </c>
      <c r="BX55" s="993" t="str">
        <f>IF(AND(WWWW[[#This Row],[Water_testing_at source]]="no test",WWWW[[#This Row],[Water_testing_at HH]]="no test"),"No Test","Tested")</f>
        <v>Tested</v>
      </c>
      <c r="BY55" s="9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0.55196041111534067</v>
      </c>
      <c r="BZ55" s="994">
        <f>WWWW[[#This Row],[% HRP1]]*WWWW[[#This Row],[Total PoP ]]</f>
        <v>7250</v>
      </c>
      <c r="CA55" s="995">
        <f>WWWW[[#This Row],[HRP1]]/500</f>
        <v>14.5</v>
      </c>
      <c r="CB55" s="996">
        <f>1-WWWW[[#This Row],[% HRP1]]</f>
        <v>0.44803958888465933</v>
      </c>
      <c r="CC55" s="995">
        <f>WWWW[[#This Row],[%equitable and continuous access to sufficient quantity of safe drinking and domestic water''s GAP]]*WWWW[[#This Row],[Total PoP ]]</f>
        <v>5885</v>
      </c>
      <c r="CD55" s="451">
        <f>ROUND(IF(WWWW[[#This Row],[Total PoP ]]&lt;500,1,WWWW[[#This Row],[Total PoP ]]/500),0)</f>
        <v>26</v>
      </c>
      <c r="CE55" s="993">
        <f>IF(WWWW[[#This Row],[Total required water points]]-WWWW[[#This Row],['#Water points coverage]]&lt;0,0,WWWW[[#This Row],[Total required water points]]-WWWW[[#This Row],['#Water points coverage]])</f>
        <v>11.5</v>
      </c>
      <c r="CF55" s="452">
        <f>WWWW[[#This Row],[HRP2]]/WWWW[[#This Row],[Total PoP ]]</f>
        <v>0.12965359725923106</v>
      </c>
      <c r="CG55" s="9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1703</v>
      </c>
      <c r="CH55" s="455">
        <f>IF(WWWW[[#This Row],['#_Functional_adult_latrines]]="","",WWWW[[#This Row],[Total PoP ]]/WWWW[[#This Row],['#_Functional_adult_latrines]])</f>
        <v>170.58441558441558</v>
      </c>
      <c r="CI55" s="993">
        <f>WWWW[[#This Row],['#_of_latrines_in_TLS/CFS]]*50</f>
        <v>0</v>
      </c>
      <c r="CJ55" s="451">
        <f>IF(WWWW[[#This Row],['#_of_latrines_in_THF]]="",0,WWWW[[#This Row],['#_of_latrines_in_THF]]*50)</f>
        <v>0</v>
      </c>
      <c r="CK55" s="993">
        <f>ROUND(IF(WWWW[[#This Row],[Location Type 1]]="camp",WWWW[[#This Row],[Total PoP ]]/20),0)</f>
        <v>657</v>
      </c>
      <c r="CL55" s="993">
        <f>IF(WWWW[[#This Row],[Total required Latrines]]-WWWW[[#This Row],['#_Existing_latrines]]&lt;0,0,WWWW[[#This Row],[Total required Latrines]]-WWWW[[#This Row],['#_Existing_latrines]])</f>
        <v>412</v>
      </c>
      <c r="CM55" s="996">
        <f>1-WWWW[[#This Row],[% HRP2]]</f>
        <v>0.87034640274076891</v>
      </c>
      <c r="CN55" s="992">
        <f>IF(WWWW[[#This Row],['#_Existing_latrines]]="","NA",(WWWW[[#This Row],['#_Existing_latrines]]-WWWW[[#This Row],['#_Functional_adult_latrines]])/WWWW[[#This Row],['#_Existing_latrines]])</f>
        <v>0.68571428571428572</v>
      </c>
      <c r="CO55" s="9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138</v>
      </c>
      <c r="CP55" s="9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6567.5</v>
      </c>
      <c r="CQ55" s="993">
        <f>IF(WWWW[[#This Row],['#_of_affected_women_and_girls_receiving_a_sufficient_quantity_of_sanitary_pads]]&gt;WWWW[[#This Row],[Total PoP ]],WWWW[[#This Row],[Total PoP ]],WWWW[[#This Row],['#_of_affected_women_and_girls_receiving_a_sufficient_quantity_of_sanitary_pads]])</f>
        <v>3354</v>
      </c>
      <c r="CR55" s="993">
        <f>IF(WWWW[[#This Row],['# People with access to soap]]&gt;WWWW[[#This Row],['# People with access to Sanity Pads]],WWWW[[#This Row],['# People with access to soap]],WWWW[[#This Row],['# People with access to Sanity Pads]])</f>
        <v>6567.5</v>
      </c>
      <c r="CS55" s="993">
        <f>IF(WWWW[[#This Row],['# people reached by regular dedicated hygiene promotion_5]]&gt;WWWW[[#This Row],['# People received regular supply of hygiene items_6]],WWWW[[#This Row],['# people reached by regular dedicated hygiene promotion_5]],WWWW[[#This Row],['# People received regular supply of hygiene items_6]])</f>
        <v>6567.5</v>
      </c>
      <c r="CT55" s="996">
        <f>IF(WWWW[[#This Row],[HRP3]]/WWWW[[#This Row],[Total PoP ]]&gt;100%,100%,WWWW[[#This Row],[HRP3]]/WWWW[[#This Row],[Total PoP ]])</f>
        <v>0.5</v>
      </c>
      <c r="CU55" s="992">
        <f>1-WWWW[[#This Row],[Hygiene Coverage%]]</f>
        <v>0.5</v>
      </c>
      <c r="CV55" s="988">
        <f>WWWW[[#This Row],['# people reached by regular dedicated hygiene promotion_5]]/WWWW[[#This Row],[Total PoP ]]</f>
        <v>1.050628092881614E-2</v>
      </c>
      <c r="CW55" s="992">
        <f>IF(WWWW[[#This Row],['#_of_affected_households_receiving_a_sufficient_quantity_of_soap]]/WWWW[[#This Row],[Total HH]]&gt;1,1,WWWW[[#This Row],['#_of_affected_households_receiving_a_sufficient_quantity_of_soap]]/WWWW[[#This Row],[Total HH]])</f>
        <v>0.5</v>
      </c>
      <c r="CX55" s="455" t="str">
        <f>IF(WWWW[[#This Row],['#_students at TLS_CFS]]="","No","Yes")</f>
        <v>No</v>
      </c>
      <c r="CY55" s="452">
        <f>WWWW[[#This Row],[%_of_affected_people_surveyed_who_report_feeling_informed_about_the_different_WASH_services_available_to_them]]</f>
        <v>1</v>
      </c>
      <c r="CZ55" s="877">
        <f>WWWW[[#This Row],[%_of_affected_people_surveyed_who_report_feeling_satistfied_with_the_latrine_design_and_sanitation_service]]*WWWW[[#This Row],[Total PoP ]]</f>
        <v>13135</v>
      </c>
      <c r="DA55" s="877">
        <f>WWWW[[#This Row],[%_of_affected_people_surveyed_who_report_feeling_satistfied_with_the_water_point_design_and_water_service]]*WWWW[[#This Row],[Total PoP ]]</f>
        <v>13135</v>
      </c>
      <c r="DB55" s="877">
        <f>WWWW[[#This Row],[%_of_affected_people_surveyed_who_report_feeling_informed_about_the_different_WASH_services_available_to_them]]*WWWW[[#This Row],[Total PoP ]]</f>
        <v>13135</v>
      </c>
      <c r="DC55" s="877">
        <f>WWWW[[#This Row],[%_of_complaints_received_that_result_in_timely_corrective_action_and_feedback_to_the_community]]*WWWW[[#This Row],[Total PoP ]]</f>
        <v>9588.5499999999993</v>
      </c>
      <c r="DD55" s="451">
        <f>MAX(WWWW[[#This Row],['# of affected people surveyed who report feeling satistfied with the latrine design and sanitation service ]:['# complaints received that result in timely, corrective action and feedback to the community]])</f>
        <v>13135</v>
      </c>
      <c r="DE55" s="500">
        <f>IF(WWWW[[#This Row],['#_PPL_accessed_water_in_TLS]]&gt;WWWW[[#This Row],['# students access to functioning school latrines_HRP5]],WWWW[[#This Row],['#_PPL_accessed_water_in_TLS]],WWWW[[#This Row],['# students access to functioning school latrines_HRP5]])</f>
        <v>0</v>
      </c>
      <c r="DF55" s="500">
        <f>IF(WWWW[[#This Row],['#_PPL_accessed_water_in_THF]]&gt;WWWW[[#This Row],['# people access to functioning latrines in THF_HRP6]],WWWW[[#This Row],['#_PPL_accessed_water_in_THF]],WWWW[[#This Row],['# people access to functioning latrines in THF_HRP6]])</f>
        <v>0</v>
      </c>
      <c r="DG55"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13135</v>
      </c>
      <c r="DH5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6325</v>
      </c>
      <c r="DI55"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55" s="500">
        <f>IF(WWWW[[#This Row],[Is_there_an_effective_restrored_drainage_system?]]="",0,IF(WWWW[[#This Row],[Is_there_an_effective_restrored_drainage_system?]]="&lt;30%",WWWW[[#This Row],[Total PoP ]]*25%,IF(WWWW[[#This Row],[Is_there_an_effective_restrored_drainage_system?]]="30%-70%",WWWW[[#This Row],[Total PoP ]]*50%,WWWW[[#This Row],[Total PoP ]]*75%)))</f>
        <v>6567.5</v>
      </c>
      <c r="DK55"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138</v>
      </c>
      <c r="DL5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6325</v>
      </c>
      <c r="DM55" s="984" t="str">
        <f>VLOOKUP(WWWW[[#This Row],[Site Name]],SiteDB6[[Site Name]:[CCCM Management]],6,FALSE)</f>
        <v>Yes</v>
      </c>
      <c r="DN55" s="984">
        <f>VLOOKUP(WWWW[[#This Row],[Site Name]],SiteDB6[[Site Name]:[CCCM Focal Agency]],7,FALSE)</f>
        <v>0</v>
      </c>
      <c r="DO55" s="984" t="str">
        <f>VLOOKUP(WWWW[[#This Row],[Site Name]],SiteDB6[[Site Name]:[Location Type 1]],9,FALSE)</f>
        <v>Camp</v>
      </c>
      <c r="DP55" s="984" t="str">
        <f>VLOOKUP(WWWW[[#This Row],[Site Name]],SiteDB6[[Site Name]:[Type of Accommodation]],10,FALSE)</f>
        <v>Self Settled Camp</v>
      </c>
      <c r="DQ55" s="984" t="str">
        <f>VLOOKUP(WWWW[[#This Row],[Site Name]],SiteDB6[[Site Name]:[Ethnic or GCA/NGCA]],11,FALSE)</f>
        <v>Muslim</v>
      </c>
      <c r="DR55" s="984">
        <f>VLOOKUP(WWWW[[#This Row],[Site Name]],SiteDB6[[Site Name]:[Lat]],12,FALSE)</f>
        <v>20.1585</v>
      </c>
      <c r="DS55" s="984">
        <f>VLOOKUP(WWWW[[#This Row],[Site Name]],SiteDB6[[Site Name]:[Long]],13,FALSE)</f>
        <v>92.839416999999997</v>
      </c>
      <c r="DT55" s="984" t="str">
        <f>VLOOKUP(WWWW[[#This Row],[Site Name]],SiteDB6[[Site Name]:[Pcode]],3,FALSE)</f>
        <v>MMR012CMP046</v>
      </c>
      <c r="DU55" s="997" t="str">
        <f t="shared" si="1"/>
        <v>Covered</v>
      </c>
      <c r="DV55" s="477">
        <f>VLOOKUP(WWWW[[#This Row],[Site Name]],SiteDB6[[Site Name]:[PWD_Total]],22,FALSE)</f>
        <v>365</v>
      </c>
      <c r="DW55" s="477">
        <f>VLOOKUP(WWWW[[#This Row],[Site Name]],SiteDB6[[Site Name]:[PWD_Total]],23,FALSE)</f>
        <v>800</v>
      </c>
      <c r="DX55" s="477">
        <f>WWWW[[#This Row],['# of Male_People with disabilities]]+WWWW[[#This Row],['# of Female_People with disabilities]]</f>
        <v>1165</v>
      </c>
      <c r="DY55" s="984"/>
      <c r="DZ55" s="997"/>
      <c r="EA55" s="997"/>
      <c r="EB55" s="997"/>
      <c r="EC55" s="997">
        <f>VLOOKUP(WWWW[[#This Row],[Site Name]],SiteDB6[[Site Name]:[Pop
(CCCM as of Autust 2021)]],16,FALSE)</f>
        <v>2062</v>
      </c>
      <c r="ED55" s="997">
        <f>VLOOKUP(WWWW[[#This Row],[Site Name]],SiteDB6[[Site Name]:[Pop
(CCCM as of Autust 2021)]],17,FALSE)</f>
        <v>12522</v>
      </c>
      <c r="EE55" s="997" t="s">
        <v>3307</v>
      </c>
    </row>
    <row r="56" spans="1:135">
      <c r="A56" s="1065" t="s">
        <v>3173</v>
      </c>
      <c r="B56" s="1065" t="s">
        <v>2269</v>
      </c>
      <c r="C56" s="983" t="s">
        <v>2269</v>
      </c>
      <c r="D56" s="983" t="s">
        <v>3251</v>
      </c>
      <c r="E56" s="983" t="s">
        <v>293</v>
      </c>
      <c r="F56" s="983" t="s">
        <v>294</v>
      </c>
      <c r="G56" s="863" t="s">
        <v>43</v>
      </c>
      <c r="H56" s="983" t="s">
        <v>2271</v>
      </c>
      <c r="I56" s="985">
        <v>392</v>
      </c>
      <c r="J56" s="985">
        <v>2066</v>
      </c>
      <c r="K56" s="684">
        <f>WWWW[[#This Row],[Total PoP ]]/WWWW[[#This Row],[Total HH]]</f>
        <v>5.2704081632653059</v>
      </c>
      <c r="L56" s="986">
        <v>45017</v>
      </c>
      <c r="M56" s="987">
        <v>45382</v>
      </c>
      <c r="N56" s="985">
        <v>538</v>
      </c>
      <c r="O56" s="500">
        <v>41</v>
      </c>
      <c r="P56" s="985">
        <v>53</v>
      </c>
      <c r="Q56" s="500"/>
      <c r="R56" s="500"/>
      <c r="S56" s="985"/>
      <c r="T56" s="985"/>
      <c r="U56" s="985">
        <v>6</v>
      </c>
      <c r="V56" s="988">
        <v>0.33</v>
      </c>
      <c r="W56" s="985"/>
      <c r="X56" s="988"/>
      <c r="Y56" s="985">
        <v>392</v>
      </c>
      <c r="Z56" s="500"/>
      <c r="AA56" s="500"/>
      <c r="AB56" s="500">
        <v>27</v>
      </c>
      <c r="AC56" s="500">
        <v>392</v>
      </c>
      <c r="AD56" s="500"/>
      <c r="AE56" s="500"/>
      <c r="AF56" s="989"/>
      <c r="AG56" s="985">
        <v>84</v>
      </c>
      <c r="AH56" s="985">
        <v>116</v>
      </c>
      <c r="AI56" s="985">
        <v>8</v>
      </c>
      <c r="AJ56" s="985">
        <v>25</v>
      </c>
      <c r="AK56" s="988">
        <v>0.62</v>
      </c>
      <c r="AL56" s="988">
        <v>0.5</v>
      </c>
      <c r="AM56" s="988">
        <v>0.7</v>
      </c>
      <c r="AN56" s="985">
        <v>4</v>
      </c>
      <c r="AO56" s="985">
        <v>29</v>
      </c>
      <c r="AP56" s="985"/>
      <c r="AQ56" s="500"/>
      <c r="AR56" s="985" t="s">
        <v>41</v>
      </c>
      <c r="AS56" s="500">
        <v>56</v>
      </c>
      <c r="AT56" s="500"/>
      <c r="AU56" s="990" t="s">
        <v>3304</v>
      </c>
      <c r="AV56" s="985">
        <v>227</v>
      </c>
      <c r="AW56" s="985">
        <v>543</v>
      </c>
      <c r="AX56" s="985"/>
      <c r="AY56" s="985"/>
      <c r="AZ56" s="985">
        <v>392</v>
      </c>
      <c r="BA56" s="985">
        <v>500</v>
      </c>
      <c r="BB56" s="450">
        <v>1</v>
      </c>
      <c r="BC56" s="988">
        <v>0.87</v>
      </c>
      <c r="BD56" s="451">
        <v>5</v>
      </c>
      <c r="BE56" s="451"/>
      <c r="BF56" s="451">
        <v>392</v>
      </c>
      <c r="BG56" s="451"/>
      <c r="BH56" s="451">
        <v>2066</v>
      </c>
      <c r="BI56" s="991" t="s">
        <v>3304</v>
      </c>
      <c r="BJ56" s="450">
        <v>0.9</v>
      </c>
      <c r="BK56" s="450">
        <v>1</v>
      </c>
      <c r="BL56" s="450">
        <v>1</v>
      </c>
      <c r="BM56" s="450">
        <v>0.83</v>
      </c>
      <c r="BN56" s="450"/>
      <c r="BO56" s="500">
        <v>14</v>
      </c>
      <c r="BP56" s="500"/>
      <c r="BQ56" s="500"/>
      <c r="BR56" s="500"/>
      <c r="BS56" s="500"/>
      <c r="BT56" s="500"/>
      <c r="BU56" s="500"/>
      <c r="BV56" s="992" t="str">
        <f>IF(WWWW[[#This Row],['#_Water samples_Tested_at_water_source]]="","no test","Tested")</f>
        <v>Tested</v>
      </c>
      <c r="BW56" s="992" t="str">
        <f>IF(WWWW[[#This Row],['#_Water samples_Tested_at_HH]]="","no test","Tested")</f>
        <v>no test</v>
      </c>
      <c r="BX56" s="993" t="str">
        <f>IF(AND(WWWW[[#This Row],[Water_testing_at source]]="no test",WWWW[[#This Row],[Water_testing_at HH]]="no test"),"No Test","Tested")</f>
        <v>Tested</v>
      </c>
      <c r="BY56" s="9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56" s="994">
        <f>WWWW[[#This Row],[% HRP1]]*WWWW[[#This Row],[Total PoP ]]</f>
        <v>2066</v>
      </c>
      <c r="CA56" s="995">
        <f>WWWW[[#This Row],[HRP1]]/500</f>
        <v>4.1319999999999997</v>
      </c>
      <c r="CB56" s="996">
        <f>1-WWWW[[#This Row],[% HRP1]]</f>
        <v>0</v>
      </c>
      <c r="CC56" s="995">
        <f>WWWW[[#This Row],[%equitable and continuous access to sufficient quantity of safe drinking and domestic water''s GAP]]*WWWW[[#This Row],[Total PoP ]]</f>
        <v>0</v>
      </c>
      <c r="CD56" s="451">
        <f>ROUND(IF(WWWW[[#This Row],[Total PoP ]]&lt;500,1,WWWW[[#This Row],[Total PoP ]]/500),0)</f>
        <v>4</v>
      </c>
      <c r="CE56" s="993">
        <f>IF(WWWW[[#This Row],[Total required water points]]-WWWW[[#This Row],['#Water points coverage]]&lt;0,0,WWWW[[#This Row],[Total required water points]]-WWWW[[#This Row],['#Water points coverage]])</f>
        <v>0</v>
      </c>
      <c r="CF56" s="452">
        <f>WWWW[[#This Row],[HRP2]]/WWWW[[#This Row],[Total PoP ]]</f>
        <v>0.86592449177153918</v>
      </c>
      <c r="CG56" s="9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1789</v>
      </c>
      <c r="CH56" s="455">
        <f>IF(WWWW[[#This Row],['#_Functional_adult_latrines]]="","",WWWW[[#This Row],[Total PoP ]]/WWWW[[#This Row],['#_Functional_adult_latrines]])</f>
        <v>24.595238095238095</v>
      </c>
      <c r="CI56" s="993">
        <f>WWWW[[#This Row],['#_of_latrines_in_TLS/CFS]]*50</f>
        <v>0</v>
      </c>
      <c r="CJ56" s="451">
        <f>IF(WWWW[[#This Row],['#_of_latrines_in_THF]]="",0,WWWW[[#This Row],['#_of_latrines_in_THF]]*50)</f>
        <v>0</v>
      </c>
      <c r="CK56" s="993">
        <f>ROUND(IF(WWWW[[#This Row],[Location Type 1]]="camp",WWWW[[#This Row],[Total PoP ]]/20),0)</f>
        <v>103</v>
      </c>
      <c r="CL56" s="993">
        <f>IF(WWWW[[#This Row],[Total required Latrines]]-WWWW[[#This Row],['#_Existing_latrines]]&lt;0,0,WWWW[[#This Row],[Total required Latrines]]-WWWW[[#This Row],['#_Existing_latrines]])</f>
        <v>0</v>
      </c>
      <c r="CM56" s="996">
        <f>1-WWWW[[#This Row],[% HRP2]]</f>
        <v>0.13407550822846082</v>
      </c>
      <c r="CN56" s="992">
        <f>IF(WWWW[[#This Row],['#_Existing_latrines]]="","NA",(WWWW[[#This Row],['#_Existing_latrines]]-WWWW[[#This Row],['#_Functional_adult_latrines]])/WWWW[[#This Row],['#_Existing_latrines]])</f>
        <v>0.27586206896551724</v>
      </c>
      <c r="CO56" s="9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770</v>
      </c>
      <c r="CP56" s="9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2066</v>
      </c>
      <c r="CQ56" s="993">
        <f>IF(WWWW[[#This Row],['#_of_affected_women_and_girls_receiving_a_sufficient_quantity_of_sanitary_pads]]&gt;WWWW[[#This Row],[Total PoP ]],WWWW[[#This Row],[Total PoP ]],WWWW[[#This Row],['#_of_affected_women_and_girls_receiving_a_sufficient_quantity_of_sanitary_pads]])</f>
        <v>500</v>
      </c>
      <c r="CR56" s="993">
        <f>IF(WWWW[[#This Row],['# People with access to soap]]&gt;WWWW[[#This Row],['# People with access to Sanity Pads]],WWWW[[#This Row],['# People with access to soap]],WWWW[[#This Row],['# People with access to Sanity Pads]])</f>
        <v>2066</v>
      </c>
      <c r="CS56" s="993">
        <f>IF(WWWW[[#This Row],['# people reached by regular dedicated hygiene promotion_5]]&gt;WWWW[[#This Row],['# People received regular supply of hygiene items_6]],WWWW[[#This Row],['# people reached by regular dedicated hygiene promotion_5]],WWWW[[#This Row],['# People received regular supply of hygiene items_6]])</f>
        <v>2066</v>
      </c>
      <c r="CT56" s="996">
        <f>IF(WWWW[[#This Row],[HRP3]]/WWWW[[#This Row],[Total PoP ]]&gt;100%,100%,WWWW[[#This Row],[HRP3]]/WWWW[[#This Row],[Total PoP ]])</f>
        <v>1</v>
      </c>
      <c r="CU56" s="992">
        <f>1-WWWW[[#This Row],[Hygiene Coverage%]]</f>
        <v>0</v>
      </c>
      <c r="CV56" s="988">
        <f>WWWW[[#This Row],['# people reached by regular dedicated hygiene promotion_5]]/WWWW[[#This Row],[Total PoP ]]</f>
        <v>0.37270087124878992</v>
      </c>
      <c r="CW56" s="992">
        <f>IF(WWWW[[#This Row],['#_of_affected_households_receiving_a_sufficient_quantity_of_soap]]/WWWW[[#This Row],[Total HH]]&gt;1,1,WWWW[[#This Row],['#_of_affected_households_receiving_a_sufficient_quantity_of_soap]]/WWWW[[#This Row],[Total HH]])</f>
        <v>1</v>
      </c>
      <c r="CX56" s="455" t="str">
        <f>IF(WWWW[[#This Row],['#_students at TLS_CFS]]="","No","Yes")</f>
        <v>Yes</v>
      </c>
      <c r="CY56" s="452">
        <f>WWWW[[#This Row],[%_of_affected_people_surveyed_who_report_feeling_informed_about_the_different_WASH_services_available_to_them]]</f>
        <v>1</v>
      </c>
      <c r="CZ56" s="877">
        <f>WWWW[[#This Row],[%_of_affected_people_surveyed_who_report_feeling_satistfied_with_the_latrine_design_and_sanitation_service]]*WWWW[[#This Row],[Total PoP ]]</f>
        <v>1859.4</v>
      </c>
      <c r="DA56" s="877">
        <f>WWWW[[#This Row],[%_of_affected_people_surveyed_who_report_feeling_satistfied_with_the_water_point_design_and_water_service]]*WWWW[[#This Row],[Total PoP ]]</f>
        <v>2066</v>
      </c>
      <c r="DB56" s="877">
        <f>WWWW[[#This Row],[%_of_affected_people_surveyed_who_report_feeling_informed_about_the_different_WASH_services_available_to_them]]*WWWW[[#This Row],[Total PoP ]]</f>
        <v>2066</v>
      </c>
      <c r="DC56" s="877">
        <f>WWWW[[#This Row],[%_of_complaints_received_that_result_in_timely_corrective_action_and_feedback_to_the_community]]*WWWW[[#This Row],[Total PoP ]]</f>
        <v>1714.78</v>
      </c>
      <c r="DD56" s="451">
        <f>MAX(WWWW[[#This Row],['# of affected people surveyed who report feeling satistfied with the latrine design and sanitation service ]:['# complaints received that result in timely, corrective action and feedback to the community]])</f>
        <v>2066</v>
      </c>
      <c r="DE56" s="500">
        <f>IF(WWWW[[#This Row],['#_PPL_accessed_water_in_TLS]]&gt;WWWW[[#This Row],['# students access to functioning school latrines_HRP5]],WWWW[[#This Row],['#_PPL_accessed_water_in_TLS]],WWWW[[#This Row],['# students access to functioning school latrines_HRP5]])</f>
        <v>0</v>
      </c>
      <c r="DF56" s="500">
        <f>IF(WWWW[[#This Row],['#_PPL_accessed_water_in_THF]]&gt;WWWW[[#This Row],['# people access to functioning latrines in THF_HRP6]],WWWW[[#This Row],['#_PPL_accessed_water_in_THF]],WWWW[[#This Row],['# people access to functioning latrines in THF_HRP6]])</f>
        <v>0</v>
      </c>
      <c r="DG56"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2066</v>
      </c>
      <c r="DH5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2066</v>
      </c>
      <c r="DI56"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56"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56"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2066</v>
      </c>
      <c r="DL5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2066</v>
      </c>
      <c r="DM56" s="984" t="str">
        <f>VLOOKUP(WWWW[[#This Row],[Site Name]],SiteDB6[[Site Name]:[CCCM Management]],6,FALSE)</f>
        <v>Yes</v>
      </c>
      <c r="DN56" s="984">
        <f>VLOOKUP(WWWW[[#This Row],[Site Name]],SiteDB6[[Site Name]:[CCCM Focal Agency]],7,FALSE)</f>
        <v>0</v>
      </c>
      <c r="DO56" s="984" t="str">
        <f>VLOOKUP(WWWW[[#This Row],[Site Name]],SiteDB6[[Site Name]:[Location Type 1]],9,FALSE)</f>
        <v>Camp</v>
      </c>
      <c r="DP56" s="984" t="str">
        <f>VLOOKUP(WWWW[[#This Row],[Site Name]],SiteDB6[[Site Name]:[Type of Accommodation]],10,FALSE)</f>
        <v>Planned Camp</v>
      </c>
      <c r="DQ56" s="984" t="str">
        <f>VLOOKUP(WWWW[[#This Row],[Site Name]],SiteDB6[[Site Name]:[Ethnic or GCA/NGCA]],11,FALSE)</f>
        <v>Muslim</v>
      </c>
      <c r="DR56" s="984">
        <f>VLOOKUP(WWWW[[#This Row],[Site Name]],SiteDB6[[Site Name]:[Lat]],12,FALSE)</f>
        <v>20.181778000000001</v>
      </c>
      <c r="DS56" s="984">
        <f>VLOOKUP(WWWW[[#This Row],[Site Name]],SiteDB6[[Site Name]:[Long]],13,FALSE)</f>
        <v>92.823166999999998</v>
      </c>
      <c r="DT56" s="984" t="str">
        <f>VLOOKUP(WWWW[[#This Row],[Site Name]],SiteDB6[[Site Name]:[Pcode]],3,FALSE)</f>
        <v>MMR012CMP042</v>
      </c>
      <c r="DU56" s="997" t="str">
        <f t="shared" si="1"/>
        <v>Covered</v>
      </c>
      <c r="DV56" s="477">
        <f>VLOOKUP(WWWW[[#This Row],[Site Name]],SiteDB6[[Site Name]:[PWD_Total]],22,FALSE)</f>
        <v>47</v>
      </c>
      <c r="DW56" s="477">
        <f>VLOOKUP(WWWW[[#This Row],[Site Name]],SiteDB6[[Site Name]:[PWD_Total]],23,FALSE)</f>
        <v>306</v>
      </c>
      <c r="DX56" s="477">
        <f>WWWW[[#This Row],['# of Male_People with disabilities]]+WWWW[[#This Row],['# of Female_People with disabilities]]</f>
        <v>353</v>
      </c>
      <c r="DY56" s="984"/>
      <c r="DZ56" s="997"/>
      <c r="EA56" s="997"/>
      <c r="EB56" s="997"/>
      <c r="EC56" s="997">
        <f>VLOOKUP(WWWW[[#This Row],[Site Name]],SiteDB6[[Site Name]:[Pop
(CCCM as of Autust 2021)]],16,FALSE)</f>
        <v>392</v>
      </c>
      <c r="ED56" s="997">
        <f>VLOOKUP(WWWW[[#This Row],[Site Name]],SiteDB6[[Site Name]:[Pop
(CCCM as of Autust 2021)]],17,FALSE)</f>
        <v>2455</v>
      </c>
      <c r="EE56" s="997" t="s">
        <v>3307</v>
      </c>
    </row>
    <row r="57" spans="1:135">
      <c r="A57" s="1065" t="s">
        <v>3173</v>
      </c>
      <c r="B57" s="1065" t="s">
        <v>2256</v>
      </c>
      <c r="C57" s="898" t="s">
        <v>2256</v>
      </c>
      <c r="D57" s="983" t="s">
        <v>230</v>
      </c>
      <c r="E57" s="983" t="s">
        <v>293</v>
      </c>
      <c r="F57" s="983" t="s">
        <v>356</v>
      </c>
      <c r="G57" s="863" t="s">
        <v>43</v>
      </c>
      <c r="H57" s="983" t="s">
        <v>367</v>
      </c>
      <c r="I57" s="985">
        <v>386</v>
      </c>
      <c r="J57" s="985">
        <v>1086</v>
      </c>
      <c r="K57" s="684">
        <f>WWWW[[#This Row],[Total PoP ]]/WWWW[[#This Row],[Total HH]]</f>
        <v>2.8134715025906734</v>
      </c>
      <c r="L57" s="986">
        <v>44791</v>
      </c>
      <c r="M57" s="987">
        <v>45094</v>
      </c>
      <c r="N57" s="985">
        <v>187</v>
      </c>
      <c r="O57" s="500"/>
      <c r="P57" s="985"/>
      <c r="Q57" s="500">
        <v>14</v>
      </c>
      <c r="R57" s="500">
        <v>19</v>
      </c>
      <c r="S57" s="985"/>
      <c r="T57" s="985"/>
      <c r="U57" s="985"/>
      <c r="V57" s="988"/>
      <c r="W57" s="985"/>
      <c r="X57" s="988"/>
      <c r="Y57" s="985"/>
      <c r="Z57" s="500">
        <v>210</v>
      </c>
      <c r="AA57" s="500"/>
      <c r="AB57" s="500"/>
      <c r="AC57" s="500"/>
      <c r="AD57" s="500"/>
      <c r="AE57" s="500"/>
      <c r="AF57" s="989"/>
      <c r="AG57" s="985">
        <v>94</v>
      </c>
      <c r="AH57" s="985">
        <v>94</v>
      </c>
      <c r="AI57" s="985"/>
      <c r="AJ57" s="985"/>
      <c r="AK57" s="988"/>
      <c r="AL57" s="988"/>
      <c r="AM57" s="988"/>
      <c r="AN57" s="985"/>
      <c r="AO57" s="985">
        <v>22</v>
      </c>
      <c r="AP57" s="985">
        <v>8</v>
      </c>
      <c r="AQ57" s="500"/>
      <c r="AR57" s="985" t="s">
        <v>41</v>
      </c>
      <c r="AS57" s="500"/>
      <c r="AT57" s="500"/>
      <c r="AU57" s="990"/>
      <c r="AV57" s="985"/>
      <c r="AW57" s="985"/>
      <c r="AX57" s="985"/>
      <c r="AY57" s="985"/>
      <c r="AZ57" s="985"/>
      <c r="BA57" s="985"/>
      <c r="BB57" s="450"/>
      <c r="BC57" s="988"/>
      <c r="BD57" s="451">
        <v>8</v>
      </c>
      <c r="BE57" s="451"/>
      <c r="BF57" s="451"/>
      <c r="BG57" s="451"/>
      <c r="BH57" s="451"/>
      <c r="BI57" s="991"/>
      <c r="BJ57" s="450"/>
      <c r="BK57" s="450"/>
      <c r="BL57" s="450"/>
      <c r="BM57" s="450"/>
      <c r="BN57" s="450"/>
      <c r="BO57" s="500"/>
      <c r="BP57" s="500"/>
      <c r="BQ57" s="500"/>
      <c r="BR57" s="500"/>
      <c r="BS57" s="500"/>
      <c r="BT57" s="500"/>
      <c r="BU57" s="500"/>
      <c r="BV57" s="992" t="str">
        <f>IF(WWWW[[#This Row],['#_Water samples_Tested_at_water_source]]="","no test","Tested")</f>
        <v>no test</v>
      </c>
      <c r="BW57" s="992" t="str">
        <f>IF(WWWW[[#This Row],['#_Water samples_Tested_at_HH]]="","no test","Tested")</f>
        <v>no test</v>
      </c>
      <c r="BX57" s="993" t="str">
        <f>IF(AND(WWWW[[#This Row],[Water_testing_at source]]="no test",WWWW[[#This Row],[Water_testing_at HH]]="no test"),"No Test","Tested")</f>
        <v>No Test</v>
      </c>
      <c r="BY57" s="9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57" s="994">
        <f>WWWW[[#This Row],[% HRP1]]*WWWW[[#This Row],[Total PoP ]]</f>
        <v>1086</v>
      </c>
      <c r="CA57" s="995">
        <f>WWWW[[#This Row],[HRP1]]/500</f>
        <v>2.1720000000000002</v>
      </c>
      <c r="CB57" s="996">
        <f>1-WWWW[[#This Row],[% HRP1]]</f>
        <v>0</v>
      </c>
      <c r="CC57" s="995">
        <f>WWWW[[#This Row],[%equitable and continuous access to sufficient quantity of safe drinking and domestic water''s GAP]]*WWWW[[#This Row],[Total PoP ]]</f>
        <v>0</v>
      </c>
      <c r="CD57" s="451">
        <f>ROUND(IF(WWWW[[#This Row],[Total PoP ]]&lt;500,1,WWWW[[#This Row],[Total PoP ]]/500),0)</f>
        <v>2</v>
      </c>
      <c r="CE57" s="993">
        <f>IF(WWWW[[#This Row],[Total required water points]]-WWWW[[#This Row],['#Water points coverage]]&lt;0,0,WWWW[[#This Row],[Total required water points]]-WWWW[[#This Row],['#Water points coverage]])</f>
        <v>0</v>
      </c>
      <c r="CF57" s="452">
        <f>WWWW[[#This Row],[HRP2]]/WWWW[[#This Row],[Total PoP ]]</f>
        <v>1</v>
      </c>
      <c r="CG57" s="9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1086</v>
      </c>
      <c r="CH57" s="455">
        <f>IF(WWWW[[#This Row],['#_Functional_adult_latrines]]="","",WWWW[[#This Row],[Total PoP ]]/WWWW[[#This Row],['#_Functional_adult_latrines]])</f>
        <v>11.553191489361701</v>
      </c>
      <c r="CI57" s="993">
        <f>WWWW[[#This Row],['#_of_latrines_in_TLS/CFS]]*50</f>
        <v>400</v>
      </c>
      <c r="CJ57" s="451">
        <f>IF(WWWW[[#This Row],['#_of_latrines_in_THF]]="",0,WWWW[[#This Row],['#_of_latrines_in_THF]]*50)</f>
        <v>0</v>
      </c>
      <c r="CK57" s="993">
        <f>ROUND(IF(WWWW[[#This Row],[Location Type 1]]="camp",WWWW[[#This Row],[Total PoP ]]/20),0)</f>
        <v>54</v>
      </c>
      <c r="CL57" s="993">
        <f>IF(WWWW[[#This Row],[Total required Latrines]]-WWWW[[#This Row],['#_Existing_latrines]]&lt;0,0,WWWW[[#This Row],[Total required Latrines]]-WWWW[[#This Row],['#_Existing_latrines]])</f>
        <v>0</v>
      </c>
      <c r="CM57" s="996">
        <f>1-WWWW[[#This Row],[% HRP2]]</f>
        <v>0</v>
      </c>
      <c r="CN57" s="992">
        <f>IF(WWWW[[#This Row],['#_Existing_latrines]]="","NA",(WWWW[[#This Row],['#_Existing_latrines]]-WWWW[[#This Row],['#_Functional_adult_latrines]])/WWWW[[#This Row],['#_Existing_latrines]])</f>
        <v>0</v>
      </c>
      <c r="CO57" s="9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P57" s="9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57" s="993">
        <f>IF(WWWW[[#This Row],['#_of_affected_women_and_girls_receiving_a_sufficient_quantity_of_sanitary_pads]]&gt;WWWW[[#This Row],[Total PoP ]],WWWW[[#This Row],[Total PoP ]],WWWW[[#This Row],['#_of_affected_women_and_girls_receiving_a_sufficient_quantity_of_sanitary_pads]])</f>
        <v>0</v>
      </c>
      <c r="CR57" s="993">
        <f>IF(WWWW[[#This Row],['# People with access to soap]]&gt;WWWW[[#This Row],['# People with access to Sanity Pads]],WWWW[[#This Row],['# People with access to soap]],WWWW[[#This Row],['# People with access to Sanity Pads]])</f>
        <v>0</v>
      </c>
      <c r="CS57" s="993">
        <f>IF(WWWW[[#This Row],['# people reached by regular dedicated hygiene promotion_5]]&gt;WWWW[[#This Row],['# People received regular supply of hygiene items_6]],WWWW[[#This Row],['# people reached by regular dedicated hygiene promotion_5]],WWWW[[#This Row],['# People received regular supply of hygiene items_6]])</f>
        <v>0</v>
      </c>
      <c r="CT57" s="996">
        <f>IF(WWWW[[#This Row],[HRP3]]/WWWW[[#This Row],[Total PoP ]]&gt;100%,100%,WWWW[[#This Row],[HRP3]]/WWWW[[#This Row],[Total PoP ]])</f>
        <v>0</v>
      </c>
      <c r="CU57" s="992">
        <f>1-WWWW[[#This Row],[Hygiene Coverage%]]</f>
        <v>1</v>
      </c>
      <c r="CV57" s="988">
        <f>WWWW[[#This Row],['# people reached by regular dedicated hygiene promotion_5]]/WWWW[[#This Row],[Total PoP ]]</f>
        <v>0</v>
      </c>
      <c r="CW57" s="992">
        <f>IF(WWWW[[#This Row],['#_of_affected_households_receiving_a_sufficient_quantity_of_soap]]/WWWW[[#This Row],[Total HH]]&gt;1,1,WWWW[[#This Row],['#_of_affected_households_receiving_a_sufficient_quantity_of_soap]]/WWWW[[#This Row],[Total HH]])</f>
        <v>0</v>
      </c>
      <c r="CX57" s="455" t="str">
        <f>IF(WWWW[[#This Row],['#_students at TLS_CFS]]="","No","Yes")</f>
        <v>Yes</v>
      </c>
      <c r="CY57" s="452">
        <f>WWWW[[#This Row],[%_of_affected_people_surveyed_who_report_feeling_informed_about_the_different_WASH_services_available_to_them]]</f>
        <v>0</v>
      </c>
      <c r="CZ57" s="877">
        <f>WWWW[[#This Row],[%_of_affected_people_surveyed_who_report_feeling_satistfied_with_the_latrine_design_and_sanitation_service]]*WWWW[[#This Row],[Total PoP ]]</f>
        <v>0</v>
      </c>
      <c r="DA57" s="877">
        <f>WWWW[[#This Row],[%_of_affected_people_surveyed_who_report_feeling_satistfied_with_the_water_point_design_and_water_service]]*WWWW[[#This Row],[Total PoP ]]</f>
        <v>0</v>
      </c>
      <c r="DB57" s="877">
        <f>WWWW[[#This Row],[%_of_affected_people_surveyed_who_report_feeling_informed_about_the_different_WASH_services_available_to_them]]*WWWW[[#This Row],[Total PoP ]]</f>
        <v>0</v>
      </c>
      <c r="DC57" s="877">
        <f>WWWW[[#This Row],[%_of_complaints_received_that_result_in_timely_corrective_action_and_feedback_to_the_community]]*WWWW[[#This Row],[Total PoP ]]</f>
        <v>0</v>
      </c>
      <c r="DD57" s="451">
        <f>MAX(WWWW[[#This Row],['# of affected people surveyed who report feeling satistfied with the latrine design and sanitation service ]:['# complaints received that result in timely, corrective action and feedback to the community]])</f>
        <v>0</v>
      </c>
      <c r="DE57" s="500">
        <f>IF(WWWW[[#This Row],['#_PPL_accessed_water_in_TLS]]&gt;WWWW[[#This Row],['# students access to functioning school latrines_HRP5]],WWWW[[#This Row],['#_PPL_accessed_water_in_TLS]],WWWW[[#This Row],['# students access to functioning school latrines_HRP5]])</f>
        <v>400</v>
      </c>
      <c r="DF57" s="500">
        <f>IF(WWWW[[#This Row],['#_PPL_accessed_water_in_THF]]&gt;WWWW[[#This Row],['# people access to functioning latrines in THF_HRP6]],WWWW[[#This Row],['#_PPL_accessed_water_in_THF]],WWWW[[#This Row],['# people access to functioning latrines in THF_HRP6]])</f>
        <v>0</v>
      </c>
      <c r="DG57"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0</v>
      </c>
      <c r="DH5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I57"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57"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57"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0</v>
      </c>
      <c r="DL5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M57" s="984" t="str">
        <f>VLOOKUP(WWWW[[#This Row],[Site Name]],SiteDB6[[Site Name]:[CCCM Management]],6,FALSE)</f>
        <v>Yes</v>
      </c>
      <c r="DN57" s="984" t="str">
        <f>VLOOKUP(WWWW[[#This Row],[Site Name]],SiteDB6[[Site Name]:[CCCM Focal Agency]],7,FALSE)</f>
        <v>UNHCR</v>
      </c>
      <c r="DO57" s="984" t="str">
        <f>VLOOKUP(WWWW[[#This Row],[Site Name]],SiteDB6[[Site Name]:[Location Type 1]],9,FALSE)</f>
        <v>Camp</v>
      </c>
      <c r="DP57" s="984" t="str">
        <f>VLOOKUP(WWWW[[#This Row],[Site Name]],SiteDB6[[Site Name]:[Type of Accommodation]],10,FALSE)</f>
        <v>Planned Camp</v>
      </c>
      <c r="DQ57" s="984" t="str">
        <f>VLOOKUP(WWWW[[#This Row],[Site Name]],SiteDB6[[Site Name]:[Ethnic or GCA/NGCA]],11,FALSE)</f>
        <v>Muslim</v>
      </c>
      <c r="DR57" s="984">
        <f>VLOOKUP(WWWW[[#This Row],[Site Name]],SiteDB6[[Site Name]:[Lat]],12,FALSE)</f>
        <v>19.424576999999999</v>
      </c>
      <c r="DS57" s="984">
        <f>VLOOKUP(WWWW[[#This Row],[Site Name]],SiteDB6[[Site Name]:[Long]],13,FALSE)</f>
        <v>93.512326000000002</v>
      </c>
      <c r="DT57" s="984" t="str">
        <f>VLOOKUP(WWWW[[#This Row],[Site Name]],SiteDB6[[Site Name]:[Pcode]],3,FALSE)</f>
        <v>MMR012CMP035</v>
      </c>
      <c r="DU57" s="997" t="str">
        <f t="shared" si="1"/>
        <v>Covered</v>
      </c>
      <c r="DV57" s="477">
        <f>VLOOKUP(WWWW[[#This Row],[Site Name]],SiteDB6[[Site Name]:[PWD_Total]],22,FALSE)</f>
        <v>0</v>
      </c>
      <c r="DW57" s="477">
        <f>VLOOKUP(WWWW[[#This Row],[Site Name]],SiteDB6[[Site Name]:[PWD_Total]],23,FALSE)</f>
        <v>0</v>
      </c>
      <c r="DX57" s="477">
        <f>WWWW[[#This Row],['# of Male_People with disabilities]]+WWWW[[#This Row],['# of Female_People with disabilities]]</f>
        <v>0</v>
      </c>
      <c r="DY57" s="984"/>
      <c r="DZ57" s="997"/>
      <c r="EA57" s="997"/>
      <c r="EB57" s="997"/>
      <c r="EC57" s="997">
        <f>VLOOKUP(WWWW[[#This Row],[Site Name]],SiteDB6[[Site Name]:[Pop
(CCCM as of Autust 2021)]],16,FALSE)</f>
        <v>334</v>
      </c>
      <c r="ED57" s="997">
        <f>VLOOKUP(WWWW[[#This Row],[Site Name]],SiteDB6[[Site Name]:[Pop
(CCCM as of Autust 2021)]],17,FALSE)</f>
        <v>1001</v>
      </c>
      <c r="EE57" s="997"/>
    </row>
    <row r="58" spans="1:135">
      <c r="A58" s="1065" t="s">
        <v>3173</v>
      </c>
      <c r="B58" s="1065" t="s">
        <v>265</v>
      </c>
      <c r="C58" s="983" t="s">
        <v>3240</v>
      </c>
      <c r="D58" s="983" t="s">
        <v>3241</v>
      </c>
      <c r="E58" s="983" t="s">
        <v>293</v>
      </c>
      <c r="F58" s="983" t="s">
        <v>401</v>
      </c>
      <c r="G58" s="863" t="s">
        <v>43</v>
      </c>
      <c r="H58" s="983" t="s">
        <v>409</v>
      </c>
      <c r="I58" s="985">
        <v>1481</v>
      </c>
      <c r="J58" s="985">
        <v>7466</v>
      </c>
      <c r="K58" s="684">
        <f>WWWW[[#This Row],[Total PoP ]]/WWWW[[#This Row],[Total HH]]</f>
        <v>5.0411883862255236</v>
      </c>
      <c r="L58" s="986" t="s">
        <v>3300</v>
      </c>
      <c r="M58" s="987" t="s">
        <v>3301</v>
      </c>
      <c r="N58" s="985"/>
      <c r="O58" s="500"/>
      <c r="P58" s="985"/>
      <c r="Q58" s="500">
        <v>36</v>
      </c>
      <c r="R58" s="500">
        <v>36</v>
      </c>
      <c r="S58" s="985"/>
      <c r="T58" s="985">
        <v>7466</v>
      </c>
      <c r="U58" s="985"/>
      <c r="V58" s="988"/>
      <c r="W58" s="985">
        <v>17</v>
      </c>
      <c r="X58" s="988">
        <v>0.76</v>
      </c>
      <c r="Y58" s="985">
        <v>1481</v>
      </c>
      <c r="Z58" s="500"/>
      <c r="AA58" s="500"/>
      <c r="AB58" s="500"/>
      <c r="AC58" s="500"/>
      <c r="AD58" s="500"/>
      <c r="AE58" s="500"/>
      <c r="AF58" s="989" t="s">
        <v>3302</v>
      </c>
      <c r="AG58" s="985">
        <v>230</v>
      </c>
      <c r="AH58" s="985">
        <v>238</v>
      </c>
      <c r="AI58" s="985">
        <v>115</v>
      </c>
      <c r="AJ58" s="985">
        <v>195</v>
      </c>
      <c r="AK58" s="988">
        <v>0.99</v>
      </c>
      <c r="AL58" s="988">
        <v>1</v>
      </c>
      <c r="AM58" s="988"/>
      <c r="AN58" s="985">
        <v>21</v>
      </c>
      <c r="AO58" s="985">
        <v>158</v>
      </c>
      <c r="AP58" s="985"/>
      <c r="AQ58" s="500"/>
      <c r="AR58" s="985" t="s">
        <v>41</v>
      </c>
      <c r="AS58" s="500"/>
      <c r="AT58" s="500"/>
      <c r="AU58" s="990" t="s">
        <v>3238</v>
      </c>
      <c r="AV58" s="985">
        <v>1500</v>
      </c>
      <c r="AW58" s="985">
        <v>1665</v>
      </c>
      <c r="AX58" s="985">
        <v>1196</v>
      </c>
      <c r="AY58" s="985">
        <v>1169</v>
      </c>
      <c r="AZ58" s="985">
        <v>1481</v>
      </c>
      <c r="BA58" s="985">
        <v>1985</v>
      </c>
      <c r="BB58" s="450">
        <v>0.22</v>
      </c>
      <c r="BC58" s="988">
        <v>0.67</v>
      </c>
      <c r="BD58" s="451"/>
      <c r="BE58" s="451">
        <v>56</v>
      </c>
      <c r="BF58" s="451">
        <v>1481</v>
      </c>
      <c r="BG58" s="451">
        <v>0</v>
      </c>
      <c r="BH58" s="451">
        <v>7466</v>
      </c>
      <c r="BI58" s="991" t="s">
        <v>3238</v>
      </c>
      <c r="BJ58" s="450">
        <v>0.95</v>
      </c>
      <c r="BK58" s="450">
        <v>0.97</v>
      </c>
      <c r="BL58" s="450">
        <v>0.87</v>
      </c>
      <c r="BM58" s="450">
        <v>0.93</v>
      </c>
      <c r="BN58" s="450"/>
      <c r="BO58" s="500"/>
      <c r="BP58" s="500"/>
      <c r="BQ58" s="500"/>
      <c r="BR58" s="500"/>
      <c r="BS58" s="500"/>
      <c r="BT58" s="500"/>
      <c r="BU58" s="500"/>
      <c r="BV58" s="992" t="str">
        <f>IF(WWWW[[#This Row],['#_Water samples_Tested_at_water_source]]="","no test","Tested")</f>
        <v>no test</v>
      </c>
      <c r="BW58" s="992" t="str">
        <f>IF(WWWW[[#This Row],['#_Water samples_Tested_at_HH]]="","no test","Tested")</f>
        <v>Tested</v>
      </c>
      <c r="BX58" s="993" t="str">
        <f>IF(AND(WWWW[[#This Row],[Water_testing_at source]]="no test",WWWW[[#This Row],[Water_testing_at HH]]="no test"),"No Test","Tested")</f>
        <v>Tested</v>
      </c>
      <c r="BY58" s="9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58" s="994">
        <f>WWWW[[#This Row],[% HRP1]]*WWWW[[#This Row],[Total PoP ]]</f>
        <v>7466</v>
      </c>
      <c r="CA58" s="995">
        <f>WWWW[[#This Row],[HRP1]]/500</f>
        <v>14.932</v>
      </c>
      <c r="CB58" s="996">
        <f>1-WWWW[[#This Row],[% HRP1]]</f>
        <v>0</v>
      </c>
      <c r="CC58" s="995">
        <f>WWWW[[#This Row],[%equitable and continuous access to sufficient quantity of safe drinking and domestic water''s GAP]]*WWWW[[#This Row],[Total PoP ]]</f>
        <v>0</v>
      </c>
      <c r="CD58" s="451">
        <f>ROUND(IF(WWWW[[#This Row],[Total PoP ]]&lt;500,1,WWWW[[#This Row],[Total PoP ]]/500),0)</f>
        <v>15</v>
      </c>
      <c r="CE58" s="993">
        <f>IF(WWWW[[#This Row],[Total required water points]]-WWWW[[#This Row],['#Water points coverage]]&lt;0,0,WWWW[[#This Row],[Total required water points]]-WWWW[[#This Row],['#Water points coverage]])</f>
        <v>6.7999999999999616E-2</v>
      </c>
      <c r="CF58" s="452">
        <f>WWWW[[#This Row],[HRP2]]/WWWW[[#This Row],[Total PoP ]]</f>
        <v>0.69354406643450306</v>
      </c>
      <c r="CG58" s="9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5178</v>
      </c>
      <c r="CH58" s="455">
        <f>IF(WWWW[[#This Row],['#_Functional_adult_latrines]]="","",WWWW[[#This Row],[Total PoP ]]/WWWW[[#This Row],['#_Functional_adult_latrines]])</f>
        <v>32.460869565217394</v>
      </c>
      <c r="CI58" s="993">
        <f>WWWW[[#This Row],['#_of_latrines_in_TLS/CFS]]*50</f>
        <v>0</v>
      </c>
      <c r="CJ58" s="451">
        <f>IF(WWWW[[#This Row],['#_of_latrines_in_THF]]="",0,WWWW[[#This Row],['#_of_latrines_in_THF]]*50)</f>
        <v>0</v>
      </c>
      <c r="CK58" s="993">
        <f>ROUND(IF(WWWW[[#This Row],[Location Type 1]]="camp",WWWW[[#This Row],[Total PoP ]]/20),0)</f>
        <v>373</v>
      </c>
      <c r="CL58" s="993">
        <f>IF(WWWW[[#This Row],[Total required Latrines]]-WWWW[[#This Row],['#_Existing_latrines]]&lt;0,0,WWWW[[#This Row],[Total required Latrines]]-WWWW[[#This Row],['#_Existing_latrines]])</f>
        <v>135</v>
      </c>
      <c r="CM58" s="996">
        <f>1-WWWW[[#This Row],[% HRP2]]</f>
        <v>0.30645593356549694</v>
      </c>
      <c r="CN58" s="992">
        <f>IF(WWWW[[#This Row],['#_Existing_latrines]]="","NA",(WWWW[[#This Row],['#_Existing_latrines]]-WWWW[[#This Row],['#_Functional_adult_latrines]])/WWWW[[#This Row],['#_Existing_latrines]])</f>
        <v>3.3613445378151259E-2</v>
      </c>
      <c r="CO58" s="9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5530</v>
      </c>
      <c r="CP58" s="9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7466</v>
      </c>
      <c r="CQ58" s="993">
        <f>IF(WWWW[[#This Row],['#_of_affected_women_and_girls_receiving_a_sufficient_quantity_of_sanitary_pads]]&gt;WWWW[[#This Row],[Total PoP ]],WWWW[[#This Row],[Total PoP ]],WWWW[[#This Row],['#_of_affected_women_and_girls_receiving_a_sufficient_quantity_of_sanitary_pads]])</f>
        <v>1985</v>
      </c>
      <c r="CR58" s="993">
        <f>IF(WWWW[[#This Row],['# People with access to soap]]&gt;WWWW[[#This Row],['# People with access to Sanity Pads]],WWWW[[#This Row],['# People with access to soap]],WWWW[[#This Row],['# People with access to Sanity Pads]])</f>
        <v>7466</v>
      </c>
      <c r="CS58" s="993">
        <f>IF(WWWW[[#This Row],['# people reached by regular dedicated hygiene promotion_5]]&gt;WWWW[[#This Row],['# People received regular supply of hygiene items_6]],WWWW[[#This Row],['# people reached by regular dedicated hygiene promotion_5]],WWWW[[#This Row],['# People received regular supply of hygiene items_6]])</f>
        <v>7466</v>
      </c>
      <c r="CT58" s="996">
        <f>IF(WWWW[[#This Row],[HRP3]]/WWWW[[#This Row],[Total PoP ]]&gt;100%,100%,WWWW[[#This Row],[HRP3]]/WWWW[[#This Row],[Total PoP ]])</f>
        <v>1</v>
      </c>
      <c r="CU58" s="992">
        <f>1-WWWW[[#This Row],[Hygiene Coverage%]]</f>
        <v>0</v>
      </c>
      <c r="CV58" s="988">
        <f>WWWW[[#This Row],['# people reached by regular dedicated hygiene promotion_5]]/WWWW[[#This Row],[Total PoP ]]</f>
        <v>0.74069113313688717</v>
      </c>
      <c r="CW58" s="992">
        <f>IF(WWWW[[#This Row],['#_of_affected_households_receiving_a_sufficient_quantity_of_soap]]/WWWW[[#This Row],[Total HH]]&gt;1,1,WWWW[[#This Row],['#_of_affected_households_receiving_a_sufficient_quantity_of_soap]]/WWWW[[#This Row],[Total HH]])</f>
        <v>1</v>
      </c>
      <c r="CX58" s="455" t="str">
        <f>IF(WWWW[[#This Row],['#_students at TLS_CFS]]="","No","Yes")</f>
        <v>No</v>
      </c>
      <c r="CY58" s="452">
        <f>WWWW[[#This Row],[%_of_affected_people_surveyed_who_report_feeling_informed_about_the_different_WASH_services_available_to_them]]</f>
        <v>0.87</v>
      </c>
      <c r="CZ58" s="877">
        <f>WWWW[[#This Row],[%_of_affected_people_surveyed_who_report_feeling_satistfied_with_the_latrine_design_and_sanitation_service]]*WWWW[[#This Row],[Total PoP ]]</f>
        <v>7092.7</v>
      </c>
      <c r="DA58" s="877">
        <f>WWWW[[#This Row],[%_of_affected_people_surveyed_who_report_feeling_satistfied_with_the_water_point_design_and_water_service]]*WWWW[[#This Row],[Total PoP ]]</f>
        <v>7242.0199999999995</v>
      </c>
      <c r="DB58" s="877">
        <f>WWWW[[#This Row],[%_of_affected_people_surveyed_who_report_feeling_informed_about_the_different_WASH_services_available_to_them]]*WWWW[[#This Row],[Total PoP ]]</f>
        <v>6495.42</v>
      </c>
      <c r="DC58" s="877">
        <f>WWWW[[#This Row],[%_of_complaints_received_that_result_in_timely_corrective_action_and_feedback_to_the_community]]*WWWW[[#This Row],[Total PoP ]]</f>
        <v>6943.38</v>
      </c>
      <c r="DD58" s="451">
        <f>MAX(WWWW[[#This Row],['# of affected people surveyed who report feeling satistfied with the latrine design and sanitation service ]:['# complaints received that result in timely, corrective action and feedback to the community]])</f>
        <v>7242.0199999999995</v>
      </c>
      <c r="DE58" s="500">
        <f>IF(WWWW[[#This Row],['#_PPL_accessed_water_in_TLS]]&gt;WWWW[[#This Row],['# students access to functioning school latrines_HRP5]],WWWW[[#This Row],['#_PPL_accessed_water_in_TLS]],WWWW[[#This Row],['# students access to functioning school latrines_HRP5]])</f>
        <v>0</v>
      </c>
      <c r="DF58" s="500">
        <f>IF(WWWW[[#This Row],['#_PPL_accessed_water_in_THF]]&gt;WWWW[[#This Row],['# people access to functioning latrines in THF_HRP6]],WWWW[[#This Row],['#_PPL_accessed_water_in_THF]],WWWW[[#This Row],['# people access to functioning latrines in THF_HRP6]])</f>
        <v>0</v>
      </c>
      <c r="DG58"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2300</v>
      </c>
      <c r="DH5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7466</v>
      </c>
      <c r="DI58"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58"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58"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7466</v>
      </c>
      <c r="DL5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7466</v>
      </c>
      <c r="DM58" s="984" t="str">
        <f>VLOOKUP(WWWW[[#This Row],[Site Name]],SiteDB6[[Site Name]:[CCCM Management]],6,FALSE)</f>
        <v>Yes</v>
      </c>
      <c r="DN58" s="984" t="str">
        <f>VLOOKUP(WWWW[[#This Row],[Site Name]],SiteDB6[[Site Name]:[CCCM Focal Agency]],7,FALSE)</f>
        <v>DRC</v>
      </c>
      <c r="DO58" s="984" t="str">
        <f>VLOOKUP(WWWW[[#This Row],[Site Name]],SiteDB6[[Site Name]:[Location Type 1]],9,FALSE)</f>
        <v>Camp</v>
      </c>
      <c r="DP58" s="984" t="str">
        <f>VLOOKUP(WWWW[[#This Row],[Site Name]],SiteDB6[[Site Name]:[Type of Accommodation]],10,FALSE)</f>
        <v>Planned Camp</v>
      </c>
      <c r="DQ58" s="984" t="str">
        <f>VLOOKUP(WWWW[[#This Row],[Site Name]],SiteDB6[[Site Name]:[Ethnic or GCA/NGCA]],11,FALSE)</f>
        <v>Muslim</v>
      </c>
      <c r="DR58" s="984">
        <f>VLOOKUP(WWWW[[#This Row],[Site Name]],SiteDB6[[Site Name]:[Lat]],12,FALSE)</f>
        <v>20.090183</v>
      </c>
      <c r="DS58" s="984">
        <f>VLOOKUP(WWWW[[#This Row],[Site Name]],SiteDB6[[Site Name]:[Long]],13,FALSE)</f>
        <v>93.010368999999997</v>
      </c>
      <c r="DT58" s="984" t="str">
        <f>VLOOKUP(WWWW[[#This Row],[Site Name]],SiteDB6[[Site Name]:[Pcode]],3,FALSE)</f>
        <v>MMR012CMP018</v>
      </c>
      <c r="DU58" s="997" t="str">
        <f t="shared" si="1"/>
        <v>Covered</v>
      </c>
      <c r="DV58" s="477">
        <f>VLOOKUP(WWWW[[#This Row],[Site Name]],SiteDB6[[Site Name]:[PWD_Total]],22,FALSE)</f>
        <v>95</v>
      </c>
      <c r="DW58" s="477">
        <f>VLOOKUP(WWWW[[#This Row],[Site Name]],SiteDB6[[Site Name]:[PWD_Total]],23,FALSE)</f>
        <v>1102</v>
      </c>
      <c r="DX58" s="477">
        <f>WWWW[[#This Row],['# of Male_People with disabilities]]+WWWW[[#This Row],['# of Female_People with disabilities]]</f>
        <v>1197</v>
      </c>
      <c r="DY58" s="984"/>
      <c r="DZ58" s="997"/>
      <c r="EA58" s="997"/>
      <c r="EB58" s="997"/>
      <c r="EC58" s="997">
        <f>VLOOKUP(WWWW[[#This Row],[Site Name]],SiteDB6[[Site Name]:[Pop
(CCCM as of Autust 2021)]],16,FALSE)</f>
        <v>1387</v>
      </c>
      <c r="ED58" s="997">
        <f>VLOOKUP(WWWW[[#This Row],[Site Name]],SiteDB6[[Site Name]:[Pop
(CCCM as of Autust 2021)]],17,FALSE)</f>
        <v>6674</v>
      </c>
      <c r="EE58" s="997" t="s">
        <v>3306</v>
      </c>
    </row>
    <row r="59" spans="1:135">
      <c r="A59" s="1065" t="s">
        <v>3173</v>
      </c>
      <c r="B59" s="1065" t="s">
        <v>2619</v>
      </c>
      <c r="C59" s="983" t="s">
        <v>2269</v>
      </c>
      <c r="D59" s="983" t="s">
        <v>3251</v>
      </c>
      <c r="E59" s="983" t="s">
        <v>293</v>
      </c>
      <c r="F59" s="983" t="s">
        <v>294</v>
      </c>
      <c r="G59" s="863" t="s">
        <v>43</v>
      </c>
      <c r="H59" s="983" t="s">
        <v>430</v>
      </c>
      <c r="I59" s="985">
        <v>656</v>
      </c>
      <c r="J59" s="985">
        <v>3503</v>
      </c>
      <c r="K59" s="684">
        <f>WWWW[[#This Row],[Total PoP ]]/WWWW[[#This Row],[Total HH]]</f>
        <v>5.3399390243902438</v>
      </c>
      <c r="L59" s="986">
        <v>45017</v>
      </c>
      <c r="M59" s="987">
        <v>45382</v>
      </c>
      <c r="N59" s="985">
        <v>439</v>
      </c>
      <c r="O59" s="500">
        <v>19</v>
      </c>
      <c r="P59" s="985">
        <v>36</v>
      </c>
      <c r="Q59" s="500"/>
      <c r="R59" s="500"/>
      <c r="S59" s="985"/>
      <c r="T59" s="985"/>
      <c r="U59" s="985">
        <v>1</v>
      </c>
      <c r="V59" s="988">
        <v>0</v>
      </c>
      <c r="W59" s="985"/>
      <c r="X59" s="988"/>
      <c r="Y59" s="985">
        <v>656</v>
      </c>
      <c r="Z59" s="500"/>
      <c r="AA59" s="500"/>
      <c r="AB59" s="500">
        <v>34</v>
      </c>
      <c r="AC59" s="500">
        <v>656</v>
      </c>
      <c r="AD59" s="500"/>
      <c r="AE59" s="500"/>
      <c r="AF59" s="989"/>
      <c r="AG59" s="985">
        <v>104</v>
      </c>
      <c r="AH59" s="985">
        <v>205</v>
      </c>
      <c r="AI59" s="985">
        <v>40</v>
      </c>
      <c r="AJ59" s="985">
        <v>28</v>
      </c>
      <c r="AK59" s="988">
        <v>0.75</v>
      </c>
      <c r="AL59" s="988">
        <v>0.35</v>
      </c>
      <c r="AM59" s="988">
        <v>0.75</v>
      </c>
      <c r="AN59" s="985">
        <v>8</v>
      </c>
      <c r="AO59" s="985">
        <v>66</v>
      </c>
      <c r="AP59" s="985"/>
      <c r="AQ59" s="500"/>
      <c r="AR59" s="985" t="s">
        <v>41</v>
      </c>
      <c r="AS59" s="500">
        <v>70</v>
      </c>
      <c r="AT59" s="500"/>
      <c r="AU59" s="990" t="s">
        <v>3304</v>
      </c>
      <c r="AV59" s="985">
        <v>574</v>
      </c>
      <c r="AW59" s="985">
        <v>1124</v>
      </c>
      <c r="AX59" s="985"/>
      <c r="AY59" s="985"/>
      <c r="AZ59" s="985">
        <v>656</v>
      </c>
      <c r="BA59" s="985">
        <v>995</v>
      </c>
      <c r="BB59" s="450">
        <v>0.9</v>
      </c>
      <c r="BC59" s="988">
        <v>0.94</v>
      </c>
      <c r="BD59" s="451"/>
      <c r="BE59" s="451"/>
      <c r="BF59" s="451">
        <v>656</v>
      </c>
      <c r="BG59" s="451"/>
      <c r="BH59" s="451">
        <v>3488</v>
      </c>
      <c r="BI59" s="991" t="s">
        <v>3304</v>
      </c>
      <c r="BJ59" s="450">
        <v>1</v>
      </c>
      <c r="BK59" s="450">
        <v>1</v>
      </c>
      <c r="BL59" s="450">
        <v>1</v>
      </c>
      <c r="BM59" s="450">
        <v>0.5</v>
      </c>
      <c r="BN59" s="450"/>
      <c r="BO59" s="500">
        <v>36</v>
      </c>
      <c r="BP59" s="500"/>
      <c r="BQ59" s="500"/>
      <c r="BR59" s="500"/>
      <c r="BS59" s="500"/>
      <c r="BT59" s="500"/>
      <c r="BU59" s="500"/>
      <c r="BV59" s="992" t="str">
        <f>IF(WWWW[[#This Row],['#_Water samples_Tested_at_water_source]]="","no test","Tested")</f>
        <v>Tested</v>
      </c>
      <c r="BW59" s="992" t="str">
        <f>IF(WWWW[[#This Row],['#_Water samples_Tested_at_HH]]="","no test","Tested")</f>
        <v>no test</v>
      </c>
      <c r="BX59" s="993" t="str">
        <f>IF(AND(WWWW[[#This Row],[Water_testing_at source]]="no test",WWWW[[#This Row],[Water_testing_at HH]]="no test"),"No Test","Tested")</f>
        <v>Tested</v>
      </c>
      <c r="BY59" s="9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59" s="994">
        <f>WWWW[[#This Row],[% HRP1]]*WWWW[[#This Row],[Total PoP ]]</f>
        <v>3503</v>
      </c>
      <c r="CA59" s="995">
        <f>WWWW[[#This Row],[HRP1]]/500</f>
        <v>7.0060000000000002</v>
      </c>
      <c r="CB59" s="996">
        <f>1-WWWW[[#This Row],[% HRP1]]</f>
        <v>0</v>
      </c>
      <c r="CC59" s="995">
        <f>WWWW[[#This Row],[%equitable and continuous access to sufficient quantity of safe drinking and domestic water''s GAP]]*WWWW[[#This Row],[Total PoP ]]</f>
        <v>0</v>
      </c>
      <c r="CD59" s="451">
        <f>ROUND(IF(WWWW[[#This Row],[Total PoP ]]&lt;500,1,WWWW[[#This Row],[Total PoP ]]/500),0)</f>
        <v>7</v>
      </c>
      <c r="CE59" s="993">
        <f>IF(WWWW[[#This Row],[Total required water points]]-WWWW[[#This Row],['#Water points coverage]]&lt;0,0,WWWW[[#This Row],[Total required water points]]-WWWW[[#This Row],['#Water points coverage]])</f>
        <v>0</v>
      </c>
      <c r="CF59" s="452">
        <f>WWWW[[#This Row],[HRP2]]/WWWW[[#This Row],[Total PoP ]]</f>
        <v>0.65829289180702255</v>
      </c>
      <c r="CG59" s="9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2306</v>
      </c>
      <c r="CH59" s="455">
        <f>IF(WWWW[[#This Row],['#_Functional_adult_latrines]]="","",WWWW[[#This Row],[Total PoP ]]/WWWW[[#This Row],['#_Functional_adult_latrines]])</f>
        <v>33.682692307692307</v>
      </c>
      <c r="CI59" s="993">
        <f>WWWW[[#This Row],['#_of_latrines_in_TLS/CFS]]*50</f>
        <v>0</v>
      </c>
      <c r="CJ59" s="451">
        <f>IF(WWWW[[#This Row],['#_of_latrines_in_THF]]="",0,WWWW[[#This Row],['#_of_latrines_in_THF]]*50)</f>
        <v>0</v>
      </c>
      <c r="CK59" s="993">
        <f>ROUND(IF(WWWW[[#This Row],[Location Type 1]]="camp",WWWW[[#This Row],[Total PoP ]]/20),0)</f>
        <v>175</v>
      </c>
      <c r="CL59" s="993">
        <f>IF(WWWW[[#This Row],[Total required Latrines]]-WWWW[[#This Row],['#_Existing_latrines]]&lt;0,0,WWWW[[#This Row],[Total required Latrines]]-WWWW[[#This Row],['#_Existing_latrines]])</f>
        <v>0</v>
      </c>
      <c r="CM59" s="996">
        <f>1-WWWW[[#This Row],[% HRP2]]</f>
        <v>0.34170710819297745</v>
      </c>
      <c r="CN59" s="992">
        <f>IF(WWWW[[#This Row],['#_Existing_latrines]]="","NA",(WWWW[[#This Row],['#_Existing_latrines]]-WWWW[[#This Row],['#_Functional_adult_latrines]])/WWWW[[#This Row],['#_Existing_latrines]])</f>
        <v>0.49268292682926829</v>
      </c>
      <c r="CO59" s="9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1698</v>
      </c>
      <c r="CP59" s="9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3503</v>
      </c>
      <c r="CQ59" s="993">
        <f>IF(WWWW[[#This Row],['#_of_affected_women_and_girls_receiving_a_sufficient_quantity_of_sanitary_pads]]&gt;WWWW[[#This Row],[Total PoP ]],WWWW[[#This Row],[Total PoP ]],WWWW[[#This Row],['#_of_affected_women_and_girls_receiving_a_sufficient_quantity_of_sanitary_pads]])</f>
        <v>995</v>
      </c>
      <c r="CR59" s="993">
        <f>IF(WWWW[[#This Row],['# People with access to soap]]&gt;WWWW[[#This Row],['# People with access to Sanity Pads]],WWWW[[#This Row],['# People with access to soap]],WWWW[[#This Row],['# People with access to Sanity Pads]])</f>
        <v>3503</v>
      </c>
      <c r="CS59" s="993">
        <f>IF(WWWW[[#This Row],['# people reached by regular dedicated hygiene promotion_5]]&gt;WWWW[[#This Row],['# People received regular supply of hygiene items_6]],WWWW[[#This Row],['# people reached by regular dedicated hygiene promotion_5]],WWWW[[#This Row],['# People received regular supply of hygiene items_6]])</f>
        <v>3503</v>
      </c>
      <c r="CT59" s="996">
        <f>IF(WWWW[[#This Row],[HRP3]]/WWWW[[#This Row],[Total PoP ]]&gt;100%,100%,WWWW[[#This Row],[HRP3]]/WWWW[[#This Row],[Total PoP ]])</f>
        <v>1</v>
      </c>
      <c r="CU59" s="992">
        <f>1-WWWW[[#This Row],[Hygiene Coverage%]]</f>
        <v>0</v>
      </c>
      <c r="CV59" s="988">
        <f>WWWW[[#This Row],['# people reached by regular dedicated hygiene promotion_5]]/WWWW[[#This Row],[Total PoP ]]</f>
        <v>0.48472737653439907</v>
      </c>
      <c r="CW59" s="992">
        <f>IF(WWWW[[#This Row],['#_of_affected_households_receiving_a_sufficient_quantity_of_soap]]/WWWW[[#This Row],[Total HH]]&gt;1,1,WWWW[[#This Row],['#_of_affected_households_receiving_a_sufficient_quantity_of_soap]]/WWWW[[#This Row],[Total HH]])</f>
        <v>1</v>
      </c>
      <c r="CX59" s="455" t="str">
        <f>IF(WWWW[[#This Row],['#_students at TLS_CFS]]="","No","Yes")</f>
        <v>Yes</v>
      </c>
      <c r="CY59" s="452">
        <f>WWWW[[#This Row],[%_of_affected_people_surveyed_who_report_feeling_informed_about_the_different_WASH_services_available_to_them]]</f>
        <v>1</v>
      </c>
      <c r="CZ59" s="877">
        <f>WWWW[[#This Row],[%_of_affected_people_surveyed_who_report_feeling_satistfied_with_the_latrine_design_and_sanitation_service]]*WWWW[[#This Row],[Total PoP ]]</f>
        <v>3503</v>
      </c>
      <c r="DA59" s="877">
        <f>WWWW[[#This Row],[%_of_affected_people_surveyed_who_report_feeling_satistfied_with_the_water_point_design_and_water_service]]*WWWW[[#This Row],[Total PoP ]]</f>
        <v>3503</v>
      </c>
      <c r="DB59" s="877">
        <f>WWWW[[#This Row],[%_of_affected_people_surveyed_who_report_feeling_informed_about_the_different_WASH_services_available_to_them]]*WWWW[[#This Row],[Total PoP ]]</f>
        <v>3503</v>
      </c>
      <c r="DC59" s="877">
        <f>WWWW[[#This Row],[%_of_complaints_received_that_result_in_timely_corrective_action_and_feedback_to_the_community]]*WWWW[[#This Row],[Total PoP ]]</f>
        <v>1751.5</v>
      </c>
      <c r="DD59" s="451">
        <f>MAX(WWWW[[#This Row],['# of affected people surveyed who report feeling satistfied with the latrine design and sanitation service ]:['# complaints received that result in timely, corrective action and feedback to the community]])</f>
        <v>3503</v>
      </c>
      <c r="DE59" s="500">
        <f>IF(WWWW[[#This Row],['#_PPL_accessed_water_in_TLS]]&gt;WWWW[[#This Row],['# students access to functioning school latrines_HRP5]],WWWW[[#This Row],['#_PPL_accessed_water_in_TLS]],WWWW[[#This Row],['# students access to functioning school latrines_HRP5]])</f>
        <v>0</v>
      </c>
      <c r="DF59" s="500">
        <f>IF(WWWW[[#This Row],['#_PPL_accessed_water_in_THF]]&gt;WWWW[[#This Row],['# people access to functioning latrines in THF_HRP6]],WWWW[[#This Row],['#_PPL_accessed_water_in_THF]],WWWW[[#This Row],['# people access to functioning latrines in THF_HRP6]])</f>
        <v>0</v>
      </c>
      <c r="DG59"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3503</v>
      </c>
      <c r="DH5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3503</v>
      </c>
      <c r="DI59"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59"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59"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3488</v>
      </c>
      <c r="DL5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3503</v>
      </c>
      <c r="DM59" s="984" t="str">
        <f>VLOOKUP(WWWW[[#This Row],[Site Name]],SiteDB6[[Site Name]:[CCCM Management]],6,FALSE)</f>
        <v>Yes</v>
      </c>
      <c r="DN59" s="984">
        <f>VLOOKUP(WWWW[[#This Row],[Site Name]],SiteDB6[[Site Name]:[CCCM Focal Agency]],7,FALSE)</f>
        <v>0</v>
      </c>
      <c r="DO59" s="984" t="str">
        <f>VLOOKUP(WWWW[[#This Row],[Site Name]],SiteDB6[[Site Name]:[Location Type 1]],9,FALSE)</f>
        <v>Camp</v>
      </c>
      <c r="DP59" s="984" t="str">
        <f>VLOOKUP(WWWW[[#This Row],[Site Name]],SiteDB6[[Site Name]:[Type of Accommodation]],10,FALSE)</f>
        <v>Planned Camp</v>
      </c>
      <c r="DQ59" s="984" t="str">
        <f>VLOOKUP(WWWW[[#This Row],[Site Name]],SiteDB6[[Site Name]:[Ethnic or GCA/NGCA]],11,FALSE)</f>
        <v>Muslim</v>
      </c>
      <c r="DR59" s="984">
        <f>VLOOKUP(WWWW[[#This Row],[Site Name]],SiteDB6[[Site Name]:[Lat]],12,FALSE)</f>
        <v>20.185917</v>
      </c>
      <c r="DS59" s="984">
        <f>VLOOKUP(WWWW[[#This Row],[Site Name]],SiteDB6[[Site Name]:[Long]],13,FALSE)</f>
        <v>92.831000000000003</v>
      </c>
      <c r="DT59" s="984" t="str">
        <f>VLOOKUP(WWWW[[#This Row],[Site Name]],SiteDB6[[Site Name]:[Pcode]],3,FALSE)</f>
        <v>MMR012CMP092</v>
      </c>
      <c r="DU59" s="997" t="str">
        <f t="shared" si="1"/>
        <v>Covered</v>
      </c>
      <c r="DV59" s="477">
        <f>VLOOKUP(WWWW[[#This Row],[Site Name]],SiteDB6[[Site Name]:[PWD_Total]],22,FALSE)</f>
        <v>88</v>
      </c>
      <c r="DW59" s="477">
        <f>VLOOKUP(WWWW[[#This Row],[Site Name]],SiteDB6[[Site Name]:[PWD_Total]],23,FALSE)</f>
        <v>397</v>
      </c>
      <c r="DX59" s="477">
        <f>WWWW[[#This Row],['# of Male_People with disabilities]]+WWWW[[#This Row],['# of Female_People with disabilities]]</f>
        <v>485</v>
      </c>
      <c r="DY59" s="984"/>
      <c r="DZ59" s="997"/>
      <c r="EA59" s="997"/>
      <c r="EB59" s="997"/>
      <c r="EC59" s="997">
        <f>VLOOKUP(WWWW[[#This Row],[Site Name]],SiteDB6[[Site Name]:[Pop
(CCCM as of Autust 2021)]],16,FALSE)</f>
        <v>657</v>
      </c>
      <c r="ED59" s="997">
        <f>VLOOKUP(WWWW[[#This Row],[Site Name]],SiteDB6[[Site Name]:[Pop
(CCCM as of Autust 2021)]],17,FALSE)</f>
        <v>3906</v>
      </c>
      <c r="EE59" s="997" t="s">
        <v>3307</v>
      </c>
    </row>
    <row r="60" spans="1:135">
      <c r="A60" s="1065" t="s">
        <v>3173</v>
      </c>
      <c r="B60" s="1065" t="s">
        <v>265</v>
      </c>
      <c r="C60" s="983" t="s">
        <v>3240</v>
      </c>
      <c r="D60" s="983" t="s">
        <v>3241</v>
      </c>
      <c r="E60" s="983" t="s">
        <v>293</v>
      </c>
      <c r="F60" s="983" t="s">
        <v>401</v>
      </c>
      <c r="G60" s="863" t="s">
        <v>43</v>
      </c>
      <c r="H60" s="983" t="s">
        <v>405</v>
      </c>
      <c r="I60" s="985">
        <v>1049</v>
      </c>
      <c r="J60" s="985">
        <v>5089</v>
      </c>
      <c r="K60" s="684">
        <f>WWWW[[#This Row],[Total PoP ]]/WWWW[[#This Row],[Total HH]]</f>
        <v>4.8512869399428027</v>
      </c>
      <c r="L60" s="986" t="s">
        <v>3300</v>
      </c>
      <c r="M60" s="987" t="s">
        <v>3301</v>
      </c>
      <c r="N60" s="985"/>
      <c r="O60" s="500"/>
      <c r="P60" s="985"/>
      <c r="Q60" s="500">
        <v>5</v>
      </c>
      <c r="R60" s="500">
        <v>5</v>
      </c>
      <c r="S60" s="985"/>
      <c r="T60" s="985">
        <v>5089</v>
      </c>
      <c r="U60" s="985">
        <v>3</v>
      </c>
      <c r="V60" s="988">
        <v>1</v>
      </c>
      <c r="W60" s="985">
        <v>12</v>
      </c>
      <c r="X60" s="988">
        <v>0</v>
      </c>
      <c r="Y60" s="985">
        <v>1049</v>
      </c>
      <c r="Z60" s="500"/>
      <c r="AA60" s="500"/>
      <c r="AB60" s="500"/>
      <c r="AC60" s="500"/>
      <c r="AD60" s="500"/>
      <c r="AE60" s="500"/>
      <c r="AF60" s="989" t="s">
        <v>3302</v>
      </c>
      <c r="AG60" s="985">
        <v>177</v>
      </c>
      <c r="AH60" s="985">
        <v>177</v>
      </c>
      <c r="AI60" s="985">
        <v>12</v>
      </c>
      <c r="AJ60" s="985">
        <v>177</v>
      </c>
      <c r="AK60" s="988">
        <v>1</v>
      </c>
      <c r="AL60" s="988">
        <v>1</v>
      </c>
      <c r="AM60" s="988"/>
      <c r="AN60" s="985">
        <v>28</v>
      </c>
      <c r="AO60" s="985">
        <v>121</v>
      </c>
      <c r="AP60" s="985"/>
      <c r="AQ60" s="500"/>
      <c r="AR60" s="985" t="s">
        <v>41</v>
      </c>
      <c r="AS60" s="500"/>
      <c r="AT60" s="500"/>
      <c r="AU60" s="990" t="s">
        <v>3238</v>
      </c>
      <c r="AV60" s="985">
        <v>996</v>
      </c>
      <c r="AW60" s="985">
        <v>1077</v>
      </c>
      <c r="AX60" s="985">
        <v>932</v>
      </c>
      <c r="AY60" s="985">
        <v>850</v>
      </c>
      <c r="AZ60" s="985">
        <v>1049</v>
      </c>
      <c r="BA60" s="985">
        <v>1373</v>
      </c>
      <c r="BB60" s="450">
        <v>0.93</v>
      </c>
      <c r="BC60" s="988">
        <v>0.12</v>
      </c>
      <c r="BD60" s="451"/>
      <c r="BE60" s="451">
        <v>62</v>
      </c>
      <c r="BF60" s="451">
        <v>1049</v>
      </c>
      <c r="BG60" s="451">
        <v>0</v>
      </c>
      <c r="BH60" s="451">
        <v>5089</v>
      </c>
      <c r="BI60" s="991" t="s">
        <v>3238</v>
      </c>
      <c r="BJ60" s="450">
        <v>0.8</v>
      </c>
      <c r="BK60" s="450">
        <v>1</v>
      </c>
      <c r="BL60" s="450">
        <v>1</v>
      </c>
      <c r="BM60" s="450">
        <v>1</v>
      </c>
      <c r="BN60" s="450"/>
      <c r="BO60" s="500"/>
      <c r="BP60" s="500"/>
      <c r="BQ60" s="500"/>
      <c r="BR60" s="500"/>
      <c r="BS60" s="500"/>
      <c r="BT60" s="500"/>
      <c r="BU60" s="500"/>
      <c r="BV60" s="992" t="str">
        <f>IF(WWWW[[#This Row],['#_Water samples_Tested_at_water_source]]="","no test","Tested")</f>
        <v>Tested</v>
      </c>
      <c r="BW60" s="992" t="str">
        <f>IF(WWWW[[#This Row],['#_Water samples_Tested_at_HH]]="","no test","Tested")</f>
        <v>Tested</v>
      </c>
      <c r="BX60" s="993" t="str">
        <f>IF(AND(WWWW[[#This Row],[Water_testing_at source]]="no test",WWWW[[#This Row],[Water_testing_at HH]]="no test"),"No Test","Tested")</f>
        <v>Tested</v>
      </c>
      <c r="BY60" s="9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60" s="994">
        <f>WWWW[[#This Row],[% HRP1]]*WWWW[[#This Row],[Total PoP ]]</f>
        <v>5089</v>
      </c>
      <c r="CA60" s="995">
        <f>WWWW[[#This Row],[HRP1]]/500</f>
        <v>10.178000000000001</v>
      </c>
      <c r="CB60" s="996">
        <f>1-WWWW[[#This Row],[% HRP1]]</f>
        <v>0</v>
      </c>
      <c r="CC60" s="995">
        <f>WWWW[[#This Row],[%equitable and continuous access to sufficient quantity of safe drinking and domestic water''s GAP]]*WWWW[[#This Row],[Total PoP ]]</f>
        <v>0</v>
      </c>
      <c r="CD60" s="451">
        <f>ROUND(IF(WWWW[[#This Row],[Total PoP ]]&lt;500,1,WWWW[[#This Row],[Total PoP ]]/500),0)</f>
        <v>10</v>
      </c>
      <c r="CE60" s="993">
        <f>IF(WWWW[[#This Row],[Total required water points]]-WWWW[[#This Row],['#Water points coverage]]&lt;0,0,WWWW[[#This Row],[Total required water points]]-WWWW[[#This Row],['#Water points coverage]])</f>
        <v>0</v>
      </c>
      <c r="CF60" s="452">
        <f>WWWW[[#This Row],[HRP2]]/WWWW[[#This Row],[Total PoP ]]</f>
        <v>0.82943603851444292</v>
      </c>
      <c r="CG60" s="9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4221</v>
      </c>
      <c r="CH60" s="455">
        <f>IF(WWWW[[#This Row],['#_Functional_adult_latrines]]="","",WWWW[[#This Row],[Total PoP ]]/WWWW[[#This Row],['#_Functional_adult_latrines]])</f>
        <v>28.751412429378529</v>
      </c>
      <c r="CI60" s="993">
        <f>WWWW[[#This Row],['#_of_latrines_in_TLS/CFS]]*50</f>
        <v>0</v>
      </c>
      <c r="CJ60" s="451">
        <f>IF(WWWW[[#This Row],['#_of_latrines_in_THF]]="",0,WWWW[[#This Row],['#_of_latrines_in_THF]]*50)</f>
        <v>0</v>
      </c>
      <c r="CK60" s="993">
        <f>ROUND(IF(WWWW[[#This Row],[Location Type 1]]="camp",WWWW[[#This Row],[Total PoP ]]/20),0)</f>
        <v>254</v>
      </c>
      <c r="CL60" s="993">
        <f>IF(WWWW[[#This Row],[Total required Latrines]]-WWWW[[#This Row],['#_Existing_latrines]]&lt;0,0,WWWW[[#This Row],[Total required Latrines]]-WWWW[[#This Row],['#_Existing_latrines]])</f>
        <v>77</v>
      </c>
      <c r="CM60" s="996">
        <f>1-WWWW[[#This Row],[% HRP2]]</f>
        <v>0.17056396148555708</v>
      </c>
      <c r="CN60" s="992">
        <f>IF(WWWW[[#This Row],['#_Existing_latrines]]="","NA",(WWWW[[#This Row],['#_Existing_latrines]]-WWWW[[#This Row],['#_Functional_adult_latrines]])/WWWW[[#This Row],['#_Existing_latrines]])</f>
        <v>0</v>
      </c>
      <c r="CO60" s="9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3855</v>
      </c>
      <c r="CP60" s="9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5089</v>
      </c>
      <c r="CQ60" s="993">
        <f>IF(WWWW[[#This Row],['#_of_affected_women_and_girls_receiving_a_sufficient_quantity_of_sanitary_pads]]&gt;WWWW[[#This Row],[Total PoP ]],WWWW[[#This Row],[Total PoP ]],WWWW[[#This Row],['#_of_affected_women_and_girls_receiving_a_sufficient_quantity_of_sanitary_pads]])</f>
        <v>1373</v>
      </c>
      <c r="CR60" s="993">
        <f>IF(WWWW[[#This Row],['# People with access to soap]]&gt;WWWW[[#This Row],['# People with access to Sanity Pads]],WWWW[[#This Row],['# People with access to soap]],WWWW[[#This Row],['# People with access to Sanity Pads]])</f>
        <v>5089</v>
      </c>
      <c r="CS60" s="993">
        <f>IF(WWWW[[#This Row],['# people reached by regular dedicated hygiene promotion_5]]&gt;WWWW[[#This Row],['# People received regular supply of hygiene items_6]],WWWW[[#This Row],['# people reached by regular dedicated hygiene promotion_5]],WWWW[[#This Row],['# People received regular supply of hygiene items_6]])</f>
        <v>5089</v>
      </c>
      <c r="CT60" s="996">
        <f>IF(WWWW[[#This Row],[HRP3]]/WWWW[[#This Row],[Total PoP ]]&gt;100%,100%,WWWW[[#This Row],[HRP3]]/WWWW[[#This Row],[Total PoP ]])</f>
        <v>1</v>
      </c>
      <c r="CU60" s="992">
        <f>1-WWWW[[#This Row],[Hygiene Coverage%]]</f>
        <v>0</v>
      </c>
      <c r="CV60" s="988">
        <f>WWWW[[#This Row],['# people reached by regular dedicated hygiene promotion_5]]/WWWW[[#This Row],[Total PoP ]]</f>
        <v>0.75751621143643155</v>
      </c>
      <c r="CW60" s="992">
        <f>IF(WWWW[[#This Row],['#_of_affected_households_receiving_a_sufficient_quantity_of_soap]]/WWWW[[#This Row],[Total HH]]&gt;1,1,WWWW[[#This Row],['#_of_affected_households_receiving_a_sufficient_quantity_of_soap]]/WWWW[[#This Row],[Total HH]])</f>
        <v>1</v>
      </c>
      <c r="CX60" s="455" t="str">
        <f>IF(WWWW[[#This Row],['#_students at TLS_CFS]]="","No","Yes")</f>
        <v>No</v>
      </c>
      <c r="CY60" s="452">
        <f>WWWW[[#This Row],[%_of_affected_people_surveyed_who_report_feeling_informed_about_the_different_WASH_services_available_to_them]]</f>
        <v>1</v>
      </c>
      <c r="CZ60" s="877">
        <f>WWWW[[#This Row],[%_of_affected_people_surveyed_who_report_feeling_satistfied_with_the_latrine_design_and_sanitation_service]]*WWWW[[#This Row],[Total PoP ]]</f>
        <v>4071.2000000000003</v>
      </c>
      <c r="DA60" s="877">
        <f>WWWW[[#This Row],[%_of_affected_people_surveyed_who_report_feeling_satistfied_with_the_water_point_design_and_water_service]]*WWWW[[#This Row],[Total PoP ]]</f>
        <v>5089</v>
      </c>
      <c r="DB60" s="877">
        <f>WWWW[[#This Row],[%_of_affected_people_surveyed_who_report_feeling_informed_about_the_different_WASH_services_available_to_them]]*WWWW[[#This Row],[Total PoP ]]</f>
        <v>5089</v>
      </c>
      <c r="DC60" s="877">
        <f>WWWW[[#This Row],[%_of_complaints_received_that_result_in_timely_corrective_action_and_feedback_to_the_community]]*WWWW[[#This Row],[Total PoP ]]</f>
        <v>5089</v>
      </c>
      <c r="DD60" s="451">
        <f>MAX(WWWW[[#This Row],['# of affected people surveyed who report feeling satistfied with the latrine design and sanitation service ]:['# complaints received that result in timely, corrective action and feedback to the community]])</f>
        <v>5089</v>
      </c>
      <c r="DE60" s="500">
        <f>IF(WWWW[[#This Row],['#_PPL_accessed_water_in_TLS]]&gt;WWWW[[#This Row],['# students access to functioning school latrines_HRP5]],WWWW[[#This Row],['#_PPL_accessed_water_in_TLS]],WWWW[[#This Row],['# students access to functioning school latrines_HRP5]])</f>
        <v>0</v>
      </c>
      <c r="DF60" s="500">
        <f>IF(WWWW[[#This Row],['#_PPL_accessed_water_in_THF]]&gt;WWWW[[#This Row],['# people access to functioning latrines in THF_HRP6]],WWWW[[#This Row],['#_PPL_accessed_water_in_THF]],WWWW[[#This Row],['# people access to functioning latrines in THF_HRP6]])</f>
        <v>0</v>
      </c>
      <c r="DG60"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1240</v>
      </c>
      <c r="DH6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5089</v>
      </c>
      <c r="DI60"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60"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60"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5089</v>
      </c>
      <c r="DL6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5089</v>
      </c>
      <c r="DM60" s="984" t="str">
        <f>VLOOKUP(WWWW[[#This Row],[Site Name]],SiteDB6[[Site Name]:[CCCM Management]],6,FALSE)</f>
        <v>Yes</v>
      </c>
      <c r="DN60" s="984" t="str">
        <f>VLOOKUP(WWWW[[#This Row],[Site Name]],SiteDB6[[Site Name]:[CCCM Focal Agency]],7,FALSE)</f>
        <v>LWF</v>
      </c>
      <c r="DO60" s="984" t="str">
        <f>VLOOKUP(WWWW[[#This Row],[Site Name]],SiteDB6[[Site Name]:[Location Type 1]],9,FALSE)</f>
        <v>Camp</v>
      </c>
      <c r="DP60" s="984" t="str">
        <f>VLOOKUP(WWWW[[#This Row],[Site Name]],SiteDB6[[Site Name]:[Type of Accommodation]],10,FALSE)</f>
        <v>Individual House</v>
      </c>
      <c r="DQ60" s="984" t="str">
        <f>VLOOKUP(WWWW[[#This Row],[Site Name]],SiteDB6[[Site Name]:[Ethnic or GCA/NGCA]],11,FALSE)</f>
        <v>Muslim</v>
      </c>
      <c r="DR60" s="984">
        <f>VLOOKUP(WWWW[[#This Row],[Site Name]],SiteDB6[[Site Name]:[Lat]],12,FALSE)</f>
        <v>20.073437999999999</v>
      </c>
      <c r="DS60" s="984">
        <f>VLOOKUP(WWWW[[#This Row],[Site Name]],SiteDB6[[Site Name]:[Long]],13,FALSE)</f>
        <v>93.154551999999995</v>
      </c>
      <c r="DT60" s="984" t="str">
        <f>VLOOKUP(WWWW[[#This Row],[Site Name]],SiteDB6[[Site Name]:[Pcode]],3,FALSE)</f>
        <v>MMR012CMP017</v>
      </c>
      <c r="DU60" s="997" t="str">
        <f t="shared" si="1"/>
        <v>Covered</v>
      </c>
      <c r="DV60" s="477">
        <f>VLOOKUP(WWWW[[#This Row],[Site Name]],SiteDB6[[Site Name]:[PWD_Total]],22,FALSE)</f>
        <v>159</v>
      </c>
      <c r="DW60" s="477">
        <f>VLOOKUP(WWWW[[#This Row],[Site Name]],SiteDB6[[Site Name]:[PWD_Total]],23,FALSE)</f>
        <v>923</v>
      </c>
      <c r="DX60" s="477">
        <f>WWWW[[#This Row],['# of Male_People with disabilities]]+WWWW[[#This Row],['# of Female_People with disabilities]]</f>
        <v>1082</v>
      </c>
      <c r="DY60" s="984"/>
      <c r="DZ60" s="997"/>
      <c r="EA60" s="997"/>
      <c r="EB60" s="997"/>
      <c r="EC60" s="997">
        <f>VLOOKUP(WWWW[[#This Row],[Site Name]],SiteDB6[[Site Name]:[Pop
(CCCM as of Autust 2021)]],16,FALSE)</f>
        <v>1059</v>
      </c>
      <c r="ED60" s="997">
        <f>VLOOKUP(WWWW[[#This Row],[Site Name]],SiteDB6[[Site Name]:[Pop
(CCCM as of Autust 2021)]],17,FALSE)</f>
        <v>5004</v>
      </c>
      <c r="EE60" s="997" t="s">
        <v>3306</v>
      </c>
    </row>
    <row r="61" spans="1:135">
      <c r="A61" s="1065" t="s">
        <v>3173</v>
      </c>
      <c r="B61" s="1065" t="s">
        <v>265</v>
      </c>
      <c r="C61" s="983" t="s">
        <v>3240</v>
      </c>
      <c r="D61" s="983" t="s">
        <v>3241</v>
      </c>
      <c r="E61" s="983" t="s">
        <v>293</v>
      </c>
      <c r="F61" s="983" t="s">
        <v>401</v>
      </c>
      <c r="G61" s="863" t="s">
        <v>43</v>
      </c>
      <c r="H61" s="983" t="s">
        <v>406</v>
      </c>
      <c r="I61" s="985">
        <v>1067</v>
      </c>
      <c r="J61" s="985">
        <v>5268</v>
      </c>
      <c r="K61" s="684">
        <f>WWWW[[#This Row],[Total PoP ]]/WWWW[[#This Row],[Total HH]]</f>
        <v>4.937207122774133</v>
      </c>
      <c r="L61" s="986" t="s">
        <v>3300</v>
      </c>
      <c r="M61" s="987" t="s">
        <v>3301</v>
      </c>
      <c r="N61" s="985"/>
      <c r="O61" s="500"/>
      <c r="P61" s="985"/>
      <c r="Q61" s="500">
        <v>5</v>
      </c>
      <c r="R61" s="500">
        <v>5</v>
      </c>
      <c r="S61" s="985"/>
      <c r="T61" s="985">
        <v>5268</v>
      </c>
      <c r="U61" s="985">
        <v>3</v>
      </c>
      <c r="V61" s="988">
        <v>1</v>
      </c>
      <c r="W61" s="985">
        <v>6</v>
      </c>
      <c r="X61" s="988">
        <v>0.17</v>
      </c>
      <c r="Y61" s="985">
        <v>1067</v>
      </c>
      <c r="Z61" s="500"/>
      <c r="AA61" s="500"/>
      <c r="AB61" s="500"/>
      <c r="AC61" s="500">
        <v>1067</v>
      </c>
      <c r="AD61" s="500"/>
      <c r="AE61" s="500"/>
      <c r="AF61" s="989" t="s">
        <v>3302</v>
      </c>
      <c r="AG61" s="985">
        <v>181</v>
      </c>
      <c r="AH61" s="985">
        <v>213</v>
      </c>
      <c r="AI61" s="985">
        <v>20</v>
      </c>
      <c r="AJ61" s="985">
        <v>181</v>
      </c>
      <c r="AK61" s="988">
        <v>0.92</v>
      </c>
      <c r="AL61" s="988">
        <v>0.98</v>
      </c>
      <c r="AM61" s="988"/>
      <c r="AN61" s="985">
        <v>42</v>
      </c>
      <c r="AO61" s="985">
        <v>90</v>
      </c>
      <c r="AP61" s="985"/>
      <c r="AQ61" s="500"/>
      <c r="AR61" s="985" t="s">
        <v>41</v>
      </c>
      <c r="AS61" s="500"/>
      <c r="AT61" s="500"/>
      <c r="AU61" s="990" t="s">
        <v>3238</v>
      </c>
      <c r="AV61" s="985">
        <v>1047</v>
      </c>
      <c r="AW61" s="985">
        <v>1136</v>
      </c>
      <c r="AX61" s="985">
        <v>912</v>
      </c>
      <c r="AY61" s="985">
        <v>782</v>
      </c>
      <c r="AZ61" s="985">
        <v>1067</v>
      </c>
      <c r="BA61" s="985">
        <v>1371</v>
      </c>
      <c r="BB61" s="450">
        <v>0.83</v>
      </c>
      <c r="BC61" s="988">
        <v>0.76</v>
      </c>
      <c r="BD61" s="451"/>
      <c r="BE61" s="451">
        <v>46</v>
      </c>
      <c r="BF61" s="451">
        <v>1067</v>
      </c>
      <c r="BG61" s="451">
        <v>0</v>
      </c>
      <c r="BH61" s="451">
        <v>5268</v>
      </c>
      <c r="BI61" s="991" t="s">
        <v>3238</v>
      </c>
      <c r="BJ61" s="450">
        <v>0.84</v>
      </c>
      <c r="BK61" s="450">
        <v>0.93</v>
      </c>
      <c r="BL61" s="450">
        <v>1</v>
      </c>
      <c r="BM61" s="450">
        <v>0.83</v>
      </c>
      <c r="BN61" s="450"/>
      <c r="BO61" s="500"/>
      <c r="BP61" s="500"/>
      <c r="BQ61" s="500"/>
      <c r="BR61" s="500"/>
      <c r="BS61" s="500"/>
      <c r="BT61" s="500"/>
      <c r="BU61" s="500"/>
      <c r="BV61" s="992" t="str">
        <f>IF(WWWW[[#This Row],['#_Water samples_Tested_at_water_source]]="","no test","Tested")</f>
        <v>Tested</v>
      </c>
      <c r="BW61" s="992" t="str">
        <f>IF(WWWW[[#This Row],['#_Water samples_Tested_at_HH]]="","no test","Tested")</f>
        <v>Tested</v>
      </c>
      <c r="BX61" s="993" t="str">
        <f>IF(AND(WWWW[[#This Row],[Water_testing_at source]]="no test",WWWW[[#This Row],[Water_testing_at HH]]="no test"),"No Test","Tested")</f>
        <v>Tested</v>
      </c>
      <c r="BY61" s="9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61" s="994">
        <f>WWWW[[#This Row],[% HRP1]]*WWWW[[#This Row],[Total PoP ]]</f>
        <v>5268</v>
      </c>
      <c r="CA61" s="995">
        <f>WWWW[[#This Row],[HRP1]]/500</f>
        <v>10.536</v>
      </c>
      <c r="CB61" s="996">
        <f>1-WWWW[[#This Row],[% HRP1]]</f>
        <v>0</v>
      </c>
      <c r="CC61" s="995">
        <f>WWWW[[#This Row],[%equitable and continuous access to sufficient quantity of safe drinking and domestic water''s GAP]]*WWWW[[#This Row],[Total PoP ]]</f>
        <v>0</v>
      </c>
      <c r="CD61" s="451">
        <f>ROUND(IF(WWWW[[#This Row],[Total PoP ]]&lt;500,1,WWWW[[#This Row],[Total PoP ]]/500),0)</f>
        <v>11</v>
      </c>
      <c r="CE61" s="993">
        <f>IF(WWWW[[#This Row],[Total required water points]]-WWWW[[#This Row],['#Water points coverage]]&lt;0,0,WWWW[[#This Row],[Total required water points]]-WWWW[[#This Row],['#Water points coverage]])</f>
        <v>0.46400000000000041</v>
      </c>
      <c r="CF61" s="452">
        <f>WWWW[[#This Row],[HRP2]]/WWWW[[#This Row],[Total PoP ]]</f>
        <v>0.86370539104024302</v>
      </c>
      <c r="CG61" s="9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4550</v>
      </c>
      <c r="CH61" s="455">
        <f>IF(WWWW[[#This Row],['#_Functional_adult_latrines]]="","",WWWW[[#This Row],[Total PoP ]]/WWWW[[#This Row],['#_Functional_adult_latrines]])</f>
        <v>29.104972375690608</v>
      </c>
      <c r="CI61" s="993">
        <f>WWWW[[#This Row],['#_of_latrines_in_TLS/CFS]]*50</f>
        <v>0</v>
      </c>
      <c r="CJ61" s="451">
        <f>IF(WWWW[[#This Row],['#_of_latrines_in_THF]]="",0,WWWW[[#This Row],['#_of_latrines_in_THF]]*50)</f>
        <v>0</v>
      </c>
      <c r="CK61" s="993">
        <f>ROUND(IF(WWWW[[#This Row],[Location Type 1]]="camp",WWWW[[#This Row],[Total PoP ]]/20),0)</f>
        <v>263</v>
      </c>
      <c r="CL61" s="993">
        <f>IF(WWWW[[#This Row],[Total required Latrines]]-WWWW[[#This Row],['#_Existing_latrines]]&lt;0,0,WWWW[[#This Row],[Total required Latrines]]-WWWW[[#This Row],['#_Existing_latrines]])</f>
        <v>50</v>
      </c>
      <c r="CM61" s="996">
        <f>1-WWWW[[#This Row],[% HRP2]]</f>
        <v>0.13629460895975698</v>
      </c>
      <c r="CN61" s="992">
        <f>IF(WWWW[[#This Row],['#_Existing_latrines]]="","NA",(WWWW[[#This Row],['#_Existing_latrines]]-WWWW[[#This Row],['#_Functional_adult_latrines]])/WWWW[[#This Row],['#_Existing_latrines]])</f>
        <v>0.15023474178403756</v>
      </c>
      <c r="CO61" s="9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3877</v>
      </c>
      <c r="CP61" s="9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5268</v>
      </c>
      <c r="CQ61" s="993">
        <f>IF(WWWW[[#This Row],['#_of_affected_women_and_girls_receiving_a_sufficient_quantity_of_sanitary_pads]]&gt;WWWW[[#This Row],[Total PoP ]],WWWW[[#This Row],[Total PoP ]],WWWW[[#This Row],['#_of_affected_women_and_girls_receiving_a_sufficient_quantity_of_sanitary_pads]])</f>
        <v>1371</v>
      </c>
      <c r="CR61" s="993">
        <f>IF(WWWW[[#This Row],['# People with access to soap]]&gt;WWWW[[#This Row],['# People with access to Sanity Pads]],WWWW[[#This Row],['# People with access to soap]],WWWW[[#This Row],['# People with access to Sanity Pads]])</f>
        <v>5268</v>
      </c>
      <c r="CS61" s="993">
        <f>IF(WWWW[[#This Row],['# people reached by regular dedicated hygiene promotion_5]]&gt;WWWW[[#This Row],['# People received regular supply of hygiene items_6]],WWWW[[#This Row],['# people reached by regular dedicated hygiene promotion_5]],WWWW[[#This Row],['# People received regular supply of hygiene items_6]])</f>
        <v>5268</v>
      </c>
      <c r="CT61" s="996">
        <f>IF(WWWW[[#This Row],[HRP3]]/WWWW[[#This Row],[Total PoP ]]&gt;100%,100%,WWWW[[#This Row],[HRP3]]/WWWW[[#This Row],[Total PoP ]])</f>
        <v>1</v>
      </c>
      <c r="CU61" s="992">
        <f>1-WWWW[[#This Row],[Hygiene Coverage%]]</f>
        <v>0</v>
      </c>
      <c r="CV61" s="988">
        <f>WWWW[[#This Row],['# people reached by regular dedicated hygiene promotion_5]]/WWWW[[#This Row],[Total PoP ]]</f>
        <v>0.73595292331055429</v>
      </c>
      <c r="CW61" s="992">
        <f>IF(WWWW[[#This Row],['#_of_affected_households_receiving_a_sufficient_quantity_of_soap]]/WWWW[[#This Row],[Total HH]]&gt;1,1,WWWW[[#This Row],['#_of_affected_households_receiving_a_sufficient_quantity_of_soap]]/WWWW[[#This Row],[Total HH]])</f>
        <v>1</v>
      </c>
      <c r="CX61" s="455" t="str">
        <f>IF(WWWW[[#This Row],['#_students at TLS_CFS]]="","No","Yes")</f>
        <v>No</v>
      </c>
      <c r="CY61" s="452">
        <f>WWWW[[#This Row],[%_of_affected_people_surveyed_who_report_feeling_informed_about_the_different_WASH_services_available_to_them]]</f>
        <v>1</v>
      </c>
      <c r="CZ61" s="877">
        <f>WWWW[[#This Row],[%_of_affected_people_surveyed_who_report_feeling_satistfied_with_the_latrine_design_and_sanitation_service]]*WWWW[[#This Row],[Total PoP ]]</f>
        <v>4425.12</v>
      </c>
      <c r="DA61" s="877">
        <f>WWWW[[#This Row],[%_of_affected_people_surveyed_who_report_feeling_satistfied_with_the_water_point_design_and_water_service]]*WWWW[[#This Row],[Total PoP ]]</f>
        <v>4899.2400000000007</v>
      </c>
      <c r="DB61" s="877">
        <f>WWWW[[#This Row],[%_of_affected_people_surveyed_who_report_feeling_informed_about_the_different_WASH_services_available_to_them]]*WWWW[[#This Row],[Total PoP ]]</f>
        <v>5268</v>
      </c>
      <c r="DC61" s="877">
        <f>WWWW[[#This Row],[%_of_complaints_received_that_result_in_timely_corrective_action_and_feedback_to_the_community]]*WWWW[[#This Row],[Total PoP ]]</f>
        <v>4372.4399999999996</v>
      </c>
      <c r="DD61" s="451">
        <f>MAX(WWWW[[#This Row],['# of affected people surveyed who report feeling satistfied with the latrine design and sanitation service ]:['# complaints received that result in timely, corrective action and feedback to the community]])</f>
        <v>5268</v>
      </c>
      <c r="DE61" s="500">
        <f>IF(WWWW[[#This Row],['#_PPL_accessed_water_in_TLS]]&gt;WWWW[[#This Row],['# students access to functioning school latrines_HRP5]],WWWW[[#This Row],['#_PPL_accessed_water_in_TLS]],WWWW[[#This Row],['# students access to functioning school latrines_HRP5]])</f>
        <v>0</v>
      </c>
      <c r="DF61" s="500">
        <f>IF(WWWW[[#This Row],['#_PPL_accessed_water_in_THF]]&gt;WWWW[[#This Row],['# people access to functioning latrines in THF_HRP6]],WWWW[[#This Row],['#_PPL_accessed_water_in_THF]],WWWW[[#This Row],['# people access to functioning latrines in THF_HRP6]])</f>
        <v>0</v>
      </c>
      <c r="DG61"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920</v>
      </c>
      <c r="DH6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5268</v>
      </c>
      <c r="DI61"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61"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61"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5268</v>
      </c>
      <c r="DL6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5268</v>
      </c>
      <c r="DM61" s="984" t="str">
        <f>VLOOKUP(WWWW[[#This Row],[Site Name]],SiteDB6[[Site Name]:[CCCM Management]],6,FALSE)</f>
        <v>Yes</v>
      </c>
      <c r="DN61" s="984" t="str">
        <f>VLOOKUP(WWWW[[#This Row],[Site Name]],SiteDB6[[Site Name]:[CCCM Focal Agency]],7,FALSE)</f>
        <v>LWF</v>
      </c>
      <c r="DO61" s="984" t="str">
        <f>VLOOKUP(WWWW[[#This Row],[Site Name]],SiteDB6[[Site Name]:[Location Type 1]],9,FALSE)</f>
        <v>Camp</v>
      </c>
      <c r="DP61" s="984" t="str">
        <f>VLOOKUP(WWWW[[#This Row],[Site Name]],SiteDB6[[Site Name]:[Type of Accommodation]],10,FALSE)</f>
        <v>Planned Camp</v>
      </c>
      <c r="DQ61" s="984" t="str">
        <f>VLOOKUP(WWWW[[#This Row],[Site Name]],SiteDB6[[Site Name]:[Ethnic or GCA/NGCA]],11,FALSE)</f>
        <v>Muslim</v>
      </c>
      <c r="DR61" s="984">
        <f>VLOOKUP(WWWW[[#This Row],[Site Name]],SiteDB6[[Site Name]:[Lat]],12,FALSE)</f>
        <v>20.073437999999999</v>
      </c>
      <c r="DS61" s="984">
        <f>VLOOKUP(WWWW[[#This Row],[Site Name]],SiteDB6[[Site Name]:[Long]],13,FALSE)</f>
        <v>93.154551999999995</v>
      </c>
      <c r="DT61" s="984" t="str">
        <f>VLOOKUP(WWWW[[#This Row],[Site Name]],SiteDB6[[Site Name]:[Pcode]],3,FALSE)</f>
        <v>MMR012CMP017</v>
      </c>
      <c r="DU61" s="997" t="str">
        <f t="shared" si="1"/>
        <v>Covered</v>
      </c>
      <c r="DV61" s="477">
        <f>VLOOKUP(WWWW[[#This Row],[Site Name]],SiteDB6[[Site Name]:[PWD_Total]],22,FALSE)</f>
        <v>116</v>
      </c>
      <c r="DW61" s="477">
        <f>VLOOKUP(WWWW[[#This Row],[Site Name]],SiteDB6[[Site Name]:[PWD_Total]],23,FALSE)</f>
        <v>693</v>
      </c>
      <c r="DX61" s="477">
        <f>WWWW[[#This Row],['# of Male_People with disabilities]]+WWWW[[#This Row],['# of Female_People with disabilities]]</f>
        <v>809</v>
      </c>
      <c r="DY61" s="984"/>
      <c r="DZ61" s="997"/>
      <c r="EA61" s="997"/>
      <c r="EB61" s="997"/>
      <c r="EC61" s="997">
        <f>VLOOKUP(WWWW[[#This Row],[Site Name]],SiteDB6[[Site Name]:[Pop
(CCCM as of Autust 2021)]],16,FALSE)</f>
        <v>982</v>
      </c>
      <c r="ED61" s="997">
        <f>VLOOKUP(WWWW[[#This Row],[Site Name]],SiteDB6[[Site Name]:[Pop
(CCCM as of Autust 2021)]],17,FALSE)</f>
        <v>4828</v>
      </c>
      <c r="EE61" s="997" t="s">
        <v>3306</v>
      </c>
    </row>
    <row r="62" spans="1:135">
      <c r="A62" s="1065" t="s">
        <v>3173</v>
      </c>
      <c r="B62" s="1065" t="s">
        <v>2269</v>
      </c>
      <c r="C62" s="983" t="s">
        <v>2269</v>
      </c>
      <c r="D62" s="983" t="s">
        <v>3251</v>
      </c>
      <c r="E62" s="983" t="s">
        <v>293</v>
      </c>
      <c r="F62" s="983" t="s">
        <v>294</v>
      </c>
      <c r="G62" s="863" t="s">
        <v>43</v>
      </c>
      <c r="H62" s="983" t="s">
        <v>440</v>
      </c>
      <c r="I62" s="985">
        <v>774</v>
      </c>
      <c r="J62" s="985">
        <v>4924</v>
      </c>
      <c r="K62" s="684">
        <f>WWWW[[#This Row],[Total PoP ]]/WWWW[[#This Row],[Total HH]]</f>
        <v>6.3617571059431528</v>
      </c>
      <c r="L62" s="986">
        <v>45017</v>
      </c>
      <c r="M62" s="987">
        <v>45382</v>
      </c>
      <c r="N62" s="985">
        <v>784</v>
      </c>
      <c r="O62" s="500">
        <v>41</v>
      </c>
      <c r="P62" s="985">
        <v>76</v>
      </c>
      <c r="Q62" s="500"/>
      <c r="R62" s="500"/>
      <c r="S62" s="985"/>
      <c r="T62" s="985"/>
      <c r="U62" s="985">
        <v>29</v>
      </c>
      <c r="V62" s="988">
        <v>0.55000000000000004</v>
      </c>
      <c r="W62" s="985"/>
      <c r="X62" s="988"/>
      <c r="Y62" s="985">
        <v>774</v>
      </c>
      <c r="Z62" s="500"/>
      <c r="AA62" s="500"/>
      <c r="AB62" s="500">
        <v>56</v>
      </c>
      <c r="AC62" s="500">
        <v>774</v>
      </c>
      <c r="AD62" s="500"/>
      <c r="AE62" s="500"/>
      <c r="AF62" s="989"/>
      <c r="AG62" s="985">
        <v>97</v>
      </c>
      <c r="AH62" s="985">
        <v>186</v>
      </c>
      <c r="AI62" s="985">
        <v>42</v>
      </c>
      <c r="AJ62" s="985">
        <v>24</v>
      </c>
      <c r="AK62" s="988">
        <v>0.92</v>
      </c>
      <c r="AL62" s="988">
        <v>0.57999999999999996</v>
      </c>
      <c r="AM62" s="988">
        <v>0.57999999999999996</v>
      </c>
      <c r="AN62" s="985"/>
      <c r="AO62" s="985">
        <v>45</v>
      </c>
      <c r="AP62" s="985"/>
      <c r="AQ62" s="500"/>
      <c r="AR62" s="985" t="s">
        <v>41</v>
      </c>
      <c r="AS62" s="500">
        <v>74</v>
      </c>
      <c r="AT62" s="500"/>
      <c r="AU62" s="990" t="s">
        <v>3304</v>
      </c>
      <c r="AV62" s="985">
        <v>583</v>
      </c>
      <c r="AW62" s="985">
        <v>720</v>
      </c>
      <c r="AX62" s="985"/>
      <c r="AY62" s="985"/>
      <c r="AZ62" s="985">
        <v>774</v>
      </c>
      <c r="BA62" s="985">
        <v>956</v>
      </c>
      <c r="BB62" s="450">
        <v>0.38</v>
      </c>
      <c r="BC62" s="988">
        <v>0.82</v>
      </c>
      <c r="BD62" s="451"/>
      <c r="BE62" s="451"/>
      <c r="BF62" s="451">
        <v>774</v>
      </c>
      <c r="BG62" s="451"/>
      <c r="BH62" s="451">
        <v>4707</v>
      </c>
      <c r="BI62" s="991" t="s">
        <v>3304</v>
      </c>
      <c r="BJ62" s="450">
        <v>1</v>
      </c>
      <c r="BK62" s="450">
        <v>0.95</v>
      </c>
      <c r="BL62" s="450">
        <v>1</v>
      </c>
      <c r="BM62" s="450">
        <v>0.25</v>
      </c>
      <c r="BN62" s="450"/>
      <c r="BO62" s="500">
        <v>14</v>
      </c>
      <c r="BP62" s="500"/>
      <c r="BQ62" s="500">
        <v>10</v>
      </c>
      <c r="BR62" s="500"/>
      <c r="BS62" s="500"/>
      <c r="BT62" s="500"/>
      <c r="BU62" s="500"/>
      <c r="BV62" s="992" t="str">
        <f>IF(WWWW[[#This Row],['#_Water samples_Tested_at_water_source]]="","no test","Tested")</f>
        <v>Tested</v>
      </c>
      <c r="BW62" s="992" t="str">
        <f>IF(WWWW[[#This Row],['#_Water samples_Tested_at_HH]]="","no test","Tested")</f>
        <v>no test</v>
      </c>
      <c r="BX62" s="993" t="str">
        <f>IF(AND(WWWW[[#This Row],[Water_testing_at source]]="no test",WWWW[[#This Row],[Water_testing_at HH]]="no test"),"No Test","Tested")</f>
        <v>Tested</v>
      </c>
      <c r="BY62" s="9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62" s="994">
        <f>WWWW[[#This Row],[% HRP1]]*WWWW[[#This Row],[Total PoP ]]</f>
        <v>4924</v>
      </c>
      <c r="CA62" s="995">
        <f>WWWW[[#This Row],[HRP1]]/500</f>
        <v>9.8480000000000008</v>
      </c>
      <c r="CB62" s="996">
        <f>1-WWWW[[#This Row],[% HRP1]]</f>
        <v>0</v>
      </c>
      <c r="CC62" s="995">
        <f>WWWW[[#This Row],[%equitable and continuous access to sufficient quantity of safe drinking and domestic water''s GAP]]*WWWW[[#This Row],[Total PoP ]]</f>
        <v>0</v>
      </c>
      <c r="CD62" s="451">
        <f>ROUND(IF(WWWW[[#This Row],[Total PoP ]]&lt;500,1,WWWW[[#This Row],[Total PoP ]]/500),0)</f>
        <v>10</v>
      </c>
      <c r="CE62" s="993">
        <f>IF(WWWW[[#This Row],[Total required water points]]-WWWW[[#This Row],['#Water points coverage]]&lt;0,0,WWWW[[#This Row],[Total required water points]]-WWWW[[#This Row],['#Water points coverage]])</f>
        <v>0.15199999999999925</v>
      </c>
      <c r="CF62" s="452">
        <f>WWWW[[#This Row],[HRP2]]/WWWW[[#This Row],[Total PoP ]]</f>
        <v>0.40312753858651501</v>
      </c>
      <c r="CG62" s="9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1985</v>
      </c>
      <c r="CH62" s="455">
        <f>IF(WWWW[[#This Row],['#_Functional_adult_latrines]]="","",WWWW[[#This Row],[Total PoP ]]/WWWW[[#This Row],['#_Functional_adult_latrines]])</f>
        <v>50.762886597938142</v>
      </c>
      <c r="CI62" s="993">
        <f>WWWW[[#This Row],['#_of_latrines_in_TLS/CFS]]*50</f>
        <v>0</v>
      </c>
      <c r="CJ62" s="451">
        <f>IF(WWWW[[#This Row],['#_of_latrines_in_THF]]="",0,WWWW[[#This Row],['#_of_latrines_in_THF]]*50)</f>
        <v>0</v>
      </c>
      <c r="CK62" s="993">
        <f>ROUND(IF(WWWW[[#This Row],[Location Type 1]]="camp",WWWW[[#This Row],[Total PoP ]]/20),0)</f>
        <v>246</v>
      </c>
      <c r="CL62" s="993">
        <f>IF(WWWW[[#This Row],[Total required Latrines]]-WWWW[[#This Row],['#_Existing_latrines]]&lt;0,0,WWWW[[#This Row],[Total required Latrines]]-WWWW[[#This Row],['#_Existing_latrines]])</f>
        <v>60</v>
      </c>
      <c r="CM62" s="996">
        <f>1-WWWW[[#This Row],[% HRP2]]</f>
        <v>0.59687246141348504</v>
      </c>
      <c r="CN62" s="992">
        <f>IF(WWWW[[#This Row],['#_Existing_latrines]]="","NA",(WWWW[[#This Row],['#_Existing_latrines]]-WWWW[[#This Row],['#_Functional_adult_latrines]])/WWWW[[#This Row],['#_Existing_latrines]])</f>
        <v>0.478494623655914</v>
      </c>
      <c r="CO62" s="9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1303</v>
      </c>
      <c r="CP62" s="9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4924</v>
      </c>
      <c r="CQ62" s="993">
        <f>IF(WWWW[[#This Row],['#_of_affected_women_and_girls_receiving_a_sufficient_quantity_of_sanitary_pads]]&gt;WWWW[[#This Row],[Total PoP ]],WWWW[[#This Row],[Total PoP ]],WWWW[[#This Row],['#_of_affected_women_and_girls_receiving_a_sufficient_quantity_of_sanitary_pads]])</f>
        <v>956</v>
      </c>
      <c r="CR62" s="993">
        <f>IF(WWWW[[#This Row],['# People with access to soap]]&gt;WWWW[[#This Row],['# People with access to Sanity Pads]],WWWW[[#This Row],['# People with access to soap]],WWWW[[#This Row],['# People with access to Sanity Pads]])</f>
        <v>4924</v>
      </c>
      <c r="CS62" s="993">
        <f>IF(WWWW[[#This Row],['# people reached by regular dedicated hygiene promotion_5]]&gt;WWWW[[#This Row],['# People received regular supply of hygiene items_6]],WWWW[[#This Row],['# people reached by regular dedicated hygiene promotion_5]],WWWW[[#This Row],['# People received regular supply of hygiene items_6]])</f>
        <v>4924</v>
      </c>
      <c r="CT62" s="996">
        <f>IF(WWWW[[#This Row],[HRP3]]/WWWW[[#This Row],[Total PoP ]]&gt;100%,100%,WWWW[[#This Row],[HRP3]]/WWWW[[#This Row],[Total PoP ]])</f>
        <v>1</v>
      </c>
      <c r="CU62" s="992">
        <f>1-WWWW[[#This Row],[Hygiene Coverage%]]</f>
        <v>0</v>
      </c>
      <c r="CV62" s="988">
        <f>WWWW[[#This Row],['# people reached by regular dedicated hygiene promotion_5]]/WWWW[[#This Row],[Total PoP ]]</f>
        <v>0.26462225832656378</v>
      </c>
      <c r="CW62" s="992">
        <f>IF(WWWW[[#This Row],['#_of_affected_households_receiving_a_sufficient_quantity_of_soap]]/WWWW[[#This Row],[Total HH]]&gt;1,1,WWWW[[#This Row],['#_of_affected_households_receiving_a_sufficient_quantity_of_soap]]/WWWW[[#This Row],[Total HH]])</f>
        <v>1</v>
      </c>
      <c r="CX62" s="455" t="str">
        <f>IF(WWWW[[#This Row],['#_students at TLS_CFS]]="","No","Yes")</f>
        <v>Yes</v>
      </c>
      <c r="CY62" s="452">
        <f>WWWW[[#This Row],[%_of_affected_people_surveyed_who_report_feeling_informed_about_the_different_WASH_services_available_to_them]]</f>
        <v>1</v>
      </c>
      <c r="CZ62" s="877">
        <f>WWWW[[#This Row],[%_of_affected_people_surveyed_who_report_feeling_satistfied_with_the_latrine_design_and_sanitation_service]]*WWWW[[#This Row],[Total PoP ]]</f>
        <v>4924</v>
      </c>
      <c r="DA62" s="877">
        <f>WWWW[[#This Row],[%_of_affected_people_surveyed_who_report_feeling_satistfied_with_the_water_point_design_and_water_service]]*WWWW[[#This Row],[Total PoP ]]</f>
        <v>4677.8</v>
      </c>
      <c r="DB62" s="877">
        <f>WWWW[[#This Row],[%_of_affected_people_surveyed_who_report_feeling_informed_about_the_different_WASH_services_available_to_them]]*WWWW[[#This Row],[Total PoP ]]</f>
        <v>4924</v>
      </c>
      <c r="DC62" s="877">
        <f>WWWW[[#This Row],[%_of_complaints_received_that_result_in_timely_corrective_action_and_feedback_to_the_community]]*WWWW[[#This Row],[Total PoP ]]</f>
        <v>1231</v>
      </c>
      <c r="DD62" s="451">
        <f>MAX(WWWW[[#This Row],['# of affected people surveyed who report feeling satistfied with the latrine design and sanitation service ]:['# complaints received that result in timely, corrective action and feedback to the community]])</f>
        <v>4924</v>
      </c>
      <c r="DE62" s="500">
        <f>IF(WWWW[[#This Row],['#_PPL_accessed_water_in_TLS]]&gt;WWWW[[#This Row],['# students access to functioning school latrines_HRP5]],WWWW[[#This Row],['#_PPL_accessed_water_in_TLS]],WWWW[[#This Row],['# students access to functioning school latrines_HRP5]])</f>
        <v>0</v>
      </c>
      <c r="DF62" s="500">
        <f>IF(WWWW[[#This Row],['#_PPL_accessed_water_in_THF]]&gt;WWWW[[#This Row],['# people access to functioning latrines in THF_HRP6]],WWWW[[#This Row],['#_PPL_accessed_water_in_THF]],WWWW[[#This Row],['# people access to functioning latrines in THF_HRP6]])</f>
        <v>0</v>
      </c>
      <c r="DG62"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4924</v>
      </c>
      <c r="DH6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4924</v>
      </c>
      <c r="DI62"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62"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62"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4707</v>
      </c>
      <c r="DL6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4924</v>
      </c>
      <c r="DM62" s="984" t="str">
        <f>VLOOKUP(WWWW[[#This Row],[Site Name]],SiteDB6[[Site Name]:[CCCM Management]],6,FALSE)</f>
        <v>Yes</v>
      </c>
      <c r="DN62" s="984">
        <f>VLOOKUP(WWWW[[#This Row],[Site Name]],SiteDB6[[Site Name]:[CCCM Focal Agency]],7,FALSE)</f>
        <v>0</v>
      </c>
      <c r="DO62" s="984" t="str">
        <f>VLOOKUP(WWWW[[#This Row],[Site Name]],SiteDB6[[Site Name]:[Location Type 1]],9,FALSE)</f>
        <v>Camp</v>
      </c>
      <c r="DP62" s="984" t="str">
        <f>VLOOKUP(WWWW[[#This Row],[Site Name]],SiteDB6[[Site Name]:[Type of Accommodation]],10,FALSE)</f>
        <v>Planned Camp</v>
      </c>
      <c r="DQ62" s="984" t="str">
        <f>VLOOKUP(WWWW[[#This Row],[Site Name]],SiteDB6[[Site Name]:[Ethnic or GCA/NGCA]],11,FALSE)</f>
        <v>Muslim</v>
      </c>
      <c r="DR62" s="984">
        <f>VLOOKUP(WWWW[[#This Row],[Site Name]],SiteDB6[[Site Name]:[Lat]],12,FALSE)</f>
        <v>20.206778</v>
      </c>
      <c r="DS62" s="984">
        <f>VLOOKUP(WWWW[[#This Row],[Site Name]],SiteDB6[[Site Name]:[Long]],13,FALSE)</f>
        <v>92.774193999999994</v>
      </c>
      <c r="DT62" s="984" t="str">
        <f>VLOOKUP(WWWW[[#This Row],[Site Name]],SiteDB6[[Site Name]:[Pcode]],3,FALSE)</f>
        <v>MMR012CMP098</v>
      </c>
      <c r="DU62" s="997" t="str">
        <f t="shared" si="1"/>
        <v>Covered</v>
      </c>
      <c r="DV62" s="477">
        <f>VLOOKUP(WWWW[[#This Row],[Site Name]],SiteDB6[[Site Name]:[PWD_Total]],22,FALSE)</f>
        <v>42</v>
      </c>
      <c r="DW62" s="477">
        <f>VLOOKUP(WWWW[[#This Row],[Site Name]],SiteDB6[[Site Name]:[PWD_Total]],23,FALSE)</f>
        <v>432</v>
      </c>
      <c r="DX62" s="477">
        <f>WWWW[[#This Row],['# of Male_People with disabilities]]+WWWW[[#This Row],['# of Female_People with disabilities]]</f>
        <v>474</v>
      </c>
      <c r="DY62" s="984"/>
      <c r="DZ62" s="997"/>
      <c r="EA62" s="997"/>
      <c r="EB62" s="997"/>
      <c r="EC62" s="997">
        <f>VLOOKUP(WWWW[[#This Row],[Site Name]],SiteDB6[[Site Name]:[Pop
(CCCM as of Autust 2021)]],16,FALSE)</f>
        <v>777</v>
      </c>
      <c r="ED62" s="997">
        <f>VLOOKUP(WWWW[[#This Row],[Site Name]],SiteDB6[[Site Name]:[Pop
(CCCM as of Autust 2021)]],17,FALSE)</f>
        <v>4735</v>
      </c>
      <c r="EE62" s="997" t="s">
        <v>3307</v>
      </c>
    </row>
    <row r="63" spans="1:135">
      <c r="A63" s="1065" t="s">
        <v>3173</v>
      </c>
      <c r="B63" s="1065" t="s">
        <v>2269</v>
      </c>
      <c r="C63" s="983" t="s">
        <v>2269</v>
      </c>
      <c r="D63" s="983" t="s">
        <v>3251</v>
      </c>
      <c r="E63" s="983" t="s">
        <v>293</v>
      </c>
      <c r="F63" s="983" t="s">
        <v>294</v>
      </c>
      <c r="G63" s="863" t="s">
        <v>43</v>
      </c>
      <c r="H63" s="983" t="s">
        <v>431</v>
      </c>
      <c r="I63" s="985">
        <v>2728</v>
      </c>
      <c r="J63" s="985">
        <v>13878</v>
      </c>
      <c r="K63" s="684">
        <f>WWWW[[#This Row],[Total PoP ]]/WWWW[[#This Row],[Total HH]]</f>
        <v>5.0872434017595305</v>
      </c>
      <c r="L63" s="986">
        <v>45017</v>
      </c>
      <c r="M63" s="987">
        <v>45382</v>
      </c>
      <c r="N63" s="985">
        <v>1904</v>
      </c>
      <c r="O63" s="500">
        <v>178</v>
      </c>
      <c r="P63" s="985">
        <v>226</v>
      </c>
      <c r="Q63" s="500"/>
      <c r="R63" s="500"/>
      <c r="S63" s="985"/>
      <c r="T63" s="985"/>
      <c r="U63" s="985">
        <v>105</v>
      </c>
      <c r="V63" s="988">
        <v>0.71</v>
      </c>
      <c r="W63" s="985"/>
      <c r="X63" s="988"/>
      <c r="Y63" s="985">
        <v>2728</v>
      </c>
      <c r="Z63" s="500"/>
      <c r="AA63" s="500"/>
      <c r="AB63" s="500">
        <v>183</v>
      </c>
      <c r="AC63" s="500">
        <v>2728</v>
      </c>
      <c r="AD63" s="500"/>
      <c r="AE63" s="500"/>
      <c r="AF63" s="989"/>
      <c r="AG63" s="985">
        <v>364</v>
      </c>
      <c r="AH63" s="985">
        <v>688</v>
      </c>
      <c r="AI63" s="985">
        <v>69</v>
      </c>
      <c r="AJ63" s="985">
        <v>96</v>
      </c>
      <c r="AK63" s="988">
        <v>0.97</v>
      </c>
      <c r="AL63" s="988">
        <v>0.66</v>
      </c>
      <c r="AM63" s="988">
        <v>0.67</v>
      </c>
      <c r="AN63" s="985">
        <v>4</v>
      </c>
      <c r="AO63" s="985">
        <v>236</v>
      </c>
      <c r="AP63" s="985"/>
      <c r="AQ63" s="500"/>
      <c r="AR63" s="985" t="s">
        <v>41</v>
      </c>
      <c r="AS63" s="500">
        <v>259</v>
      </c>
      <c r="AT63" s="500"/>
      <c r="AU63" s="990" t="s">
        <v>3304</v>
      </c>
      <c r="AV63" s="985">
        <v>692</v>
      </c>
      <c r="AW63" s="985">
        <v>2726</v>
      </c>
      <c r="AX63" s="985"/>
      <c r="AY63" s="985"/>
      <c r="AZ63" s="985">
        <v>2728</v>
      </c>
      <c r="BA63" s="985">
        <v>3935</v>
      </c>
      <c r="BB63" s="450">
        <v>0.92</v>
      </c>
      <c r="BC63" s="988">
        <v>0.89</v>
      </c>
      <c r="BD63" s="451">
        <v>1</v>
      </c>
      <c r="BE63" s="451"/>
      <c r="BF63" s="451">
        <v>2728</v>
      </c>
      <c r="BG63" s="451"/>
      <c r="BH63" s="451">
        <v>14063</v>
      </c>
      <c r="BI63" s="991" t="s">
        <v>3304</v>
      </c>
      <c r="BJ63" s="450">
        <v>1</v>
      </c>
      <c r="BK63" s="450">
        <v>1</v>
      </c>
      <c r="BL63" s="450">
        <v>1</v>
      </c>
      <c r="BM63" s="450">
        <v>0.67</v>
      </c>
      <c r="BN63" s="450"/>
      <c r="BO63" s="500">
        <v>31</v>
      </c>
      <c r="BP63" s="500"/>
      <c r="BQ63" s="500"/>
      <c r="BR63" s="500"/>
      <c r="BS63" s="500"/>
      <c r="BT63" s="500"/>
      <c r="BU63" s="500"/>
      <c r="BV63" s="992" t="str">
        <f>IF(WWWW[[#This Row],['#_Water samples_Tested_at_water_source]]="","no test","Tested")</f>
        <v>Tested</v>
      </c>
      <c r="BW63" s="992" t="str">
        <f>IF(WWWW[[#This Row],['#_Water samples_Tested_at_HH]]="","no test","Tested")</f>
        <v>no test</v>
      </c>
      <c r="BX63" s="993" t="str">
        <f>IF(AND(WWWW[[#This Row],[Water_testing_at source]]="no test",WWWW[[#This Row],[Water_testing_at HH]]="no test"),"No Test","Tested")</f>
        <v>Tested</v>
      </c>
      <c r="BY63" s="9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63" s="994">
        <f>WWWW[[#This Row],[% HRP1]]*WWWW[[#This Row],[Total PoP ]]</f>
        <v>13878</v>
      </c>
      <c r="CA63" s="995">
        <f>WWWW[[#This Row],[HRP1]]/500</f>
        <v>27.756</v>
      </c>
      <c r="CB63" s="996">
        <f>1-WWWW[[#This Row],[% HRP1]]</f>
        <v>0</v>
      </c>
      <c r="CC63" s="995">
        <f>WWWW[[#This Row],[%equitable and continuous access to sufficient quantity of safe drinking and domestic water''s GAP]]*WWWW[[#This Row],[Total PoP ]]</f>
        <v>0</v>
      </c>
      <c r="CD63" s="451">
        <f>ROUND(IF(WWWW[[#This Row],[Total PoP ]]&lt;500,1,WWWW[[#This Row],[Total PoP ]]/500),0)</f>
        <v>28</v>
      </c>
      <c r="CE63" s="993">
        <f>IF(WWWW[[#This Row],[Total required water points]]-WWWW[[#This Row],['#Water points coverage]]&lt;0,0,WWWW[[#This Row],[Total required water points]]-WWWW[[#This Row],['#Water points coverage]])</f>
        <v>0.24399999999999977</v>
      </c>
      <c r="CF63" s="452">
        <f>WWWW[[#This Row],[HRP2]]/WWWW[[#This Row],[Total PoP ]]</f>
        <v>0.5473411154345007</v>
      </c>
      <c r="CG63" s="9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7596</v>
      </c>
      <c r="CH63" s="455">
        <f>IF(WWWW[[#This Row],['#_Functional_adult_latrines]]="","",WWWW[[#This Row],[Total PoP ]]/WWWW[[#This Row],['#_Functional_adult_latrines]])</f>
        <v>38.126373626373628</v>
      </c>
      <c r="CI63" s="993">
        <f>WWWW[[#This Row],['#_of_latrines_in_TLS/CFS]]*50</f>
        <v>0</v>
      </c>
      <c r="CJ63" s="451">
        <f>IF(WWWW[[#This Row],['#_of_latrines_in_THF]]="",0,WWWW[[#This Row],['#_of_latrines_in_THF]]*50)</f>
        <v>0</v>
      </c>
      <c r="CK63" s="993">
        <f>ROUND(IF(WWWW[[#This Row],[Location Type 1]]="camp",WWWW[[#This Row],[Total PoP ]]/20),0)</f>
        <v>694</v>
      </c>
      <c r="CL63" s="993">
        <f>IF(WWWW[[#This Row],[Total required Latrines]]-WWWW[[#This Row],['#_Existing_latrines]]&lt;0,0,WWWW[[#This Row],[Total required Latrines]]-WWWW[[#This Row],['#_Existing_latrines]])</f>
        <v>6</v>
      </c>
      <c r="CM63" s="996">
        <f>1-WWWW[[#This Row],[% HRP2]]</f>
        <v>0.4526588845654993</v>
      </c>
      <c r="CN63" s="992">
        <f>IF(WWWW[[#This Row],['#_Existing_latrines]]="","NA",(WWWW[[#This Row],['#_Existing_latrines]]-WWWW[[#This Row],['#_Functional_adult_latrines]])/WWWW[[#This Row],['#_Existing_latrines]])</f>
        <v>0.47093023255813954</v>
      </c>
      <c r="CO63" s="9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3418</v>
      </c>
      <c r="CP63" s="9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13878</v>
      </c>
      <c r="CQ63" s="993">
        <f>IF(WWWW[[#This Row],['#_of_affected_women_and_girls_receiving_a_sufficient_quantity_of_sanitary_pads]]&gt;WWWW[[#This Row],[Total PoP ]],WWWW[[#This Row],[Total PoP ]],WWWW[[#This Row],['#_of_affected_women_and_girls_receiving_a_sufficient_quantity_of_sanitary_pads]])</f>
        <v>3935</v>
      </c>
      <c r="CR63" s="993">
        <f>IF(WWWW[[#This Row],['# People with access to soap]]&gt;WWWW[[#This Row],['# People with access to Sanity Pads]],WWWW[[#This Row],['# People with access to soap]],WWWW[[#This Row],['# People with access to Sanity Pads]])</f>
        <v>13878</v>
      </c>
      <c r="CS63" s="993">
        <f>IF(WWWW[[#This Row],['# people reached by regular dedicated hygiene promotion_5]]&gt;WWWW[[#This Row],['# People received regular supply of hygiene items_6]],WWWW[[#This Row],['# people reached by regular dedicated hygiene promotion_5]],WWWW[[#This Row],['# People received regular supply of hygiene items_6]])</f>
        <v>13878</v>
      </c>
      <c r="CT63" s="996">
        <f>IF(WWWW[[#This Row],[HRP3]]/WWWW[[#This Row],[Total PoP ]]&gt;100%,100%,WWWW[[#This Row],[HRP3]]/WWWW[[#This Row],[Total PoP ]])</f>
        <v>1</v>
      </c>
      <c r="CU63" s="992">
        <f>1-WWWW[[#This Row],[Hygiene Coverage%]]</f>
        <v>0</v>
      </c>
      <c r="CV63" s="988">
        <f>WWWW[[#This Row],['# people reached by regular dedicated hygiene promotion_5]]/WWWW[[#This Row],[Total PoP ]]</f>
        <v>0.2462890906470673</v>
      </c>
      <c r="CW63" s="992">
        <f>IF(WWWW[[#This Row],['#_of_affected_households_receiving_a_sufficient_quantity_of_soap]]/WWWW[[#This Row],[Total HH]]&gt;1,1,WWWW[[#This Row],['#_of_affected_households_receiving_a_sufficient_quantity_of_soap]]/WWWW[[#This Row],[Total HH]])</f>
        <v>1</v>
      </c>
      <c r="CX63" s="455" t="str">
        <f>IF(WWWW[[#This Row],['#_students at TLS_CFS]]="","No","Yes")</f>
        <v>Yes</v>
      </c>
      <c r="CY63" s="452">
        <f>WWWW[[#This Row],[%_of_affected_people_surveyed_who_report_feeling_informed_about_the_different_WASH_services_available_to_them]]</f>
        <v>1</v>
      </c>
      <c r="CZ63" s="877">
        <f>WWWW[[#This Row],[%_of_affected_people_surveyed_who_report_feeling_satistfied_with_the_latrine_design_and_sanitation_service]]*WWWW[[#This Row],[Total PoP ]]</f>
        <v>13878</v>
      </c>
      <c r="DA63" s="877">
        <f>WWWW[[#This Row],[%_of_affected_people_surveyed_who_report_feeling_satistfied_with_the_water_point_design_and_water_service]]*WWWW[[#This Row],[Total PoP ]]</f>
        <v>13878</v>
      </c>
      <c r="DB63" s="877">
        <f>WWWW[[#This Row],[%_of_affected_people_surveyed_who_report_feeling_informed_about_the_different_WASH_services_available_to_them]]*WWWW[[#This Row],[Total PoP ]]</f>
        <v>13878</v>
      </c>
      <c r="DC63" s="877">
        <f>WWWW[[#This Row],[%_of_complaints_received_that_result_in_timely_corrective_action_and_feedback_to_the_community]]*WWWW[[#This Row],[Total PoP ]]</f>
        <v>9298.26</v>
      </c>
      <c r="DD63" s="451">
        <f>MAX(WWWW[[#This Row],['# of affected people surveyed who report feeling satistfied with the latrine design and sanitation service ]:['# complaints received that result in timely, corrective action and feedback to the community]])</f>
        <v>13878</v>
      </c>
      <c r="DE63" s="500">
        <f>IF(WWWW[[#This Row],['#_PPL_accessed_water_in_TLS]]&gt;WWWW[[#This Row],['# students access to functioning school latrines_HRP5]],WWWW[[#This Row],['#_PPL_accessed_water_in_TLS]],WWWW[[#This Row],['# students access to functioning school latrines_HRP5]])</f>
        <v>0</v>
      </c>
      <c r="DF63" s="500">
        <f>IF(WWWW[[#This Row],['#_PPL_accessed_water_in_THF]]&gt;WWWW[[#This Row],['# people access to functioning latrines in THF_HRP6]],WWWW[[#This Row],['#_PPL_accessed_water_in_THF]],WWWW[[#This Row],['# people access to functioning latrines in THF_HRP6]])</f>
        <v>0</v>
      </c>
      <c r="DG63"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13878</v>
      </c>
      <c r="DH6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13878</v>
      </c>
      <c r="DI63"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63"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63"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13878</v>
      </c>
      <c r="DL6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13878</v>
      </c>
      <c r="DM63" s="984" t="str">
        <f>VLOOKUP(WWWW[[#This Row],[Site Name]],SiteDB6[[Site Name]:[CCCM Management]],6,FALSE)</f>
        <v>Yes</v>
      </c>
      <c r="DN63" s="984">
        <f>VLOOKUP(WWWW[[#This Row],[Site Name]],SiteDB6[[Site Name]:[CCCM Focal Agency]],7,FALSE)</f>
        <v>0</v>
      </c>
      <c r="DO63" s="984" t="str">
        <f>VLOOKUP(WWWW[[#This Row],[Site Name]],SiteDB6[[Site Name]:[Location Type 1]],9,FALSE)</f>
        <v>Camp</v>
      </c>
      <c r="DP63" s="984" t="str">
        <f>VLOOKUP(WWWW[[#This Row],[Site Name]],SiteDB6[[Site Name]:[Type of Accommodation]],10,FALSE)</f>
        <v>Planned Camp</v>
      </c>
      <c r="DQ63" s="984" t="str">
        <f>VLOOKUP(WWWW[[#This Row],[Site Name]],SiteDB6[[Site Name]:[Ethnic or GCA/NGCA]],11,FALSE)</f>
        <v>Muslim</v>
      </c>
      <c r="DR63" s="984">
        <f>VLOOKUP(WWWW[[#This Row],[Site Name]],SiteDB6[[Site Name]:[Lat]],12,FALSE)</f>
        <v>20.18994</v>
      </c>
      <c r="DS63" s="984">
        <f>VLOOKUP(WWWW[[#This Row],[Site Name]],SiteDB6[[Site Name]:[Long]],13,FALSE)</f>
        <v>92.798880999999994</v>
      </c>
      <c r="DT63" s="984" t="str">
        <f>VLOOKUP(WWWW[[#This Row],[Site Name]],SiteDB6[[Site Name]:[Pcode]],3,FALSE)</f>
        <v>MMR012CMP115</v>
      </c>
      <c r="DU63" s="997" t="str">
        <f t="shared" si="1"/>
        <v>Covered</v>
      </c>
      <c r="DV63" s="477">
        <f>VLOOKUP(WWWW[[#This Row],[Site Name]],SiteDB6[[Site Name]:[PWD_Total]],22,FALSE)</f>
        <v>168</v>
      </c>
      <c r="DW63" s="477">
        <f>VLOOKUP(WWWW[[#This Row],[Site Name]],SiteDB6[[Site Name]:[PWD_Total]],23,FALSE)</f>
        <v>1744</v>
      </c>
      <c r="DX63" s="477">
        <f>WWWW[[#This Row],['# of Male_People with disabilities]]+WWWW[[#This Row],['# of Female_People with disabilities]]</f>
        <v>1912</v>
      </c>
      <c r="DY63" s="984"/>
      <c r="DZ63" s="997"/>
      <c r="EA63" s="997"/>
      <c r="EB63" s="997"/>
      <c r="EC63" s="997">
        <f>VLOOKUP(WWWW[[#This Row],[Site Name]],SiteDB6[[Site Name]:[Pop
(CCCM as of Autust 2021)]],16,FALSE)</f>
        <v>2640</v>
      </c>
      <c r="ED63" s="997">
        <f>VLOOKUP(WWWW[[#This Row],[Site Name]],SiteDB6[[Site Name]:[Pop
(CCCM as of Autust 2021)]],17,FALSE)</f>
        <v>15778</v>
      </c>
      <c r="EE63" s="997" t="s">
        <v>3307</v>
      </c>
    </row>
    <row r="64" spans="1:135">
      <c r="A64" s="1065" t="s">
        <v>3173</v>
      </c>
      <c r="B64" s="1065" t="s">
        <v>286</v>
      </c>
      <c r="C64" s="983" t="s">
        <v>286</v>
      </c>
      <c r="D64" s="983" t="s">
        <v>2994</v>
      </c>
      <c r="E64" s="983" t="s">
        <v>293</v>
      </c>
      <c r="F64" s="983" t="s">
        <v>294</v>
      </c>
      <c r="G64" s="863" t="s">
        <v>43</v>
      </c>
      <c r="H64" s="983" t="s">
        <v>429</v>
      </c>
      <c r="I64" s="985">
        <v>2275</v>
      </c>
      <c r="J64" s="985">
        <v>12495</v>
      </c>
      <c r="K64" s="684">
        <f>WWWW[[#This Row],[Total PoP ]]/WWWW[[#This Row],[Total HH]]</f>
        <v>5.4923076923076923</v>
      </c>
      <c r="L64" s="986">
        <v>45078</v>
      </c>
      <c r="M64" s="987">
        <v>45443</v>
      </c>
      <c r="N64" s="985"/>
      <c r="O64" s="500">
        <v>191</v>
      </c>
      <c r="P64" s="985">
        <v>211</v>
      </c>
      <c r="Q64" s="500"/>
      <c r="R64" s="500"/>
      <c r="S64" s="985"/>
      <c r="T64" s="985"/>
      <c r="U64" s="985">
        <v>10</v>
      </c>
      <c r="V64" s="988">
        <v>0.8</v>
      </c>
      <c r="W64" s="985">
        <v>145</v>
      </c>
      <c r="X64" s="988">
        <v>0.38</v>
      </c>
      <c r="Y64" s="985"/>
      <c r="Z64" s="500"/>
      <c r="AA64" s="500"/>
      <c r="AB64" s="500"/>
      <c r="AC64" s="500"/>
      <c r="AD64" s="500">
        <v>6</v>
      </c>
      <c r="AE64" s="500"/>
      <c r="AF64" s="989"/>
      <c r="AG64" s="985">
        <v>500</v>
      </c>
      <c r="AH64" s="985">
        <v>798</v>
      </c>
      <c r="AI64" s="985"/>
      <c r="AJ64" s="985"/>
      <c r="AK64" s="988"/>
      <c r="AL64" s="988"/>
      <c r="AM64" s="988"/>
      <c r="AN64" s="985"/>
      <c r="AO64" s="985"/>
      <c r="AP64" s="985"/>
      <c r="AQ64" s="500"/>
      <c r="AR64" s="985" t="s">
        <v>41</v>
      </c>
      <c r="AS64" s="500"/>
      <c r="AT64" s="500" t="s">
        <v>3239</v>
      </c>
      <c r="AU64" s="990" t="s">
        <v>3305</v>
      </c>
      <c r="AV64" s="985">
        <v>472</v>
      </c>
      <c r="AW64" s="985">
        <v>1359</v>
      </c>
      <c r="AX64" s="985">
        <v>529</v>
      </c>
      <c r="AY64" s="985">
        <v>647</v>
      </c>
      <c r="AZ64" s="985"/>
      <c r="BA64" s="985"/>
      <c r="BB64" s="450"/>
      <c r="BC64" s="988"/>
      <c r="BD64" s="451"/>
      <c r="BE64" s="451"/>
      <c r="BF64" s="451">
        <v>2275</v>
      </c>
      <c r="BG64" s="451"/>
      <c r="BH64" s="451"/>
      <c r="BI64" s="991"/>
      <c r="BJ64" s="450"/>
      <c r="BK64" s="450"/>
      <c r="BL64" s="450"/>
      <c r="BM64" s="450"/>
      <c r="BN64" s="450"/>
      <c r="BO64" s="500"/>
      <c r="BP64" s="500"/>
      <c r="BQ64" s="500"/>
      <c r="BR64" s="500"/>
      <c r="BS64" s="500"/>
      <c r="BT64" s="500"/>
      <c r="BU64" s="500"/>
      <c r="BV64" s="992" t="str">
        <f>IF(WWWW[[#This Row],['#_Water samples_Tested_at_water_source]]="","no test","Tested")</f>
        <v>Tested</v>
      </c>
      <c r="BW64" s="992" t="str">
        <f>IF(WWWW[[#This Row],['#_Water samples_Tested_at_HH]]="","no test","Tested")</f>
        <v>Tested</v>
      </c>
      <c r="BX64" s="993" t="str">
        <f>IF(AND(WWWW[[#This Row],[Water_testing_at source]]="no test",WWWW[[#This Row],[Water_testing_at HH]]="no test"),"No Test","Tested")</f>
        <v>Tested</v>
      </c>
      <c r="BY64" s="9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64" s="994">
        <f>WWWW[[#This Row],[% HRP1]]*WWWW[[#This Row],[Total PoP ]]</f>
        <v>12495</v>
      </c>
      <c r="CA64" s="995">
        <f>WWWW[[#This Row],[HRP1]]/500</f>
        <v>24.99</v>
      </c>
      <c r="CB64" s="996">
        <f>1-WWWW[[#This Row],[% HRP1]]</f>
        <v>0</v>
      </c>
      <c r="CC64" s="995">
        <f>WWWW[[#This Row],[%equitable and continuous access to sufficient quantity of safe drinking and domestic water''s GAP]]*WWWW[[#This Row],[Total PoP ]]</f>
        <v>0</v>
      </c>
      <c r="CD64" s="451">
        <f>ROUND(IF(WWWW[[#This Row],[Total PoP ]]&lt;500,1,WWWW[[#This Row],[Total PoP ]]/500),0)</f>
        <v>25</v>
      </c>
      <c r="CE64" s="993">
        <f>IF(WWWW[[#This Row],[Total required water points]]-WWWW[[#This Row],['#Water points coverage]]&lt;0,0,WWWW[[#This Row],[Total required water points]]-WWWW[[#This Row],['#Water points coverage]])</f>
        <v>1.0000000000001563E-2</v>
      </c>
      <c r="CF64" s="452">
        <f>WWWW[[#This Row],[HRP2]]/WWWW[[#This Row],[Total PoP ]]</f>
        <v>0.80032012805122044</v>
      </c>
      <c r="CG64" s="9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10000</v>
      </c>
      <c r="CH64" s="455">
        <f>IF(WWWW[[#This Row],['#_Functional_adult_latrines]]="","",WWWW[[#This Row],[Total PoP ]]/WWWW[[#This Row],['#_Functional_adult_latrines]])</f>
        <v>24.99</v>
      </c>
      <c r="CI64" s="993">
        <f>WWWW[[#This Row],['#_of_latrines_in_TLS/CFS]]*50</f>
        <v>0</v>
      </c>
      <c r="CJ64" s="451">
        <f>IF(WWWW[[#This Row],['#_of_latrines_in_THF]]="",0,WWWW[[#This Row],['#_of_latrines_in_THF]]*50)</f>
        <v>0</v>
      </c>
      <c r="CK64" s="993">
        <f>ROUND(IF(WWWW[[#This Row],[Location Type 1]]="camp",WWWW[[#This Row],[Total PoP ]]/20),0)</f>
        <v>625</v>
      </c>
      <c r="CL64" s="993">
        <f>IF(WWWW[[#This Row],[Total required Latrines]]-WWWW[[#This Row],['#_Existing_latrines]]&lt;0,0,WWWW[[#This Row],[Total required Latrines]]-WWWW[[#This Row],['#_Existing_latrines]])</f>
        <v>0</v>
      </c>
      <c r="CM64" s="996">
        <f>1-WWWW[[#This Row],[% HRP2]]</f>
        <v>0.19967987194877956</v>
      </c>
      <c r="CN64" s="992">
        <f>IF(WWWW[[#This Row],['#_Existing_latrines]]="","NA",(WWWW[[#This Row],['#_Existing_latrines]]-WWWW[[#This Row],['#_Functional_adult_latrines]])/WWWW[[#This Row],['#_Existing_latrines]])</f>
        <v>0.37343358395989973</v>
      </c>
      <c r="CO64" s="9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3007</v>
      </c>
      <c r="CP64" s="9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64" s="993">
        <f>IF(WWWW[[#This Row],['#_of_affected_women_and_girls_receiving_a_sufficient_quantity_of_sanitary_pads]]&gt;WWWW[[#This Row],[Total PoP ]],WWWW[[#This Row],[Total PoP ]],WWWW[[#This Row],['#_of_affected_women_and_girls_receiving_a_sufficient_quantity_of_sanitary_pads]])</f>
        <v>0</v>
      </c>
      <c r="CR64" s="993">
        <f>IF(WWWW[[#This Row],['# People with access to soap]]&gt;WWWW[[#This Row],['# People with access to Sanity Pads]],WWWW[[#This Row],['# People with access to soap]],WWWW[[#This Row],['# People with access to Sanity Pads]])</f>
        <v>0</v>
      </c>
      <c r="CS64" s="993">
        <f>IF(WWWW[[#This Row],['# people reached by regular dedicated hygiene promotion_5]]&gt;WWWW[[#This Row],['# People received regular supply of hygiene items_6]],WWWW[[#This Row],['# people reached by regular dedicated hygiene promotion_5]],WWWW[[#This Row],['# People received regular supply of hygiene items_6]])</f>
        <v>3007</v>
      </c>
      <c r="CT64" s="996">
        <f>IF(WWWW[[#This Row],[HRP3]]/WWWW[[#This Row],[Total PoP ]]&gt;100%,100%,WWWW[[#This Row],[HRP3]]/WWWW[[#This Row],[Total PoP ]])</f>
        <v>0.24065626250500199</v>
      </c>
      <c r="CU64" s="992">
        <f>1-WWWW[[#This Row],[Hygiene Coverage%]]</f>
        <v>0.75934373749499806</v>
      </c>
      <c r="CV64" s="988">
        <f>WWWW[[#This Row],['# people reached by regular dedicated hygiene promotion_5]]/WWWW[[#This Row],[Total PoP ]]</f>
        <v>0.24065626250500199</v>
      </c>
      <c r="CW64" s="992">
        <f>IF(WWWW[[#This Row],['#_of_affected_households_receiving_a_sufficient_quantity_of_soap]]/WWWW[[#This Row],[Total HH]]&gt;1,1,WWWW[[#This Row],['#_of_affected_households_receiving_a_sufficient_quantity_of_soap]]/WWWW[[#This Row],[Total HH]])</f>
        <v>0</v>
      </c>
      <c r="CX64" s="455" t="str">
        <f>IF(WWWW[[#This Row],['#_students at TLS_CFS]]="","No","Yes")</f>
        <v>No</v>
      </c>
      <c r="CY64" s="452">
        <f>WWWW[[#This Row],[%_of_affected_people_surveyed_who_report_feeling_informed_about_the_different_WASH_services_available_to_them]]</f>
        <v>0</v>
      </c>
      <c r="CZ64" s="877">
        <f>WWWW[[#This Row],[%_of_affected_people_surveyed_who_report_feeling_satistfied_with_the_latrine_design_and_sanitation_service]]*WWWW[[#This Row],[Total PoP ]]</f>
        <v>0</v>
      </c>
      <c r="DA64" s="877">
        <f>WWWW[[#This Row],[%_of_affected_people_surveyed_who_report_feeling_satistfied_with_the_water_point_design_and_water_service]]*WWWW[[#This Row],[Total PoP ]]</f>
        <v>0</v>
      </c>
      <c r="DB64" s="877">
        <f>WWWW[[#This Row],[%_of_affected_people_surveyed_who_report_feeling_informed_about_the_different_WASH_services_available_to_them]]*WWWW[[#This Row],[Total PoP ]]</f>
        <v>0</v>
      </c>
      <c r="DC64" s="877">
        <f>WWWW[[#This Row],[%_of_complaints_received_that_result_in_timely_corrective_action_and_feedback_to_the_community]]*WWWW[[#This Row],[Total PoP ]]</f>
        <v>0</v>
      </c>
      <c r="DD64" s="451">
        <f>MAX(WWWW[[#This Row],['# of affected people surveyed who report feeling satistfied with the latrine design and sanitation service ]:['# complaints received that result in timely, corrective action and feedback to the community]])</f>
        <v>0</v>
      </c>
      <c r="DE64" s="500">
        <f>IF(WWWW[[#This Row],['#_PPL_accessed_water_in_TLS]]&gt;WWWW[[#This Row],['# students access to functioning school latrines_HRP5]],WWWW[[#This Row],['#_PPL_accessed_water_in_TLS]],WWWW[[#This Row],['# students access to functioning school latrines_HRP5]])</f>
        <v>0</v>
      </c>
      <c r="DF64" s="500">
        <f>IF(WWWW[[#This Row],['#_PPL_accessed_water_in_THF]]&gt;WWWW[[#This Row],['# people access to functioning latrines in THF_HRP6]],WWWW[[#This Row],['#_PPL_accessed_water_in_THF]],WWWW[[#This Row],['# people access to functioning latrines in THF_HRP6]])</f>
        <v>0</v>
      </c>
      <c r="DG64"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0</v>
      </c>
      <c r="DH6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12495</v>
      </c>
      <c r="DI64"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64" s="500">
        <f>IF(WWWW[[#This Row],[Is_there_an_effective_restrored_drainage_system?]]="",0,IF(WWWW[[#This Row],[Is_there_an_effective_restrored_drainage_system?]]="&lt;30%",WWWW[[#This Row],[Total PoP ]]*25%,IF(WWWW[[#This Row],[Is_there_an_effective_restrored_drainage_system?]]="30%-70%",WWWW[[#This Row],[Total PoP ]]*50%,WWWW[[#This Row],[Total PoP ]]*75%)))</f>
        <v>6247.5</v>
      </c>
      <c r="DK64"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3007</v>
      </c>
      <c r="DL6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12495</v>
      </c>
      <c r="DM64" s="984" t="str">
        <f>VLOOKUP(WWWW[[#This Row],[Site Name]],SiteDB6[[Site Name]:[CCCM Management]],6,FALSE)</f>
        <v>Yes</v>
      </c>
      <c r="DN64" s="984">
        <f>VLOOKUP(WWWW[[#This Row],[Site Name]],SiteDB6[[Site Name]:[CCCM Focal Agency]],7,FALSE)</f>
        <v>0</v>
      </c>
      <c r="DO64" s="984" t="str">
        <f>VLOOKUP(WWWW[[#This Row],[Site Name]],SiteDB6[[Site Name]:[Location Type 1]],9,FALSE)</f>
        <v>Camp</v>
      </c>
      <c r="DP64" s="984" t="str">
        <f>VLOOKUP(WWWW[[#This Row],[Site Name]],SiteDB6[[Site Name]:[Type of Accommodation]],10,FALSE)</f>
        <v>Planned Camp</v>
      </c>
      <c r="DQ64" s="984" t="str">
        <f>VLOOKUP(WWWW[[#This Row],[Site Name]],SiteDB6[[Site Name]:[Ethnic or GCA/NGCA]],11,FALSE)</f>
        <v>Muslim</v>
      </c>
      <c r="DR64" s="984">
        <f>VLOOKUP(WWWW[[#This Row],[Site Name]],SiteDB6[[Site Name]:[Lat]],12,FALSE)</f>
        <v>20.185092000000001</v>
      </c>
      <c r="DS64" s="984">
        <f>VLOOKUP(WWWW[[#This Row],[Site Name]],SiteDB6[[Site Name]:[Long]],13,FALSE)</f>
        <v>92.802295999999998</v>
      </c>
      <c r="DT64" s="984" t="str">
        <f>VLOOKUP(WWWW[[#This Row],[Site Name]],SiteDB6[[Site Name]:[Pcode]],3,FALSE)</f>
        <v>MMR012CMP116</v>
      </c>
      <c r="DU64" s="997" t="str">
        <f t="shared" si="1"/>
        <v>Covered</v>
      </c>
      <c r="DV64" s="477">
        <f>VLOOKUP(WWWW[[#This Row],[Site Name]],SiteDB6[[Site Name]:[PWD_Total]],22,FALSE)</f>
        <v>223</v>
      </c>
      <c r="DW64" s="477">
        <f>VLOOKUP(WWWW[[#This Row],[Site Name]],SiteDB6[[Site Name]:[PWD_Total]],23,FALSE)</f>
        <v>1507</v>
      </c>
      <c r="DX64" s="477">
        <f>WWWW[[#This Row],['# of Male_People with disabilities]]+WWWW[[#This Row],['# of Female_People with disabilities]]</f>
        <v>1730</v>
      </c>
      <c r="DY64" s="984"/>
      <c r="DZ64" s="997"/>
      <c r="EA64" s="997"/>
      <c r="EB64" s="997"/>
      <c r="EC64" s="997">
        <f>VLOOKUP(WWWW[[#This Row],[Site Name]],SiteDB6[[Site Name]:[Pop
(CCCM as of Autust 2021)]],16,FALSE)</f>
        <v>2275</v>
      </c>
      <c r="ED64" s="997">
        <f>VLOOKUP(WWWW[[#This Row],[Site Name]],SiteDB6[[Site Name]:[Pop
(CCCM as of Autust 2021)]],17,FALSE)</f>
        <v>12341</v>
      </c>
      <c r="EE64" s="997" t="s">
        <v>3307</v>
      </c>
    </row>
    <row r="65" spans="1:135">
      <c r="A65" s="1065" t="s">
        <v>3173</v>
      </c>
      <c r="B65" s="1065" t="s">
        <v>286</v>
      </c>
      <c r="C65" s="983" t="s">
        <v>286</v>
      </c>
      <c r="D65" s="983" t="s">
        <v>2994</v>
      </c>
      <c r="E65" s="983" t="s">
        <v>293</v>
      </c>
      <c r="F65" s="983" t="s">
        <v>294</v>
      </c>
      <c r="G65" s="863" t="s">
        <v>43</v>
      </c>
      <c r="H65" s="983" t="s">
        <v>2273</v>
      </c>
      <c r="I65" s="985">
        <v>400</v>
      </c>
      <c r="J65" s="985">
        <v>2698</v>
      </c>
      <c r="K65" s="684">
        <f>WWWW[[#This Row],[Total PoP ]]/WWWW[[#This Row],[Total HH]]</f>
        <v>6.7450000000000001</v>
      </c>
      <c r="L65" s="986">
        <v>45078</v>
      </c>
      <c r="M65" s="987">
        <v>45443</v>
      </c>
      <c r="N65" s="985"/>
      <c r="O65" s="500">
        <v>37</v>
      </c>
      <c r="P65" s="985">
        <v>42</v>
      </c>
      <c r="Q65" s="500"/>
      <c r="R65" s="500"/>
      <c r="S65" s="985"/>
      <c r="T65" s="985"/>
      <c r="U65" s="985">
        <v>10</v>
      </c>
      <c r="V65" s="988">
        <v>0.8</v>
      </c>
      <c r="W65" s="985">
        <v>42</v>
      </c>
      <c r="X65" s="988">
        <v>0.81</v>
      </c>
      <c r="Y65" s="985"/>
      <c r="Z65" s="500"/>
      <c r="AA65" s="500"/>
      <c r="AB65" s="500"/>
      <c r="AC65" s="500"/>
      <c r="AD65" s="500"/>
      <c r="AE65" s="500"/>
      <c r="AF65" s="989"/>
      <c r="AG65" s="985">
        <v>100</v>
      </c>
      <c r="AH65" s="985">
        <v>149</v>
      </c>
      <c r="AI65" s="985">
        <v>66</v>
      </c>
      <c r="AJ65" s="985">
        <v>116</v>
      </c>
      <c r="AK65" s="988"/>
      <c r="AL65" s="988"/>
      <c r="AM65" s="988"/>
      <c r="AN65" s="985">
        <v>2</v>
      </c>
      <c r="AO65" s="985"/>
      <c r="AP65" s="985"/>
      <c r="AQ65" s="500"/>
      <c r="AR65" s="985" t="s">
        <v>41</v>
      </c>
      <c r="AS65" s="500"/>
      <c r="AT65" s="500" t="s">
        <v>3239</v>
      </c>
      <c r="AU65" s="990"/>
      <c r="AV65" s="985">
        <v>657</v>
      </c>
      <c r="AW65" s="985">
        <v>960</v>
      </c>
      <c r="AX65" s="985">
        <v>455</v>
      </c>
      <c r="AY65" s="985">
        <v>461</v>
      </c>
      <c r="AZ65" s="985"/>
      <c r="BA65" s="985"/>
      <c r="BB65" s="450"/>
      <c r="BC65" s="988"/>
      <c r="BD65" s="451"/>
      <c r="BE65" s="451"/>
      <c r="BF65" s="451">
        <v>400</v>
      </c>
      <c r="BG65" s="451"/>
      <c r="BH65" s="451"/>
      <c r="BI65" s="991"/>
      <c r="BJ65" s="450"/>
      <c r="BK65" s="450"/>
      <c r="BL65" s="450"/>
      <c r="BM65" s="450"/>
      <c r="BN65" s="450"/>
      <c r="BO65" s="500"/>
      <c r="BP65" s="500"/>
      <c r="BQ65" s="500"/>
      <c r="BR65" s="500"/>
      <c r="BS65" s="500"/>
      <c r="BT65" s="500"/>
      <c r="BU65" s="500"/>
      <c r="BV65" s="992" t="str">
        <f>IF(WWWW[[#This Row],['#_Water samples_Tested_at_water_source]]="","no test","Tested")</f>
        <v>Tested</v>
      </c>
      <c r="BW65" s="992" t="str">
        <f>IF(WWWW[[#This Row],['#_Water samples_Tested_at_HH]]="","no test","Tested")</f>
        <v>Tested</v>
      </c>
      <c r="BX65" s="993" t="str">
        <f>IF(AND(WWWW[[#This Row],[Water_testing_at source]]="no test",WWWW[[#This Row],[Water_testing_at HH]]="no test"),"No Test","Tested")</f>
        <v>Tested</v>
      </c>
      <c r="BY65" s="9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65" s="994">
        <f>WWWW[[#This Row],[% HRP1]]*WWWW[[#This Row],[Total PoP ]]</f>
        <v>2698</v>
      </c>
      <c r="CA65" s="995">
        <f>WWWW[[#This Row],[HRP1]]/500</f>
        <v>5.3959999999999999</v>
      </c>
      <c r="CB65" s="996">
        <f>1-WWWW[[#This Row],[% HRP1]]</f>
        <v>0</v>
      </c>
      <c r="CC65" s="995">
        <f>WWWW[[#This Row],[%equitable and continuous access to sufficient quantity of safe drinking and domestic water''s GAP]]*WWWW[[#This Row],[Total PoP ]]</f>
        <v>0</v>
      </c>
      <c r="CD65" s="451">
        <f>ROUND(IF(WWWW[[#This Row],[Total PoP ]]&lt;500,1,WWWW[[#This Row],[Total PoP ]]/500),0)</f>
        <v>5</v>
      </c>
      <c r="CE65" s="993">
        <f>IF(WWWW[[#This Row],[Total required water points]]-WWWW[[#This Row],['#Water points coverage]]&lt;0,0,WWWW[[#This Row],[Total required water points]]-WWWW[[#This Row],['#Water points coverage]])</f>
        <v>0</v>
      </c>
      <c r="CF65" s="452">
        <f>WWWW[[#This Row],[HRP2]]/WWWW[[#This Row],[Total PoP ]]</f>
        <v>0.75611564121571539</v>
      </c>
      <c r="CG65" s="9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2040</v>
      </c>
      <c r="CH65" s="455">
        <f>IF(WWWW[[#This Row],['#_Functional_adult_latrines]]="","",WWWW[[#This Row],[Total PoP ]]/WWWW[[#This Row],['#_Functional_adult_latrines]])</f>
        <v>26.98</v>
      </c>
      <c r="CI65" s="993">
        <f>WWWW[[#This Row],['#_of_latrines_in_TLS/CFS]]*50</f>
        <v>0</v>
      </c>
      <c r="CJ65" s="451">
        <f>IF(WWWW[[#This Row],['#_of_latrines_in_THF]]="",0,WWWW[[#This Row],['#_of_latrines_in_THF]]*50)</f>
        <v>0</v>
      </c>
      <c r="CK65" s="993">
        <f>ROUND(IF(WWWW[[#This Row],[Location Type 1]]="camp",WWWW[[#This Row],[Total PoP ]]/20),0)</f>
        <v>135</v>
      </c>
      <c r="CL65" s="993">
        <f>IF(WWWW[[#This Row],[Total required Latrines]]-WWWW[[#This Row],['#_Existing_latrines]]&lt;0,0,WWWW[[#This Row],[Total required Latrines]]-WWWW[[#This Row],['#_Existing_latrines]])</f>
        <v>0</v>
      </c>
      <c r="CM65" s="996">
        <f>1-WWWW[[#This Row],[% HRP2]]</f>
        <v>0.24388435878428461</v>
      </c>
      <c r="CN65" s="992">
        <f>IF(WWWW[[#This Row],['#_Existing_latrines]]="","NA",(WWWW[[#This Row],['#_Existing_latrines]]-WWWW[[#This Row],['#_Functional_adult_latrines]])/WWWW[[#This Row],['#_Existing_latrines]])</f>
        <v>0.32885906040268459</v>
      </c>
      <c r="CO65" s="9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2533</v>
      </c>
      <c r="CP65" s="9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65" s="993">
        <f>IF(WWWW[[#This Row],['#_of_affected_women_and_girls_receiving_a_sufficient_quantity_of_sanitary_pads]]&gt;WWWW[[#This Row],[Total PoP ]],WWWW[[#This Row],[Total PoP ]],WWWW[[#This Row],['#_of_affected_women_and_girls_receiving_a_sufficient_quantity_of_sanitary_pads]])</f>
        <v>0</v>
      </c>
      <c r="CR65" s="993">
        <f>IF(WWWW[[#This Row],['# People with access to soap]]&gt;WWWW[[#This Row],['# People with access to Sanity Pads]],WWWW[[#This Row],['# People with access to soap]],WWWW[[#This Row],['# People with access to Sanity Pads]])</f>
        <v>0</v>
      </c>
      <c r="CS65" s="993">
        <f>IF(WWWW[[#This Row],['# people reached by regular dedicated hygiene promotion_5]]&gt;WWWW[[#This Row],['# People received regular supply of hygiene items_6]],WWWW[[#This Row],['# people reached by regular dedicated hygiene promotion_5]],WWWW[[#This Row],['# People received regular supply of hygiene items_6]])</f>
        <v>2533</v>
      </c>
      <c r="CT65" s="996">
        <f>IF(WWWW[[#This Row],[HRP3]]/WWWW[[#This Row],[Total PoP ]]&gt;100%,100%,WWWW[[#This Row],[HRP3]]/WWWW[[#This Row],[Total PoP ]])</f>
        <v>0.93884358784284661</v>
      </c>
      <c r="CU65" s="992">
        <f>1-WWWW[[#This Row],[Hygiene Coverage%]]</f>
        <v>6.1156412157153395E-2</v>
      </c>
      <c r="CV65" s="988">
        <f>WWWW[[#This Row],['# people reached by regular dedicated hygiene promotion_5]]/WWWW[[#This Row],[Total PoP ]]</f>
        <v>0.93884358784284661</v>
      </c>
      <c r="CW65" s="992">
        <f>IF(WWWW[[#This Row],['#_of_affected_households_receiving_a_sufficient_quantity_of_soap]]/WWWW[[#This Row],[Total HH]]&gt;1,1,WWWW[[#This Row],['#_of_affected_households_receiving_a_sufficient_quantity_of_soap]]/WWWW[[#This Row],[Total HH]])</f>
        <v>0</v>
      </c>
      <c r="CX65" s="455" t="str">
        <f>IF(WWWW[[#This Row],['#_students at TLS_CFS]]="","No","Yes")</f>
        <v>No</v>
      </c>
      <c r="CY65" s="452">
        <f>WWWW[[#This Row],[%_of_affected_people_surveyed_who_report_feeling_informed_about_the_different_WASH_services_available_to_them]]</f>
        <v>0</v>
      </c>
      <c r="CZ65" s="877">
        <f>WWWW[[#This Row],[%_of_affected_people_surveyed_who_report_feeling_satistfied_with_the_latrine_design_and_sanitation_service]]*WWWW[[#This Row],[Total PoP ]]</f>
        <v>0</v>
      </c>
      <c r="DA65" s="877">
        <f>WWWW[[#This Row],[%_of_affected_people_surveyed_who_report_feeling_satistfied_with_the_water_point_design_and_water_service]]*WWWW[[#This Row],[Total PoP ]]</f>
        <v>0</v>
      </c>
      <c r="DB65" s="877">
        <f>WWWW[[#This Row],[%_of_affected_people_surveyed_who_report_feeling_informed_about_the_different_WASH_services_available_to_them]]*WWWW[[#This Row],[Total PoP ]]</f>
        <v>0</v>
      </c>
      <c r="DC65" s="877">
        <f>WWWW[[#This Row],[%_of_complaints_received_that_result_in_timely_corrective_action_and_feedback_to_the_community]]*WWWW[[#This Row],[Total PoP ]]</f>
        <v>0</v>
      </c>
      <c r="DD65" s="451">
        <f>MAX(WWWW[[#This Row],['# of affected people surveyed who report feeling satistfied with the latrine design and sanitation service ]:['# complaints received that result in timely, corrective action and feedback to the community]])</f>
        <v>0</v>
      </c>
      <c r="DE65" s="500">
        <f>IF(WWWW[[#This Row],['#_PPL_accessed_water_in_TLS]]&gt;WWWW[[#This Row],['# students access to functioning school latrines_HRP5]],WWWW[[#This Row],['#_PPL_accessed_water_in_TLS]],WWWW[[#This Row],['# students access to functioning school latrines_HRP5]])</f>
        <v>0</v>
      </c>
      <c r="DF65" s="500">
        <f>IF(WWWW[[#This Row],['#_PPL_accessed_water_in_THF]]&gt;WWWW[[#This Row],['# people access to functioning latrines in THF_HRP6]],WWWW[[#This Row],['#_PPL_accessed_water_in_THF]],WWWW[[#This Row],['# people access to functioning latrines in THF_HRP6]])</f>
        <v>0</v>
      </c>
      <c r="DG65"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1320</v>
      </c>
      <c r="DH6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2698</v>
      </c>
      <c r="DI65"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65" s="500">
        <f>IF(WWWW[[#This Row],[Is_there_an_effective_restrored_drainage_system?]]="",0,IF(WWWW[[#This Row],[Is_there_an_effective_restrored_drainage_system?]]="&lt;30%",WWWW[[#This Row],[Total PoP ]]*25%,IF(WWWW[[#This Row],[Is_there_an_effective_restrored_drainage_system?]]="30%-70%",WWWW[[#This Row],[Total PoP ]]*50%,WWWW[[#This Row],[Total PoP ]]*75%)))</f>
        <v>1349</v>
      </c>
      <c r="DK65"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2533</v>
      </c>
      <c r="DL6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2698</v>
      </c>
      <c r="DM65" s="984">
        <f>VLOOKUP(WWWW[[#This Row],[Site Name]],SiteDB6[[Site Name]:[CCCM Management]],6,FALSE)</f>
        <v>0</v>
      </c>
      <c r="DN65" s="984">
        <f>VLOOKUP(WWWW[[#This Row],[Site Name]],SiteDB6[[Site Name]:[CCCM Focal Agency]],7,FALSE)</f>
        <v>0</v>
      </c>
      <c r="DO65" s="984" t="str">
        <f>VLOOKUP(WWWW[[#This Row],[Site Name]],SiteDB6[[Site Name]:[Location Type 1]],9,FALSE)</f>
        <v>Camp</v>
      </c>
      <c r="DP65" s="984" t="str">
        <f>VLOOKUP(WWWW[[#This Row],[Site Name]],SiteDB6[[Site Name]:[Type of Accommodation]],10,FALSE)</f>
        <v>Planned Camp</v>
      </c>
      <c r="DQ65" s="984" t="str">
        <f>VLOOKUP(WWWW[[#This Row],[Site Name]],SiteDB6[[Site Name]:[Ethnic or GCA/NGCA]],11,FALSE)</f>
        <v>Muslim</v>
      </c>
      <c r="DR65" s="984">
        <f>VLOOKUP(WWWW[[#This Row],[Site Name]],SiteDB6[[Site Name]:[Lat]],12,FALSE)</f>
        <v>20.207284999999999</v>
      </c>
      <c r="DS65" s="984">
        <f>VLOOKUP(WWWW[[#This Row],[Site Name]],SiteDB6[[Site Name]:[Long]],13,FALSE)</f>
        <v>92.788177000000005</v>
      </c>
      <c r="DT65" s="984" t="str">
        <f>VLOOKUP(WWWW[[#This Row],[Site Name]],SiteDB6[[Site Name]:[Pcode]],3,FALSE)</f>
        <v>MMR012CMP045</v>
      </c>
      <c r="DU65" s="997" t="str">
        <f t="shared" si="1"/>
        <v>Covered</v>
      </c>
      <c r="DV65" s="477">
        <f>VLOOKUP(WWWW[[#This Row],[Site Name]],SiteDB6[[Site Name]:[PWD_Total]],22,FALSE)</f>
        <v>0</v>
      </c>
      <c r="DW65" s="477">
        <f>VLOOKUP(WWWW[[#This Row],[Site Name]],SiteDB6[[Site Name]:[PWD_Total]],23,FALSE)</f>
        <v>0</v>
      </c>
      <c r="DX65" s="477">
        <f>WWWW[[#This Row],['# of Male_People with disabilities]]+WWWW[[#This Row],['# of Female_People with disabilities]]</f>
        <v>0</v>
      </c>
      <c r="DY65" s="984"/>
      <c r="DZ65" s="997"/>
      <c r="EA65" s="997"/>
      <c r="EB65" s="997"/>
      <c r="EC65" s="997">
        <f>VLOOKUP(WWWW[[#This Row],[Site Name]],SiteDB6[[Site Name]:[Pop
(CCCM as of Autust 2021)]],16,FALSE)</f>
        <v>0</v>
      </c>
      <c r="ED65" s="997">
        <f>VLOOKUP(WWWW[[#This Row],[Site Name]],SiteDB6[[Site Name]:[Pop
(CCCM as of Autust 2021)]],17,FALSE)</f>
        <v>0</v>
      </c>
      <c r="EE65" s="997" t="s">
        <v>3307</v>
      </c>
    </row>
    <row r="66" spans="1:135">
      <c r="A66" s="1065" t="s">
        <v>3173</v>
      </c>
      <c r="B66" s="1065" t="s">
        <v>2619</v>
      </c>
      <c r="C66" s="983" t="s">
        <v>2269</v>
      </c>
      <c r="D66" s="983" t="s">
        <v>3251</v>
      </c>
      <c r="E66" s="983" t="s">
        <v>293</v>
      </c>
      <c r="F66" s="983" t="s">
        <v>294</v>
      </c>
      <c r="G66" s="863" t="s">
        <v>43</v>
      </c>
      <c r="H66" s="983" t="s">
        <v>438</v>
      </c>
      <c r="I66" s="985">
        <v>2286</v>
      </c>
      <c r="J66" s="985">
        <v>13847</v>
      </c>
      <c r="K66" s="684">
        <f>WWWW[[#This Row],[Total PoP ]]/WWWW[[#This Row],[Total HH]]</f>
        <v>6.0573053368328962</v>
      </c>
      <c r="L66" s="986">
        <v>45017</v>
      </c>
      <c r="M66" s="987">
        <v>45382</v>
      </c>
      <c r="N66" s="985">
        <v>1604</v>
      </c>
      <c r="O66" s="500">
        <v>147</v>
      </c>
      <c r="P66" s="985">
        <v>183</v>
      </c>
      <c r="Q66" s="500"/>
      <c r="R66" s="500"/>
      <c r="S66" s="985"/>
      <c r="T66" s="985"/>
      <c r="U66" s="985">
        <v>56</v>
      </c>
      <c r="V66" s="988">
        <v>0.63</v>
      </c>
      <c r="W66" s="985"/>
      <c r="X66" s="988"/>
      <c r="Y66" s="985">
        <v>2286</v>
      </c>
      <c r="Z66" s="500"/>
      <c r="AA66" s="500"/>
      <c r="AB66" s="500">
        <v>172</v>
      </c>
      <c r="AC66" s="500">
        <v>2286</v>
      </c>
      <c r="AD66" s="500"/>
      <c r="AE66" s="500"/>
      <c r="AF66" s="989"/>
      <c r="AG66" s="985">
        <v>225</v>
      </c>
      <c r="AH66" s="985">
        <v>520</v>
      </c>
      <c r="AI66" s="985">
        <v>20</v>
      </c>
      <c r="AJ66" s="985">
        <v>91</v>
      </c>
      <c r="AK66" s="988">
        <v>0.56000000000000005</v>
      </c>
      <c r="AL66" s="988">
        <v>0.5</v>
      </c>
      <c r="AM66" s="988">
        <v>0.51</v>
      </c>
      <c r="AN66" s="985">
        <v>12</v>
      </c>
      <c r="AO66" s="985">
        <v>206</v>
      </c>
      <c r="AP66" s="985"/>
      <c r="AQ66" s="500"/>
      <c r="AR66" s="985" t="s">
        <v>41</v>
      </c>
      <c r="AS66" s="500">
        <v>218</v>
      </c>
      <c r="AT66" s="500"/>
      <c r="AU66" s="990" t="s">
        <v>3304</v>
      </c>
      <c r="AV66" s="985">
        <v>620</v>
      </c>
      <c r="AW66" s="985">
        <v>1387</v>
      </c>
      <c r="AX66" s="985"/>
      <c r="AY66" s="985"/>
      <c r="AZ66" s="985">
        <v>2286</v>
      </c>
      <c r="BA66" s="985">
        <v>3247</v>
      </c>
      <c r="BB66" s="450">
        <v>0.56000000000000005</v>
      </c>
      <c r="BC66" s="988">
        <v>0.97</v>
      </c>
      <c r="BD66" s="451"/>
      <c r="BE66" s="451"/>
      <c r="BF66" s="451">
        <v>2286</v>
      </c>
      <c r="BG66" s="451"/>
      <c r="BH66" s="451">
        <v>13847</v>
      </c>
      <c r="BI66" s="991" t="s">
        <v>3304</v>
      </c>
      <c r="BJ66" s="450">
        <v>1</v>
      </c>
      <c r="BK66" s="450">
        <v>1</v>
      </c>
      <c r="BL66" s="450">
        <v>1</v>
      </c>
      <c r="BM66" s="450">
        <v>0.13</v>
      </c>
      <c r="BN66" s="450"/>
      <c r="BO66" s="500">
        <v>37</v>
      </c>
      <c r="BP66" s="500"/>
      <c r="BQ66" s="500">
        <v>10</v>
      </c>
      <c r="BR66" s="500"/>
      <c r="BS66" s="500"/>
      <c r="BT66" s="500"/>
      <c r="BU66" s="500"/>
      <c r="BV66" s="992" t="str">
        <f>IF(WWWW[[#This Row],['#_Water samples_Tested_at_water_source]]="","no test","Tested")</f>
        <v>Tested</v>
      </c>
      <c r="BW66" s="992" t="str">
        <f>IF(WWWW[[#This Row],['#_Water samples_Tested_at_HH]]="","no test","Tested")</f>
        <v>no test</v>
      </c>
      <c r="BX66" s="993" t="str">
        <f>IF(AND(WWWW[[#This Row],[Water_testing_at source]]="no test",WWWW[[#This Row],[Water_testing_at HH]]="no test"),"No Test","Tested")</f>
        <v>Tested</v>
      </c>
      <c r="BY66" s="9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66" s="994">
        <f>WWWW[[#This Row],[% HRP1]]*WWWW[[#This Row],[Total PoP ]]</f>
        <v>13847</v>
      </c>
      <c r="CA66" s="995">
        <f>WWWW[[#This Row],[HRP1]]/500</f>
        <v>27.693999999999999</v>
      </c>
      <c r="CB66" s="996">
        <f>1-WWWW[[#This Row],[% HRP1]]</f>
        <v>0</v>
      </c>
      <c r="CC66" s="995">
        <f>WWWW[[#This Row],[%equitable and continuous access to sufficient quantity of safe drinking and domestic water''s GAP]]*WWWW[[#This Row],[Total PoP ]]</f>
        <v>0</v>
      </c>
      <c r="CD66" s="451">
        <f>ROUND(IF(WWWW[[#This Row],[Total PoP ]]&lt;500,1,WWWW[[#This Row],[Total PoP ]]/500),0)</f>
        <v>28</v>
      </c>
      <c r="CE66" s="993">
        <f>IF(WWWW[[#This Row],[Total required water points]]-WWWW[[#This Row],['#Water points coverage]]&lt;0,0,WWWW[[#This Row],[Total required water points]]-WWWW[[#This Row],['#Water points coverage]])</f>
        <v>0.30600000000000094</v>
      </c>
      <c r="CF66" s="452">
        <f>WWWW[[#This Row],[HRP2]]/WWWW[[#This Row],[Total PoP ]]</f>
        <v>0.35718928287715751</v>
      </c>
      <c r="CG66" s="9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4946</v>
      </c>
      <c r="CH66" s="455">
        <f>IF(WWWW[[#This Row],['#_Functional_adult_latrines]]="","",WWWW[[#This Row],[Total PoP ]]/WWWW[[#This Row],['#_Functional_adult_latrines]])</f>
        <v>61.542222222222222</v>
      </c>
      <c r="CI66" s="993">
        <f>WWWW[[#This Row],['#_of_latrines_in_TLS/CFS]]*50</f>
        <v>0</v>
      </c>
      <c r="CJ66" s="451">
        <f>IF(WWWW[[#This Row],['#_of_latrines_in_THF]]="",0,WWWW[[#This Row],['#_of_latrines_in_THF]]*50)</f>
        <v>0</v>
      </c>
      <c r="CK66" s="993">
        <f>ROUND(IF(WWWW[[#This Row],[Location Type 1]]="camp",WWWW[[#This Row],[Total PoP ]]/20),0)</f>
        <v>692</v>
      </c>
      <c r="CL66" s="993">
        <f>IF(WWWW[[#This Row],[Total required Latrines]]-WWWW[[#This Row],['#_Existing_latrines]]&lt;0,0,WWWW[[#This Row],[Total required Latrines]]-WWWW[[#This Row],['#_Existing_latrines]])</f>
        <v>172</v>
      </c>
      <c r="CM66" s="996">
        <f>1-WWWW[[#This Row],[% HRP2]]</f>
        <v>0.64281071712284255</v>
      </c>
      <c r="CN66" s="992">
        <f>IF(WWWW[[#This Row],['#_Existing_latrines]]="","NA",(WWWW[[#This Row],['#_Existing_latrines]]-WWWW[[#This Row],['#_Functional_adult_latrines]])/WWWW[[#This Row],['#_Existing_latrines]])</f>
        <v>0.56730769230769229</v>
      </c>
      <c r="CO66" s="9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2007</v>
      </c>
      <c r="CP66" s="9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13847</v>
      </c>
      <c r="CQ66" s="993">
        <f>IF(WWWW[[#This Row],['#_of_affected_women_and_girls_receiving_a_sufficient_quantity_of_sanitary_pads]]&gt;WWWW[[#This Row],[Total PoP ]],WWWW[[#This Row],[Total PoP ]],WWWW[[#This Row],['#_of_affected_women_and_girls_receiving_a_sufficient_quantity_of_sanitary_pads]])</f>
        <v>3247</v>
      </c>
      <c r="CR66" s="993">
        <f>IF(WWWW[[#This Row],['# People with access to soap]]&gt;WWWW[[#This Row],['# People with access to Sanity Pads]],WWWW[[#This Row],['# People with access to soap]],WWWW[[#This Row],['# People with access to Sanity Pads]])</f>
        <v>13847</v>
      </c>
      <c r="CS66" s="993">
        <f>IF(WWWW[[#This Row],['# people reached by regular dedicated hygiene promotion_5]]&gt;WWWW[[#This Row],['# People received regular supply of hygiene items_6]],WWWW[[#This Row],['# people reached by regular dedicated hygiene promotion_5]],WWWW[[#This Row],['# People received regular supply of hygiene items_6]])</f>
        <v>13847</v>
      </c>
      <c r="CT66" s="996">
        <f>IF(WWWW[[#This Row],[HRP3]]/WWWW[[#This Row],[Total PoP ]]&gt;100%,100%,WWWW[[#This Row],[HRP3]]/WWWW[[#This Row],[Total PoP ]])</f>
        <v>1</v>
      </c>
      <c r="CU66" s="992">
        <f>1-WWWW[[#This Row],[Hygiene Coverage%]]</f>
        <v>0</v>
      </c>
      <c r="CV66" s="988">
        <f>WWWW[[#This Row],['# people reached by regular dedicated hygiene promotion_5]]/WWWW[[#This Row],[Total PoP ]]</f>
        <v>0.14494114248573697</v>
      </c>
      <c r="CW66" s="992">
        <f>IF(WWWW[[#This Row],['#_of_affected_households_receiving_a_sufficient_quantity_of_soap]]/WWWW[[#This Row],[Total HH]]&gt;1,1,WWWW[[#This Row],['#_of_affected_households_receiving_a_sufficient_quantity_of_soap]]/WWWW[[#This Row],[Total HH]])</f>
        <v>1</v>
      </c>
      <c r="CX66" s="455" t="str">
        <f>IF(WWWW[[#This Row],['#_students at TLS_CFS]]="","No","Yes")</f>
        <v>Yes</v>
      </c>
      <c r="CY66" s="452">
        <f>WWWW[[#This Row],[%_of_affected_people_surveyed_who_report_feeling_informed_about_the_different_WASH_services_available_to_them]]</f>
        <v>1</v>
      </c>
      <c r="CZ66" s="877">
        <f>WWWW[[#This Row],[%_of_affected_people_surveyed_who_report_feeling_satistfied_with_the_latrine_design_and_sanitation_service]]*WWWW[[#This Row],[Total PoP ]]</f>
        <v>13847</v>
      </c>
      <c r="DA66" s="877">
        <f>WWWW[[#This Row],[%_of_affected_people_surveyed_who_report_feeling_satistfied_with_the_water_point_design_and_water_service]]*WWWW[[#This Row],[Total PoP ]]</f>
        <v>13847</v>
      </c>
      <c r="DB66" s="877">
        <f>WWWW[[#This Row],[%_of_affected_people_surveyed_who_report_feeling_informed_about_the_different_WASH_services_available_to_them]]*WWWW[[#This Row],[Total PoP ]]</f>
        <v>13847</v>
      </c>
      <c r="DC66" s="877">
        <f>WWWW[[#This Row],[%_of_complaints_received_that_result_in_timely_corrective_action_and_feedback_to_the_community]]*WWWW[[#This Row],[Total PoP ]]</f>
        <v>1800.1100000000001</v>
      </c>
      <c r="DD66" s="451">
        <f>MAX(WWWW[[#This Row],['# of affected people surveyed who report feeling satistfied with the latrine design and sanitation service ]:['# complaints received that result in timely, corrective action and feedback to the community]])</f>
        <v>13847</v>
      </c>
      <c r="DE66" s="500">
        <f>IF(WWWW[[#This Row],['#_PPL_accessed_water_in_TLS]]&gt;WWWW[[#This Row],['# students access to functioning school latrines_HRP5]],WWWW[[#This Row],['#_PPL_accessed_water_in_TLS]],WWWW[[#This Row],['# students access to functioning school latrines_HRP5]])</f>
        <v>0</v>
      </c>
      <c r="DF66" s="500">
        <f>IF(WWWW[[#This Row],['#_PPL_accessed_water_in_THF]]&gt;WWWW[[#This Row],['# people access to functioning latrines in THF_HRP6]],WWWW[[#This Row],['#_PPL_accessed_water_in_THF]],WWWW[[#This Row],['# people access to functioning latrines in THF_HRP6]])</f>
        <v>0</v>
      </c>
      <c r="DG66"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13847</v>
      </c>
      <c r="DH6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13847</v>
      </c>
      <c r="DI66"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66"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66"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13847</v>
      </c>
      <c r="DL6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13847</v>
      </c>
      <c r="DM66" s="984" t="str">
        <f>VLOOKUP(WWWW[[#This Row],[Site Name]],SiteDB6[[Site Name]:[CCCM Management]],6,FALSE)</f>
        <v>Yes</v>
      </c>
      <c r="DN66" s="984">
        <f>VLOOKUP(WWWW[[#This Row],[Site Name]],SiteDB6[[Site Name]:[CCCM Focal Agency]],7,FALSE)</f>
        <v>0</v>
      </c>
      <c r="DO66" s="984" t="str">
        <f>VLOOKUP(WWWW[[#This Row],[Site Name]],SiteDB6[[Site Name]:[Location Type 1]],9,FALSE)</f>
        <v>Camp</v>
      </c>
      <c r="DP66" s="984" t="str">
        <f>VLOOKUP(WWWW[[#This Row],[Site Name]],SiteDB6[[Site Name]:[Type of Accommodation]],10,FALSE)</f>
        <v>Planned Camp</v>
      </c>
      <c r="DQ66" s="984" t="str">
        <f>VLOOKUP(WWWW[[#This Row],[Site Name]],SiteDB6[[Site Name]:[Ethnic or GCA/NGCA]],11,FALSE)</f>
        <v>Muslim</v>
      </c>
      <c r="DR66" s="984">
        <f>VLOOKUP(WWWW[[#This Row],[Site Name]],SiteDB6[[Site Name]:[Lat]],12,FALSE)</f>
        <v>20.202525000000001</v>
      </c>
      <c r="DS66" s="984">
        <f>VLOOKUP(WWWW[[#This Row],[Site Name]],SiteDB6[[Site Name]:[Long]],13,FALSE)</f>
        <v>92.792479999999998</v>
      </c>
      <c r="DT66" s="984" t="str">
        <f>VLOOKUP(WWWW[[#This Row],[Site Name]],SiteDB6[[Site Name]:[Pcode]],3,FALSE)</f>
        <v>MMR012CMP045</v>
      </c>
      <c r="DU66" s="997" t="str">
        <f t="shared" si="1"/>
        <v>Covered</v>
      </c>
      <c r="DV66" s="477">
        <f>VLOOKUP(WWWW[[#This Row],[Site Name]],SiteDB6[[Site Name]:[PWD_Total]],22,FALSE)</f>
        <v>114</v>
      </c>
      <c r="DW66" s="477">
        <f>VLOOKUP(WWWW[[#This Row],[Site Name]],SiteDB6[[Site Name]:[PWD_Total]],23,FALSE)</f>
        <v>1144</v>
      </c>
      <c r="DX66" s="477">
        <f>WWWW[[#This Row],['# of Male_People with disabilities]]+WWWW[[#This Row],['# of Female_People with disabilities]]</f>
        <v>1258</v>
      </c>
      <c r="DY66" s="984"/>
      <c r="DZ66" s="997"/>
      <c r="EA66" s="997"/>
      <c r="EB66" s="997"/>
      <c r="EC66" s="997">
        <f>VLOOKUP(WWWW[[#This Row],[Site Name]],SiteDB6[[Site Name]:[Pop
(CCCM as of Autust 2021)]],16,FALSE)</f>
        <v>2678</v>
      </c>
      <c r="ED66" s="997">
        <f>VLOOKUP(WWWW[[#This Row],[Site Name]],SiteDB6[[Site Name]:[Pop
(CCCM as of Autust 2021)]],17,FALSE)</f>
        <v>14788</v>
      </c>
      <c r="EE66" s="997" t="s">
        <v>3307</v>
      </c>
    </row>
    <row r="67" spans="1:135">
      <c r="A67" s="1065" t="s">
        <v>3173</v>
      </c>
      <c r="B67" s="1065" t="s">
        <v>286</v>
      </c>
      <c r="C67" s="983" t="s">
        <v>286</v>
      </c>
      <c r="D67" s="983" t="s">
        <v>2994</v>
      </c>
      <c r="E67" s="983" t="s">
        <v>293</v>
      </c>
      <c r="F67" s="983" t="s">
        <v>401</v>
      </c>
      <c r="G67" s="863" t="s">
        <v>43</v>
      </c>
      <c r="H67" s="983" t="s">
        <v>404</v>
      </c>
      <c r="I67" s="985">
        <v>811</v>
      </c>
      <c r="J67" s="985">
        <v>2861</v>
      </c>
      <c r="K67" s="684">
        <f>WWWW[[#This Row],[Total PoP ]]/WWWW[[#This Row],[Total HH]]</f>
        <v>3.5277435265104811</v>
      </c>
      <c r="L67" s="986">
        <v>45078</v>
      </c>
      <c r="M67" s="987">
        <v>45443</v>
      </c>
      <c r="N67" s="985"/>
      <c r="O67" s="500"/>
      <c r="P67" s="985"/>
      <c r="Q67" s="500">
        <v>8</v>
      </c>
      <c r="R67" s="500">
        <v>8</v>
      </c>
      <c r="S67" s="985"/>
      <c r="T67" s="985">
        <v>2861</v>
      </c>
      <c r="U67" s="985"/>
      <c r="V67" s="988"/>
      <c r="W67" s="985"/>
      <c r="X67" s="988"/>
      <c r="Y67" s="985"/>
      <c r="Z67" s="500"/>
      <c r="AA67" s="500"/>
      <c r="AB67" s="500"/>
      <c r="AC67" s="500"/>
      <c r="AD67" s="500"/>
      <c r="AE67" s="500"/>
      <c r="AF67" s="989"/>
      <c r="AG67" s="985">
        <v>335</v>
      </c>
      <c r="AH67" s="985">
        <v>360</v>
      </c>
      <c r="AI67" s="985"/>
      <c r="AJ67" s="985"/>
      <c r="AK67" s="988"/>
      <c r="AL67" s="988"/>
      <c r="AM67" s="988"/>
      <c r="AN67" s="985">
        <v>1</v>
      </c>
      <c r="AO67" s="985"/>
      <c r="AP67" s="985"/>
      <c r="AQ67" s="500"/>
      <c r="AR67" s="985" t="s">
        <v>41</v>
      </c>
      <c r="AS67" s="500"/>
      <c r="AT67" s="500" t="s">
        <v>3239</v>
      </c>
      <c r="AU67" s="990"/>
      <c r="AV67" s="985">
        <v>215</v>
      </c>
      <c r="AW67" s="985">
        <v>537</v>
      </c>
      <c r="AX67" s="985">
        <v>82</v>
      </c>
      <c r="AY67" s="985">
        <v>72</v>
      </c>
      <c r="AZ67" s="985"/>
      <c r="BA67" s="985"/>
      <c r="BB67" s="450"/>
      <c r="BC67" s="988"/>
      <c r="BD67" s="451"/>
      <c r="BE67" s="451"/>
      <c r="BF67" s="451">
        <v>811</v>
      </c>
      <c r="BG67" s="451"/>
      <c r="BH67" s="451"/>
      <c r="BI67" s="991"/>
      <c r="BJ67" s="450"/>
      <c r="BK67" s="450"/>
      <c r="BL67" s="450"/>
      <c r="BM67" s="450"/>
      <c r="BN67" s="450"/>
      <c r="BO67" s="500"/>
      <c r="BP67" s="500"/>
      <c r="BQ67" s="500"/>
      <c r="BR67" s="500"/>
      <c r="BS67" s="500"/>
      <c r="BT67" s="500"/>
      <c r="BU67" s="500"/>
      <c r="BV67" s="992" t="str">
        <f>IF(WWWW[[#This Row],['#_Water samples_Tested_at_water_source]]="","no test","Tested")</f>
        <v>no test</v>
      </c>
      <c r="BW67" s="992" t="str">
        <f>IF(WWWW[[#This Row],['#_Water samples_Tested_at_HH]]="","no test","Tested")</f>
        <v>no test</v>
      </c>
      <c r="BX67" s="993" t="str">
        <f>IF(AND(WWWW[[#This Row],[Water_testing_at source]]="no test",WWWW[[#This Row],[Water_testing_at HH]]="no test"),"No Test","Tested")</f>
        <v>No Test</v>
      </c>
      <c r="BY67" s="9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67" s="994">
        <f>WWWW[[#This Row],[% HRP1]]*WWWW[[#This Row],[Total PoP ]]</f>
        <v>2861</v>
      </c>
      <c r="CA67" s="995">
        <f>WWWW[[#This Row],[HRP1]]/500</f>
        <v>5.7220000000000004</v>
      </c>
      <c r="CB67" s="996">
        <f>1-WWWW[[#This Row],[% HRP1]]</f>
        <v>0</v>
      </c>
      <c r="CC67" s="995">
        <f>WWWW[[#This Row],[%equitable and continuous access to sufficient quantity of safe drinking and domestic water''s GAP]]*WWWW[[#This Row],[Total PoP ]]</f>
        <v>0</v>
      </c>
      <c r="CD67" s="451">
        <f>ROUND(IF(WWWW[[#This Row],[Total PoP ]]&lt;500,1,WWWW[[#This Row],[Total PoP ]]/500),0)</f>
        <v>6</v>
      </c>
      <c r="CE67" s="993">
        <f>IF(WWWW[[#This Row],[Total required water points]]-WWWW[[#This Row],['#Water points coverage]]&lt;0,0,WWWW[[#This Row],[Total required water points]]-WWWW[[#This Row],['#Water points coverage]])</f>
        <v>0.27799999999999958</v>
      </c>
      <c r="CF67" s="452">
        <f>WWWW[[#This Row],[HRP2]]/WWWW[[#This Row],[Total PoP ]]</f>
        <v>1</v>
      </c>
      <c r="CG67" s="9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2861</v>
      </c>
      <c r="CH67" s="455">
        <f>IF(WWWW[[#This Row],['#_Functional_adult_latrines]]="","",WWWW[[#This Row],[Total PoP ]]/WWWW[[#This Row],['#_Functional_adult_latrines]])</f>
        <v>8.5402985074626869</v>
      </c>
      <c r="CI67" s="993">
        <f>WWWW[[#This Row],['#_of_latrines_in_TLS/CFS]]*50</f>
        <v>0</v>
      </c>
      <c r="CJ67" s="451">
        <f>IF(WWWW[[#This Row],['#_of_latrines_in_THF]]="",0,WWWW[[#This Row],['#_of_latrines_in_THF]]*50)</f>
        <v>0</v>
      </c>
      <c r="CK67" s="993">
        <f>ROUND(IF(WWWW[[#This Row],[Location Type 1]]="camp",WWWW[[#This Row],[Total PoP ]]/20),0)</f>
        <v>143</v>
      </c>
      <c r="CL67" s="993">
        <f>IF(WWWW[[#This Row],[Total required Latrines]]-WWWW[[#This Row],['#_Existing_latrines]]&lt;0,0,WWWW[[#This Row],[Total required Latrines]]-WWWW[[#This Row],['#_Existing_latrines]])</f>
        <v>0</v>
      </c>
      <c r="CM67" s="996">
        <f>1-WWWW[[#This Row],[% HRP2]]</f>
        <v>0</v>
      </c>
      <c r="CN67" s="992">
        <f>IF(WWWW[[#This Row],['#_Existing_latrines]]="","NA",(WWWW[[#This Row],['#_Existing_latrines]]-WWWW[[#This Row],['#_Functional_adult_latrines]])/WWWW[[#This Row],['#_Existing_latrines]])</f>
        <v>6.9444444444444448E-2</v>
      </c>
      <c r="CO67" s="9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906</v>
      </c>
      <c r="CP67" s="9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67" s="993">
        <f>IF(WWWW[[#This Row],['#_of_affected_women_and_girls_receiving_a_sufficient_quantity_of_sanitary_pads]]&gt;WWWW[[#This Row],[Total PoP ]],WWWW[[#This Row],[Total PoP ]],WWWW[[#This Row],['#_of_affected_women_and_girls_receiving_a_sufficient_quantity_of_sanitary_pads]])</f>
        <v>0</v>
      </c>
      <c r="CR67" s="993">
        <f>IF(WWWW[[#This Row],['# People with access to soap]]&gt;WWWW[[#This Row],['# People with access to Sanity Pads]],WWWW[[#This Row],['# People with access to soap]],WWWW[[#This Row],['# People with access to Sanity Pads]])</f>
        <v>0</v>
      </c>
      <c r="CS67" s="993">
        <f>IF(WWWW[[#This Row],['# people reached by regular dedicated hygiene promotion_5]]&gt;WWWW[[#This Row],['# People received regular supply of hygiene items_6]],WWWW[[#This Row],['# people reached by regular dedicated hygiene promotion_5]],WWWW[[#This Row],['# People received regular supply of hygiene items_6]])</f>
        <v>906</v>
      </c>
      <c r="CT67" s="996">
        <f>IF(WWWW[[#This Row],[HRP3]]/WWWW[[#This Row],[Total PoP ]]&gt;100%,100%,WWWW[[#This Row],[HRP3]]/WWWW[[#This Row],[Total PoP ]])</f>
        <v>0.31667249213561693</v>
      </c>
      <c r="CU67" s="992">
        <f>1-WWWW[[#This Row],[Hygiene Coverage%]]</f>
        <v>0.68332750786438301</v>
      </c>
      <c r="CV67" s="988">
        <f>WWWW[[#This Row],['# people reached by regular dedicated hygiene promotion_5]]/WWWW[[#This Row],[Total PoP ]]</f>
        <v>0.31667249213561693</v>
      </c>
      <c r="CW67" s="992">
        <f>IF(WWWW[[#This Row],['#_of_affected_households_receiving_a_sufficient_quantity_of_soap]]/WWWW[[#This Row],[Total HH]]&gt;1,1,WWWW[[#This Row],['#_of_affected_households_receiving_a_sufficient_quantity_of_soap]]/WWWW[[#This Row],[Total HH]])</f>
        <v>0</v>
      </c>
      <c r="CX67" s="455" t="str">
        <f>IF(WWWW[[#This Row],['#_students at TLS_CFS]]="","No","Yes")</f>
        <v>No</v>
      </c>
      <c r="CY67" s="452">
        <f>WWWW[[#This Row],[%_of_affected_people_surveyed_who_report_feeling_informed_about_the_different_WASH_services_available_to_them]]</f>
        <v>0</v>
      </c>
      <c r="CZ67" s="877">
        <f>WWWW[[#This Row],[%_of_affected_people_surveyed_who_report_feeling_satistfied_with_the_latrine_design_and_sanitation_service]]*WWWW[[#This Row],[Total PoP ]]</f>
        <v>0</v>
      </c>
      <c r="DA67" s="877">
        <f>WWWW[[#This Row],[%_of_affected_people_surveyed_who_report_feeling_satistfied_with_the_water_point_design_and_water_service]]*WWWW[[#This Row],[Total PoP ]]</f>
        <v>0</v>
      </c>
      <c r="DB67" s="877">
        <f>WWWW[[#This Row],[%_of_affected_people_surveyed_who_report_feeling_informed_about_the_different_WASH_services_available_to_them]]*WWWW[[#This Row],[Total PoP ]]</f>
        <v>0</v>
      </c>
      <c r="DC67" s="877">
        <f>WWWW[[#This Row],[%_of_complaints_received_that_result_in_timely_corrective_action_and_feedback_to_the_community]]*WWWW[[#This Row],[Total PoP ]]</f>
        <v>0</v>
      </c>
      <c r="DD67" s="451">
        <f>MAX(WWWW[[#This Row],['# of affected people surveyed who report feeling satistfied with the latrine design and sanitation service ]:['# complaints received that result in timely, corrective action and feedback to the community]])</f>
        <v>0</v>
      </c>
      <c r="DE67" s="500">
        <f>IF(WWWW[[#This Row],['#_PPL_accessed_water_in_TLS]]&gt;WWWW[[#This Row],['# students access to functioning school latrines_HRP5]],WWWW[[#This Row],['#_PPL_accessed_water_in_TLS]],WWWW[[#This Row],['# students access to functioning school latrines_HRP5]])</f>
        <v>0</v>
      </c>
      <c r="DF67" s="500">
        <f>IF(WWWW[[#This Row],['#_PPL_accessed_water_in_THF]]&gt;WWWW[[#This Row],['# people access to functioning latrines in THF_HRP6]],WWWW[[#This Row],['#_PPL_accessed_water_in_THF]],WWWW[[#This Row],['# people access to functioning latrines in THF_HRP6]])</f>
        <v>0</v>
      </c>
      <c r="DG67"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0</v>
      </c>
      <c r="DH6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2861</v>
      </c>
      <c r="DI67"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67" s="500">
        <f>IF(WWWW[[#This Row],[Is_there_an_effective_restrored_drainage_system?]]="",0,IF(WWWW[[#This Row],[Is_there_an_effective_restrored_drainage_system?]]="&lt;30%",WWWW[[#This Row],[Total PoP ]]*25%,IF(WWWW[[#This Row],[Is_there_an_effective_restrored_drainage_system?]]="30%-70%",WWWW[[#This Row],[Total PoP ]]*50%,WWWW[[#This Row],[Total PoP ]]*75%)))</f>
        <v>1430.5</v>
      </c>
      <c r="DK67"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906</v>
      </c>
      <c r="DL6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2861</v>
      </c>
      <c r="DM67" s="984" t="str">
        <f>VLOOKUP(WWWW[[#This Row],[Site Name]],SiteDB6[[Site Name]:[CCCM Management]],6,FALSE)</f>
        <v>Yes</v>
      </c>
      <c r="DN67" s="984" t="str">
        <f>VLOOKUP(WWWW[[#This Row],[Site Name]],SiteDB6[[Site Name]:[CCCM Focal Agency]],7,FALSE)</f>
        <v>DRC</v>
      </c>
      <c r="DO67" s="984" t="str">
        <f>VLOOKUP(WWWW[[#This Row],[Site Name]],SiteDB6[[Site Name]:[Location Type 1]],9,FALSE)</f>
        <v>Camp</v>
      </c>
      <c r="DP67" s="984" t="str">
        <f>VLOOKUP(WWWW[[#This Row],[Site Name]],SiteDB6[[Site Name]:[Type of Accommodation]],10,FALSE)</f>
        <v>Planned Camp</v>
      </c>
      <c r="DQ67" s="984" t="str">
        <f>VLOOKUP(WWWW[[#This Row],[Site Name]],SiteDB6[[Site Name]:[Ethnic or GCA/NGCA]],11,FALSE)</f>
        <v>Muslim</v>
      </c>
      <c r="DR67" s="984">
        <f>VLOOKUP(WWWW[[#This Row],[Site Name]],SiteDB6[[Site Name]:[Lat]],12,FALSE)</f>
        <v>20.064226000000001</v>
      </c>
      <c r="DS67" s="984">
        <f>VLOOKUP(WWWW[[#This Row],[Site Name]],SiteDB6[[Site Name]:[Long]],13,FALSE)</f>
        <v>92.993758999999997</v>
      </c>
      <c r="DT67" s="984" t="str">
        <f>VLOOKUP(WWWW[[#This Row],[Site Name]],SiteDB6[[Site Name]:[Pcode]],3,FALSE)</f>
        <v>MMR012CMP019</v>
      </c>
      <c r="DU67" s="997" t="str">
        <f t="shared" si="1"/>
        <v>Covered</v>
      </c>
      <c r="DV67" s="477">
        <f>VLOOKUP(WWWW[[#This Row],[Site Name]],SiteDB6[[Site Name]:[PWD_Total]],22,FALSE)</f>
        <v>159</v>
      </c>
      <c r="DW67" s="477">
        <f>VLOOKUP(WWWW[[#This Row],[Site Name]],SiteDB6[[Site Name]:[PWD_Total]],23,FALSE)</f>
        <v>361</v>
      </c>
      <c r="DX67" s="477">
        <f>WWWW[[#This Row],['# of Male_People with disabilities]]+WWWW[[#This Row],['# of Female_People with disabilities]]</f>
        <v>520</v>
      </c>
      <c r="DY67" s="984"/>
      <c r="DZ67" s="997"/>
      <c r="EA67" s="997"/>
      <c r="EB67" s="997"/>
      <c r="EC67" s="997">
        <f>VLOOKUP(WWWW[[#This Row],[Site Name]],SiteDB6[[Site Name]:[Pop
(CCCM as of Autust 2021)]],16,FALSE)</f>
        <v>682</v>
      </c>
      <c r="ED67" s="997">
        <f>VLOOKUP(WWWW[[#This Row],[Site Name]],SiteDB6[[Site Name]:[Pop
(CCCM as of Autust 2021)]],17,FALSE)</f>
        <v>2588</v>
      </c>
      <c r="EE67" s="997" t="s">
        <v>3306</v>
      </c>
    </row>
    <row r="68" spans="1:135">
      <c r="A68" s="1065" t="s">
        <v>3173</v>
      </c>
      <c r="B68" s="1065" t="s">
        <v>397</v>
      </c>
      <c r="C68" s="897" t="s">
        <v>397</v>
      </c>
      <c r="D68" s="983" t="s">
        <v>2994</v>
      </c>
      <c r="E68" s="983" t="s">
        <v>293</v>
      </c>
      <c r="F68" s="983" t="s">
        <v>398</v>
      </c>
      <c r="G68" s="863" t="s">
        <v>43</v>
      </c>
      <c r="H68" s="983" t="s">
        <v>399</v>
      </c>
      <c r="I68" s="985">
        <v>716</v>
      </c>
      <c r="J68" s="985">
        <v>2920</v>
      </c>
      <c r="K68" s="684">
        <f>WWWW[[#This Row],[Total PoP ]]/WWWW[[#This Row],[Total HH]]</f>
        <v>4.0782122905027931</v>
      </c>
      <c r="L68" s="986">
        <v>43952</v>
      </c>
      <c r="M68" s="987">
        <v>44316</v>
      </c>
      <c r="N68" s="985"/>
      <c r="O68" s="500"/>
      <c r="P68" s="985"/>
      <c r="Q68" s="500">
        <v>6</v>
      </c>
      <c r="R68" s="500">
        <v>6</v>
      </c>
      <c r="S68" s="985"/>
      <c r="T68" s="985"/>
      <c r="U68" s="985"/>
      <c r="V68" s="988"/>
      <c r="W68" s="985"/>
      <c r="X68" s="988"/>
      <c r="Y68" s="985"/>
      <c r="Z68" s="500"/>
      <c r="AA68" s="500"/>
      <c r="AB68" s="500"/>
      <c r="AC68" s="500"/>
      <c r="AD68" s="500"/>
      <c r="AE68" s="500"/>
      <c r="AF68" s="989"/>
      <c r="AG68" s="985">
        <v>642</v>
      </c>
      <c r="AH68" s="985">
        <v>642</v>
      </c>
      <c r="AI68" s="985"/>
      <c r="AJ68" s="985"/>
      <c r="AK68" s="988"/>
      <c r="AL68" s="988"/>
      <c r="AM68" s="988"/>
      <c r="AN68" s="985">
        <v>6</v>
      </c>
      <c r="AO68" s="985"/>
      <c r="AP68" s="985">
        <v>4</v>
      </c>
      <c r="AQ68" s="500">
        <v>1</v>
      </c>
      <c r="AR68" s="985" t="s">
        <v>125</v>
      </c>
      <c r="AS68" s="500"/>
      <c r="AT68" s="500"/>
      <c r="AU68" s="990"/>
      <c r="AV68" s="985"/>
      <c r="AW68" s="985"/>
      <c r="AX68" s="985"/>
      <c r="AY68" s="985"/>
      <c r="AZ68" s="985"/>
      <c r="BA68" s="985"/>
      <c r="BB68" s="450"/>
      <c r="BC68" s="988"/>
      <c r="BD68" s="451"/>
      <c r="BE68" s="451"/>
      <c r="BF68" s="451"/>
      <c r="BG68" s="451"/>
      <c r="BH68" s="451"/>
      <c r="BI68" s="991"/>
      <c r="BJ68" s="450"/>
      <c r="BK68" s="450"/>
      <c r="BL68" s="450"/>
      <c r="BM68" s="450"/>
      <c r="BN68" s="450"/>
      <c r="BO68" s="500"/>
      <c r="BP68" s="500"/>
      <c r="BQ68" s="500"/>
      <c r="BR68" s="500"/>
      <c r="BS68" s="500"/>
      <c r="BT68" s="500"/>
      <c r="BU68" s="500"/>
      <c r="BV68" s="992" t="str">
        <f>IF(WWWW[[#This Row],['#_Water samples_Tested_at_water_source]]="","no test","Tested")</f>
        <v>no test</v>
      </c>
      <c r="BW68" s="992" t="str">
        <f>IF(WWWW[[#This Row],['#_Water samples_Tested_at_HH]]="","no test","Tested")</f>
        <v>no test</v>
      </c>
      <c r="BX68" s="993" t="str">
        <f>IF(AND(WWWW[[#This Row],[Water_testing_at source]]="no test",WWWW[[#This Row],[Water_testing_at HH]]="no test"),"No Test","Tested")</f>
        <v>No Test</v>
      </c>
      <c r="BY68" s="9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0.51369863013698636</v>
      </c>
      <c r="BZ68" s="994">
        <f>WWWW[[#This Row],[% HRP1]]*WWWW[[#This Row],[Total PoP ]]</f>
        <v>1500.0000000000002</v>
      </c>
      <c r="CA68" s="995">
        <f>WWWW[[#This Row],[HRP1]]/500</f>
        <v>3.0000000000000004</v>
      </c>
      <c r="CB68" s="996">
        <f>1-WWWW[[#This Row],[% HRP1]]</f>
        <v>0.48630136986301364</v>
      </c>
      <c r="CC68" s="995">
        <f>WWWW[[#This Row],[%equitable and continuous access to sufficient quantity of safe drinking and domestic water''s GAP]]*WWWW[[#This Row],[Total PoP ]]</f>
        <v>1419.9999999999998</v>
      </c>
      <c r="CD68" s="451">
        <f>ROUND(IF(WWWW[[#This Row],[Total PoP ]]&lt;500,1,WWWW[[#This Row],[Total PoP ]]/500),0)</f>
        <v>6</v>
      </c>
      <c r="CE68" s="993">
        <f>IF(WWWW[[#This Row],[Total required water points]]-WWWW[[#This Row],['#Water points coverage]]&lt;0,0,WWWW[[#This Row],[Total required water points]]-WWWW[[#This Row],['#Water points coverage]])</f>
        <v>2.9999999999999996</v>
      </c>
      <c r="CF68" s="452">
        <f>WWWW[[#This Row],[HRP2]]/WWWW[[#This Row],[Total PoP ]]</f>
        <v>1</v>
      </c>
      <c r="CG68" s="9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2920</v>
      </c>
      <c r="CH68" s="455">
        <f>IF(WWWW[[#This Row],['#_Functional_adult_latrines]]="","",WWWW[[#This Row],[Total PoP ]]/WWWW[[#This Row],['#_Functional_adult_latrines]])</f>
        <v>4.5482866043613708</v>
      </c>
      <c r="CI68" s="993">
        <f>WWWW[[#This Row],['#_of_latrines_in_TLS/CFS]]*50</f>
        <v>200</v>
      </c>
      <c r="CJ68" s="451">
        <f>IF(WWWW[[#This Row],['#_of_latrines_in_THF]]="",0,WWWW[[#This Row],['#_of_latrines_in_THF]]*50)</f>
        <v>50</v>
      </c>
      <c r="CK68" s="993">
        <f>ROUND(IF(WWWW[[#This Row],[Location Type 1]]="camp",WWWW[[#This Row],[Total PoP ]]/20),0)</f>
        <v>146</v>
      </c>
      <c r="CL68" s="993">
        <f>IF(WWWW[[#This Row],[Total required Latrines]]-WWWW[[#This Row],['#_Existing_latrines]]&lt;0,0,WWWW[[#This Row],[Total required Latrines]]-WWWW[[#This Row],['#_Existing_latrines]])</f>
        <v>0</v>
      </c>
      <c r="CM68" s="996">
        <f>1-WWWW[[#This Row],[% HRP2]]</f>
        <v>0</v>
      </c>
      <c r="CN68" s="992">
        <f>IF(WWWW[[#This Row],['#_Existing_latrines]]="","NA",(WWWW[[#This Row],['#_Existing_latrines]]-WWWW[[#This Row],['#_Functional_adult_latrines]])/WWWW[[#This Row],['#_Existing_latrines]])</f>
        <v>0</v>
      </c>
      <c r="CO68" s="9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P68" s="9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68" s="993">
        <f>IF(WWWW[[#This Row],['#_of_affected_women_and_girls_receiving_a_sufficient_quantity_of_sanitary_pads]]&gt;WWWW[[#This Row],[Total PoP ]],WWWW[[#This Row],[Total PoP ]],WWWW[[#This Row],['#_of_affected_women_and_girls_receiving_a_sufficient_quantity_of_sanitary_pads]])</f>
        <v>0</v>
      </c>
      <c r="CR68" s="993">
        <f>IF(WWWW[[#This Row],['# People with access to soap]]&gt;WWWW[[#This Row],['# People with access to Sanity Pads]],WWWW[[#This Row],['# People with access to soap]],WWWW[[#This Row],['# People with access to Sanity Pads]])</f>
        <v>0</v>
      </c>
      <c r="CS68" s="993">
        <f>IF(WWWW[[#This Row],['# people reached by regular dedicated hygiene promotion_5]]&gt;WWWW[[#This Row],['# People received regular supply of hygiene items_6]],WWWW[[#This Row],['# people reached by regular dedicated hygiene promotion_5]],WWWW[[#This Row],['# People received regular supply of hygiene items_6]])</f>
        <v>0</v>
      </c>
      <c r="CT68" s="996">
        <f>IF(WWWW[[#This Row],[HRP3]]/WWWW[[#This Row],[Total PoP ]]&gt;100%,100%,WWWW[[#This Row],[HRP3]]/WWWW[[#This Row],[Total PoP ]])</f>
        <v>0</v>
      </c>
      <c r="CU68" s="992">
        <f>1-WWWW[[#This Row],[Hygiene Coverage%]]</f>
        <v>1</v>
      </c>
      <c r="CV68" s="988">
        <f>WWWW[[#This Row],['# people reached by regular dedicated hygiene promotion_5]]/WWWW[[#This Row],[Total PoP ]]</f>
        <v>0</v>
      </c>
      <c r="CW68" s="992">
        <f>IF(WWWW[[#This Row],['#_of_affected_households_receiving_a_sufficient_quantity_of_soap]]/WWWW[[#This Row],[Total HH]]&gt;1,1,WWWW[[#This Row],['#_of_affected_households_receiving_a_sufficient_quantity_of_soap]]/WWWW[[#This Row],[Total HH]])</f>
        <v>0</v>
      </c>
      <c r="CX68" s="455" t="str">
        <f>IF(WWWW[[#This Row],['#_students at TLS_CFS]]="","No","Yes")</f>
        <v>No</v>
      </c>
      <c r="CY68" s="452">
        <f>WWWW[[#This Row],[%_of_affected_people_surveyed_who_report_feeling_informed_about_the_different_WASH_services_available_to_them]]</f>
        <v>0</v>
      </c>
      <c r="CZ68" s="877">
        <f>WWWW[[#This Row],[%_of_affected_people_surveyed_who_report_feeling_satistfied_with_the_latrine_design_and_sanitation_service]]*WWWW[[#This Row],[Total PoP ]]</f>
        <v>0</v>
      </c>
      <c r="DA68" s="877">
        <f>WWWW[[#This Row],[%_of_affected_people_surveyed_who_report_feeling_satistfied_with_the_water_point_design_and_water_service]]*WWWW[[#This Row],[Total PoP ]]</f>
        <v>0</v>
      </c>
      <c r="DB68" s="877">
        <f>WWWW[[#This Row],[%_of_affected_people_surveyed_who_report_feeling_informed_about_the_different_WASH_services_available_to_them]]*WWWW[[#This Row],[Total PoP ]]</f>
        <v>0</v>
      </c>
      <c r="DC68" s="877">
        <f>WWWW[[#This Row],[%_of_complaints_received_that_result_in_timely_corrective_action_and_feedback_to_the_community]]*WWWW[[#This Row],[Total PoP ]]</f>
        <v>0</v>
      </c>
      <c r="DD68" s="451">
        <f>MAX(WWWW[[#This Row],['# of affected people surveyed who report feeling satistfied with the latrine design and sanitation service ]:['# complaints received that result in timely, corrective action and feedback to the community]])</f>
        <v>0</v>
      </c>
      <c r="DE68" s="500">
        <f>IF(WWWW[[#This Row],['#_PPL_accessed_water_in_TLS]]&gt;WWWW[[#This Row],['# students access to functioning school latrines_HRP5]],WWWW[[#This Row],['#_PPL_accessed_water_in_TLS]],WWWW[[#This Row],['# students access to functioning school latrines_HRP5]])</f>
        <v>200</v>
      </c>
      <c r="DF68" s="500">
        <f>IF(WWWW[[#This Row],['#_PPL_accessed_water_in_THF]]&gt;WWWW[[#This Row],['# people access to functioning latrines in THF_HRP6]],WWWW[[#This Row],['#_PPL_accessed_water_in_THF]],WWWW[[#This Row],['# people access to functioning latrines in THF_HRP6]])</f>
        <v>50</v>
      </c>
      <c r="DG68"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0</v>
      </c>
      <c r="DH6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I68"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68"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68"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0</v>
      </c>
      <c r="DL6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M68" s="984" t="str">
        <f>VLOOKUP(WWWW[[#This Row],[Site Name]],SiteDB6[[Site Name]:[CCCM Management]],6,FALSE)</f>
        <v>Yes</v>
      </c>
      <c r="DN68" s="984" t="str">
        <f>VLOOKUP(WWWW[[#This Row],[Site Name]],SiteDB6[[Site Name]:[CCCM Focal Agency]],7,FALSE)</f>
        <v>RI</v>
      </c>
      <c r="DO68" s="984" t="str">
        <f>VLOOKUP(WWWW[[#This Row],[Site Name]],SiteDB6[[Site Name]:[Location Type 1]],9,FALSE)</f>
        <v>Camp</v>
      </c>
      <c r="DP68" s="984" t="str">
        <f>VLOOKUP(WWWW[[#This Row],[Site Name]],SiteDB6[[Site Name]:[Type of Accommodation]],10,FALSE)</f>
        <v>Planned Camp</v>
      </c>
      <c r="DQ68" s="984" t="str">
        <f>VLOOKUP(WWWW[[#This Row],[Site Name]],SiteDB6[[Site Name]:[Ethnic or GCA/NGCA]],11,FALSE)</f>
        <v>Muslim</v>
      </c>
      <c r="DR68" s="984">
        <f>VLOOKUP(WWWW[[#This Row],[Site Name]],SiteDB6[[Site Name]:[Lat]],12,FALSE)</f>
        <v>20.037655000000001</v>
      </c>
      <c r="DS68" s="984">
        <f>VLOOKUP(WWWW[[#This Row],[Site Name]],SiteDB6[[Site Name]:[Long]],13,FALSE)</f>
        <v>93.370037999999994</v>
      </c>
      <c r="DT68" s="984" t="str">
        <f>VLOOKUP(WWWW[[#This Row],[Site Name]],SiteDB6[[Site Name]:[Pcode]],3,FALSE)</f>
        <v>MMR012CMP014</v>
      </c>
      <c r="DU68" s="997" t="str">
        <f t="shared" si="1"/>
        <v>Covered</v>
      </c>
      <c r="DV68" s="477">
        <f>VLOOKUP(WWWW[[#This Row],[Site Name]],SiteDB6[[Site Name]:[PWD_Total]],22,FALSE)</f>
        <v>73</v>
      </c>
      <c r="DW68" s="477">
        <f>VLOOKUP(WWWW[[#This Row],[Site Name]],SiteDB6[[Site Name]:[PWD_Total]],23,FALSE)</f>
        <v>318</v>
      </c>
      <c r="DX68" s="477">
        <f>WWWW[[#This Row],['# of Male_People with disabilities]]+WWWW[[#This Row],['# of Female_People with disabilities]]</f>
        <v>391</v>
      </c>
      <c r="DY68" s="984"/>
      <c r="DZ68" s="997"/>
      <c r="EA68" s="997"/>
      <c r="EB68" s="997"/>
      <c r="EC68" s="997">
        <f>VLOOKUP(WWWW[[#This Row],[Site Name]],SiteDB6[[Site Name]:[Pop
(CCCM as of Autust 2021)]],16,FALSE)</f>
        <v>747</v>
      </c>
      <c r="ED68" s="997">
        <f>VLOOKUP(WWWW[[#This Row],[Site Name]],SiteDB6[[Site Name]:[Pop
(CCCM as of Autust 2021)]],17,FALSE)</f>
        <v>3495</v>
      </c>
      <c r="EE68" s="997" t="s">
        <v>3308</v>
      </c>
    </row>
    <row r="69" spans="1:135">
      <c r="A69" s="1065" t="s">
        <v>3173</v>
      </c>
      <c r="B69" s="1065" t="s">
        <v>2619</v>
      </c>
      <c r="C69" s="983" t="s">
        <v>2269</v>
      </c>
      <c r="D69" s="983" t="s">
        <v>3251</v>
      </c>
      <c r="E69" s="983" t="s">
        <v>293</v>
      </c>
      <c r="F69" s="983" t="s">
        <v>294</v>
      </c>
      <c r="G69" s="863" t="s">
        <v>43</v>
      </c>
      <c r="H69" s="983" t="s">
        <v>425</v>
      </c>
      <c r="I69" s="985">
        <v>1013</v>
      </c>
      <c r="J69" s="985">
        <v>5950</v>
      </c>
      <c r="K69" s="684">
        <f>WWWW[[#This Row],[Total PoP ]]/WWWW[[#This Row],[Total HH]]</f>
        <v>5.8736426456071076</v>
      </c>
      <c r="L69" s="986">
        <v>45017</v>
      </c>
      <c r="M69" s="987">
        <v>45382</v>
      </c>
      <c r="N69" s="985">
        <v>683</v>
      </c>
      <c r="O69" s="500">
        <v>48</v>
      </c>
      <c r="P69" s="985">
        <v>69</v>
      </c>
      <c r="Q69" s="500"/>
      <c r="R69" s="500"/>
      <c r="S69" s="985"/>
      <c r="T69" s="985"/>
      <c r="U69" s="985">
        <v>24</v>
      </c>
      <c r="V69" s="988">
        <v>0.54</v>
      </c>
      <c r="W69" s="985"/>
      <c r="X69" s="988"/>
      <c r="Y69" s="985">
        <v>1013</v>
      </c>
      <c r="Z69" s="500"/>
      <c r="AA69" s="500"/>
      <c r="AB69" s="500">
        <v>38</v>
      </c>
      <c r="AC69" s="500">
        <v>1013</v>
      </c>
      <c r="AD69" s="500"/>
      <c r="AE69" s="500"/>
      <c r="AF69" s="989"/>
      <c r="AG69" s="985">
        <v>42</v>
      </c>
      <c r="AH69" s="985">
        <v>317</v>
      </c>
      <c r="AI69" s="985"/>
      <c r="AJ69" s="985">
        <v>43</v>
      </c>
      <c r="AK69" s="988">
        <v>0.05</v>
      </c>
      <c r="AL69" s="988">
        <v>0.17</v>
      </c>
      <c r="AM69" s="988">
        <v>0</v>
      </c>
      <c r="AN69" s="985"/>
      <c r="AO69" s="985">
        <v>143</v>
      </c>
      <c r="AP69" s="985"/>
      <c r="AQ69" s="500"/>
      <c r="AR69" s="985" t="s">
        <v>41</v>
      </c>
      <c r="AS69" s="500">
        <v>119</v>
      </c>
      <c r="AT69" s="500"/>
      <c r="AU69" s="990" t="s">
        <v>3304</v>
      </c>
      <c r="AV69" s="985">
        <v>884</v>
      </c>
      <c r="AW69" s="985">
        <v>1452</v>
      </c>
      <c r="AX69" s="985"/>
      <c r="AY69" s="985"/>
      <c r="AZ69" s="985">
        <v>1013</v>
      </c>
      <c r="BA69" s="985">
        <v>1784</v>
      </c>
      <c r="BB69" s="450">
        <v>0.71</v>
      </c>
      <c r="BC69" s="988">
        <v>0.85</v>
      </c>
      <c r="BD69" s="451"/>
      <c r="BE69" s="451"/>
      <c r="BF69" s="451">
        <v>1013</v>
      </c>
      <c r="BG69" s="451"/>
      <c r="BH69" s="451">
        <v>5950</v>
      </c>
      <c r="BI69" s="991" t="s">
        <v>3304</v>
      </c>
      <c r="BJ69" s="450">
        <v>0.84</v>
      </c>
      <c r="BK69" s="450">
        <v>0.72</v>
      </c>
      <c r="BL69" s="450">
        <v>1</v>
      </c>
      <c r="BM69" s="450">
        <v>0.6</v>
      </c>
      <c r="BN69" s="450"/>
      <c r="BO69" s="500"/>
      <c r="BP69" s="500"/>
      <c r="BQ69" s="500"/>
      <c r="BR69" s="500"/>
      <c r="BS69" s="500"/>
      <c r="BT69" s="500"/>
      <c r="BU69" s="500"/>
      <c r="BV69" s="992" t="str">
        <f>IF(WWWW[[#This Row],['#_Water samples_Tested_at_water_source]]="","no test","Tested")</f>
        <v>Tested</v>
      </c>
      <c r="BW69" s="992" t="str">
        <f>IF(WWWW[[#This Row],['#_Water samples_Tested_at_HH]]="","no test","Tested")</f>
        <v>no test</v>
      </c>
      <c r="BX69" s="993" t="str">
        <f>IF(AND(WWWW[[#This Row],[Water_testing_at source]]="no test",WWWW[[#This Row],[Water_testing_at HH]]="no test"),"No Test","Tested")</f>
        <v>Tested</v>
      </c>
      <c r="BY69" s="99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69" s="994">
        <f>WWWW[[#This Row],[% HRP1]]*WWWW[[#This Row],[Total PoP ]]</f>
        <v>5950</v>
      </c>
      <c r="CA69" s="995">
        <f>WWWW[[#This Row],[HRP1]]/500</f>
        <v>11.9</v>
      </c>
      <c r="CB69" s="996">
        <f>1-WWWW[[#This Row],[% HRP1]]</f>
        <v>0</v>
      </c>
      <c r="CC69" s="995">
        <f>WWWW[[#This Row],[%equitable and continuous access to sufficient quantity of safe drinking and domestic water''s GAP]]*WWWW[[#This Row],[Total PoP ]]</f>
        <v>0</v>
      </c>
      <c r="CD69" s="451">
        <f>ROUND(IF(WWWW[[#This Row],[Total PoP ]]&lt;500,1,WWWW[[#This Row],[Total PoP ]]/500),0)</f>
        <v>12</v>
      </c>
      <c r="CE69" s="993">
        <f>IF(WWWW[[#This Row],[Total required water points]]-WWWW[[#This Row],['#Water points coverage]]&lt;0,0,WWWW[[#This Row],[Total required water points]]-WWWW[[#This Row],['#Water points coverage]])</f>
        <v>9.9999999999999645E-2</v>
      </c>
      <c r="CF69" s="452">
        <f>WWWW[[#This Row],[HRP2]]/WWWW[[#This Row],[Total PoP ]]</f>
        <v>0.16521008403361345</v>
      </c>
      <c r="CG69" s="99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983</v>
      </c>
      <c r="CH69" s="455">
        <f>IF(WWWW[[#This Row],['#_Functional_adult_latrines]]="","",WWWW[[#This Row],[Total PoP ]]/WWWW[[#This Row],['#_Functional_adult_latrines]])</f>
        <v>141.66666666666666</v>
      </c>
      <c r="CI69" s="993">
        <f>WWWW[[#This Row],['#_of_latrines_in_TLS/CFS]]*50</f>
        <v>0</v>
      </c>
      <c r="CJ69" s="451">
        <f>IF(WWWW[[#This Row],['#_of_latrines_in_THF]]="",0,WWWW[[#This Row],['#_of_latrines_in_THF]]*50)</f>
        <v>0</v>
      </c>
      <c r="CK69" s="993">
        <f>ROUND(IF(WWWW[[#This Row],[Location Type 1]]="camp",WWWW[[#This Row],[Total PoP ]]/20),0)</f>
        <v>298</v>
      </c>
      <c r="CL69" s="993">
        <f>IF(WWWW[[#This Row],[Total required Latrines]]-WWWW[[#This Row],['#_Existing_latrines]]&lt;0,0,WWWW[[#This Row],[Total required Latrines]]-WWWW[[#This Row],['#_Existing_latrines]])</f>
        <v>0</v>
      </c>
      <c r="CM69" s="996">
        <f>1-WWWW[[#This Row],[% HRP2]]</f>
        <v>0.83478991596638652</v>
      </c>
      <c r="CN69" s="992">
        <f>IF(WWWW[[#This Row],['#_Existing_latrines]]="","NA",(WWWW[[#This Row],['#_Existing_latrines]]-WWWW[[#This Row],['#_Functional_adult_latrines]])/WWWW[[#This Row],['#_Existing_latrines]])</f>
        <v>0.86750788643533128</v>
      </c>
      <c r="CO69" s="99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2336</v>
      </c>
      <c r="CP69" s="99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5950</v>
      </c>
      <c r="CQ69" s="993">
        <f>IF(WWWW[[#This Row],['#_of_affected_women_and_girls_receiving_a_sufficient_quantity_of_sanitary_pads]]&gt;WWWW[[#This Row],[Total PoP ]],WWWW[[#This Row],[Total PoP ]],WWWW[[#This Row],['#_of_affected_women_and_girls_receiving_a_sufficient_quantity_of_sanitary_pads]])</f>
        <v>1784</v>
      </c>
      <c r="CR69" s="993">
        <f>IF(WWWW[[#This Row],['# People with access to soap]]&gt;WWWW[[#This Row],['# People with access to Sanity Pads]],WWWW[[#This Row],['# People with access to soap]],WWWW[[#This Row],['# People with access to Sanity Pads]])</f>
        <v>5950</v>
      </c>
      <c r="CS69" s="993">
        <f>IF(WWWW[[#This Row],['# people reached by regular dedicated hygiene promotion_5]]&gt;WWWW[[#This Row],['# People received regular supply of hygiene items_6]],WWWW[[#This Row],['# people reached by regular dedicated hygiene promotion_5]],WWWW[[#This Row],['# People received regular supply of hygiene items_6]])</f>
        <v>5950</v>
      </c>
      <c r="CT69" s="996">
        <f>IF(WWWW[[#This Row],[HRP3]]/WWWW[[#This Row],[Total PoP ]]&gt;100%,100%,WWWW[[#This Row],[HRP3]]/WWWW[[#This Row],[Total PoP ]])</f>
        <v>1</v>
      </c>
      <c r="CU69" s="992">
        <f>1-WWWW[[#This Row],[Hygiene Coverage%]]</f>
        <v>0</v>
      </c>
      <c r="CV69" s="988">
        <f>WWWW[[#This Row],['# people reached by regular dedicated hygiene promotion_5]]/WWWW[[#This Row],[Total PoP ]]</f>
        <v>0.39260504201680674</v>
      </c>
      <c r="CW69" s="992">
        <f>IF(WWWW[[#This Row],['#_of_affected_households_receiving_a_sufficient_quantity_of_soap]]/WWWW[[#This Row],[Total HH]]&gt;1,1,WWWW[[#This Row],['#_of_affected_households_receiving_a_sufficient_quantity_of_soap]]/WWWW[[#This Row],[Total HH]])</f>
        <v>1</v>
      </c>
      <c r="CX69" s="455" t="str">
        <f>IF(WWWW[[#This Row],['#_students at TLS_CFS]]="","No","Yes")</f>
        <v>Yes</v>
      </c>
      <c r="CY69" s="452">
        <f>WWWW[[#This Row],[%_of_affected_people_surveyed_who_report_feeling_informed_about_the_different_WASH_services_available_to_them]]</f>
        <v>1</v>
      </c>
      <c r="CZ69" s="877">
        <f>WWWW[[#This Row],[%_of_affected_people_surveyed_who_report_feeling_satistfied_with_the_latrine_design_and_sanitation_service]]*WWWW[[#This Row],[Total PoP ]]</f>
        <v>4998</v>
      </c>
      <c r="DA69" s="877">
        <f>WWWW[[#This Row],[%_of_affected_people_surveyed_who_report_feeling_satistfied_with_the_water_point_design_and_water_service]]*WWWW[[#This Row],[Total PoP ]]</f>
        <v>4284</v>
      </c>
      <c r="DB69" s="877">
        <f>WWWW[[#This Row],[%_of_affected_people_surveyed_who_report_feeling_informed_about_the_different_WASH_services_available_to_them]]*WWWW[[#This Row],[Total PoP ]]</f>
        <v>5950</v>
      </c>
      <c r="DC69" s="877">
        <f>WWWW[[#This Row],[%_of_complaints_received_that_result_in_timely_corrective_action_and_feedback_to_the_community]]*WWWW[[#This Row],[Total PoP ]]</f>
        <v>3570</v>
      </c>
      <c r="DD69" s="451">
        <f>MAX(WWWW[[#This Row],['# of affected people surveyed who report feeling satistfied with the latrine design and sanitation service ]:['# complaints received that result in timely, corrective action and feedback to the community]])</f>
        <v>5950</v>
      </c>
      <c r="DE69" s="500">
        <f>IF(WWWW[[#This Row],['#_PPL_accessed_water_in_TLS]]&gt;WWWW[[#This Row],['# students access to functioning school latrines_HRP5]],WWWW[[#This Row],['#_PPL_accessed_water_in_TLS]],WWWW[[#This Row],['# students access to functioning school latrines_HRP5]])</f>
        <v>0</v>
      </c>
      <c r="DF69" s="500">
        <f>IF(WWWW[[#This Row],['#_PPL_accessed_water_in_THF]]&gt;WWWW[[#This Row],['# people access to functioning latrines in THF_HRP6]],WWWW[[#This Row],['#_PPL_accessed_water_in_THF]],WWWW[[#This Row],['# people access to functioning latrines in THF_HRP6]])</f>
        <v>0</v>
      </c>
      <c r="DG69"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5950</v>
      </c>
      <c r="DH6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5950</v>
      </c>
      <c r="DI69"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69"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69"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5950</v>
      </c>
      <c r="DL6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5950</v>
      </c>
      <c r="DM69" s="984" t="str">
        <f>VLOOKUP(WWWW[[#This Row],[Site Name]],SiteDB6[[Site Name]:[CCCM Management]],6,FALSE)</f>
        <v>Yes</v>
      </c>
      <c r="DN69" s="984">
        <f>VLOOKUP(WWWW[[#This Row],[Site Name]],SiteDB6[[Site Name]:[CCCM Focal Agency]],7,FALSE)</f>
        <v>0</v>
      </c>
      <c r="DO69" s="984" t="str">
        <f>VLOOKUP(WWWW[[#This Row],[Site Name]],SiteDB6[[Site Name]:[Location Type 1]],9,FALSE)</f>
        <v>Camp</v>
      </c>
      <c r="DP69" s="984" t="str">
        <f>VLOOKUP(WWWW[[#This Row],[Site Name]],SiteDB6[[Site Name]:[Type of Accommodation]],10,FALSE)</f>
        <v>Planned Camp</v>
      </c>
      <c r="DQ69" s="984" t="str">
        <f>VLOOKUP(WWWW[[#This Row],[Site Name]],SiteDB6[[Site Name]:[Ethnic or GCA/NGCA]],11,FALSE)</f>
        <v>Muslim</v>
      </c>
      <c r="DR69" s="984">
        <f>VLOOKUP(WWWW[[#This Row],[Site Name]],SiteDB6[[Site Name]:[Lat]],12,FALSE)</f>
        <v>20.179939999999998</v>
      </c>
      <c r="DS69" s="984">
        <f>VLOOKUP(WWWW[[#This Row],[Site Name]],SiteDB6[[Site Name]:[Long]],13,FALSE)</f>
        <v>92.831879000000001</v>
      </c>
      <c r="DT69" s="984" t="str">
        <f>VLOOKUP(WWWW[[#This Row],[Site Name]],SiteDB6[[Site Name]:[Pcode]],3,FALSE)</f>
        <v>MMR012CMP048</v>
      </c>
      <c r="DU69" s="997" t="str">
        <f t="shared" si="1"/>
        <v>Covered</v>
      </c>
      <c r="DV69" s="477">
        <f>VLOOKUP(WWWW[[#This Row],[Site Name]],SiteDB6[[Site Name]:[PWD_Total]],22,FALSE)</f>
        <v>250</v>
      </c>
      <c r="DW69" s="477">
        <f>VLOOKUP(WWWW[[#This Row],[Site Name]],SiteDB6[[Site Name]:[PWD_Total]],23,FALSE)</f>
        <v>699</v>
      </c>
      <c r="DX69" s="477">
        <f>WWWW[[#This Row],['# of Male_People with disabilities]]+WWWW[[#This Row],['# of Female_People with disabilities]]</f>
        <v>949</v>
      </c>
      <c r="DY69" s="984"/>
      <c r="DZ69" s="997"/>
      <c r="EA69" s="997"/>
      <c r="EB69" s="997"/>
      <c r="EC69" s="997">
        <f>VLOOKUP(WWWW[[#This Row],[Site Name]],SiteDB6[[Site Name]:[Pop
(CCCM as of Autust 2021)]],16,FALSE)</f>
        <v>1019</v>
      </c>
      <c r="ED69" s="997">
        <f>VLOOKUP(WWWW[[#This Row],[Site Name]],SiteDB6[[Site Name]:[Pop
(CCCM as of Autust 2021)]],17,FALSE)</f>
        <v>6906</v>
      </c>
      <c r="EE69" s="997" t="s">
        <v>3307</v>
      </c>
    </row>
    <row r="71" spans="1:135">
      <c r="S71" s="998"/>
      <c r="AL71" s="31">
        <v>0.83</v>
      </c>
    </row>
    <row r="72" spans="1:135">
      <c r="S72" s="998"/>
      <c r="AL72" s="31">
        <v>1</v>
      </c>
    </row>
  </sheetData>
  <mergeCells count="20">
    <mergeCell ref="BV5:BX5"/>
    <mergeCell ref="CB5:CC5"/>
    <mergeCell ref="L1:M1"/>
    <mergeCell ref="BV2:BX3"/>
    <mergeCell ref="BY2:BY3"/>
    <mergeCell ref="BZ2:BZ3"/>
    <mergeCell ref="BO1:BQ1"/>
    <mergeCell ref="BJ1:BM1"/>
    <mergeCell ref="CA2:CA3"/>
    <mergeCell ref="EC5:ED5"/>
    <mergeCell ref="DZ4:EB4"/>
    <mergeCell ref="CN2:CN3"/>
    <mergeCell ref="CK2:CK3"/>
    <mergeCell ref="CL2:CM3"/>
    <mergeCell ref="B1:D1"/>
    <mergeCell ref="E1:H1"/>
    <mergeCell ref="CI2:CI3"/>
    <mergeCell ref="CG2:CG3"/>
    <mergeCell ref="CB2:CC3"/>
    <mergeCell ref="CD2:CE2"/>
  </mergeCells>
  <phoneticPr fontId="149" type="noConversion"/>
  <conditionalFormatting sqref="CU2 CO2">
    <cfRule type="iconSet" priority="199">
      <iconSet reverse="1">
        <cfvo type="percent" val="0"/>
        <cfvo type="percent" val="0" gte="0"/>
        <cfvo type="percent" val="30"/>
      </iconSet>
    </cfRule>
  </conditionalFormatting>
  <conditionalFormatting sqref="CN5 CI5:CJ5">
    <cfRule type="iconSet" priority="11755">
      <iconSet reverse="1">
        <cfvo type="percent" val="0"/>
        <cfvo type="percent" val="0" gte="0"/>
        <cfvo type="percent" val="10"/>
      </iconSet>
    </cfRule>
  </conditionalFormatting>
  <conditionalFormatting sqref="CU3">
    <cfRule type="iconSet" priority="12244">
      <iconSet reverse="1">
        <cfvo type="percent" val="0"/>
        <cfvo type="percent" val="0" gte="0"/>
        <cfvo type="percent" val="30"/>
      </iconSet>
    </cfRule>
  </conditionalFormatting>
  <conditionalFormatting sqref="EG7:EG1048576">
    <cfRule type="iconSet" priority="12288">
      <iconSet reverse="1">
        <cfvo type="percent" val="0"/>
        <cfvo type="percent" val="0" gte="0"/>
        <cfvo type="percent" val="30"/>
      </iconSet>
    </cfRule>
  </conditionalFormatting>
  <conditionalFormatting sqref="CO5">
    <cfRule type="iconSet" priority="12843">
      <iconSet reverse="1">
        <cfvo type="percent" val="0"/>
        <cfvo type="percent" val="0" gte="0"/>
        <cfvo type="percent" val="30"/>
      </iconSet>
    </cfRule>
  </conditionalFormatting>
  <conditionalFormatting sqref="CU4">
    <cfRule type="iconSet" priority="12844">
      <iconSet reverse="1">
        <cfvo type="percent" val="0"/>
        <cfvo type="percent" val="0" gte="0"/>
        <cfvo type="percent" val="30"/>
      </iconSet>
    </cfRule>
  </conditionalFormatting>
  <conditionalFormatting sqref="CB4">
    <cfRule type="iconSet" priority="12845">
      <iconSet reverse="1">
        <cfvo type="percent" val="0"/>
        <cfvo type="percent" val="0" gte="0"/>
        <cfvo type="percent" val="30"/>
      </iconSet>
    </cfRule>
  </conditionalFormatting>
  <conditionalFormatting sqref="CM4">
    <cfRule type="iconSet" priority="12846">
      <iconSet reverse="1">
        <cfvo type="percent" val="0"/>
        <cfvo type="percent" val="0" gte="0"/>
        <cfvo type="percent" val="30"/>
      </iconSet>
    </cfRule>
  </conditionalFormatting>
  <conditionalFormatting sqref="CC4">
    <cfRule type="iconSet" priority="12848">
      <iconSet reverse="1">
        <cfvo type="percent" val="0"/>
        <cfvo type="percent" val="0" gte="0"/>
        <cfvo type="percent" val="30"/>
      </iconSet>
    </cfRule>
  </conditionalFormatting>
  <conditionalFormatting sqref="CD4">
    <cfRule type="iconSet" priority="12849">
      <iconSet reverse="1">
        <cfvo type="percent" val="0"/>
        <cfvo type="percent" val="0" gte="0"/>
        <cfvo type="percent" val="30"/>
      </iconSet>
    </cfRule>
  </conditionalFormatting>
  <conditionalFormatting sqref="CE4">
    <cfRule type="iconSet" priority="12850">
      <iconSet reverse="1">
        <cfvo type="percent" val="0"/>
        <cfvo type="percent" val="0" gte="0"/>
        <cfvo type="percent" val="30"/>
      </iconSet>
    </cfRule>
  </conditionalFormatting>
  <conditionalFormatting sqref="H7:H69">
    <cfRule type="duplicateValues" dxfId="943" priority="13102"/>
  </conditionalFormatting>
  <conditionalFormatting sqref="CB7:CB69">
    <cfRule type="iconSet" priority="13103">
      <iconSet reverse="1">
        <cfvo type="percent" val="0"/>
        <cfvo type="num" val="0" gte="0"/>
        <cfvo type="num" val="0.3"/>
      </iconSet>
    </cfRule>
  </conditionalFormatting>
  <conditionalFormatting sqref="CM7:CM69">
    <cfRule type="iconSet" priority="13104">
      <iconSet reverse="1">
        <cfvo type="percent" val="0"/>
        <cfvo type="num" val="0" gte="0"/>
        <cfvo type="num" val="0.3"/>
      </iconSet>
    </cfRule>
  </conditionalFormatting>
  <conditionalFormatting sqref="CU7:CU69">
    <cfRule type="iconSet" priority="13105">
      <iconSet reverse="1">
        <cfvo type="percent" val="0"/>
        <cfvo type="num" val="0" gte="0"/>
        <cfvo type="num" val="0.3"/>
      </iconSet>
    </cfRule>
  </conditionalFormatting>
  <dataValidations count="8">
    <dataValidation type="list" allowBlank="1" showInputMessage="1" showErrorMessage="1" sqref="H7:H69" xr:uid="{0421B108-C2E1-4520-AC78-3A68D881D6E4}">
      <formula1>OFFSET(Township_start,MATCH(F7,Township_list, 0),1, COUNTIF(Township_list,F7),1)</formula1>
    </dataValidation>
    <dataValidation type="list" allowBlank="1" showInputMessage="1" showErrorMessage="1" sqref="E7:E69" xr:uid="{C2D5BC16-667D-40AF-86C5-33FBB3A67832}">
      <formula1>"Kachin, Rakhine, Shan (North)"</formula1>
    </dataValidation>
    <dataValidation type="list" allowBlank="1" showInputMessage="1" showErrorMessage="1" sqref="F7:F69" xr:uid="{00000000-0002-0000-0200-00000B000000}">
      <formula1>OFFSET(Statestart_1,MATCH(E7, State_list, 0), 1,COUNTIF(State_list,E7),1)</formula1>
    </dataValidation>
    <dataValidation type="list" allowBlank="1" showInputMessage="1" showErrorMessage="1" sqref="AR7:AR69" xr:uid="{00000000-0002-0000-0200-000003000000}">
      <formula1>"Yes,No"</formula1>
    </dataValidation>
    <dataValidation type="whole" operator="lessThan" allowBlank="1" showInputMessage="1" showErrorMessage="1" sqref="N7:N69" xr:uid="{00000000-0002-0000-0200-000005000000}">
      <formula1>999999</formula1>
    </dataValidation>
    <dataValidation type="list" allowBlank="1" showInputMessage="1" showErrorMessage="1" sqref="DU7:DU69" xr:uid="{00000000-0002-0000-0200-000002000000}">
      <formula1>"Covered, Not_covered"</formula1>
    </dataValidation>
    <dataValidation type="list" allowBlank="1" showInputMessage="1" showErrorMessage="1" sqref="AT7:AT69" xr:uid="{2DF48EF1-0052-45F9-B49D-66C550C6C337}">
      <formula1>"&lt;30%, 30%-70%, &gt;70%"</formula1>
    </dataValidation>
    <dataValidation type="list" allowBlank="1" showInputMessage="1" showErrorMessage="1" sqref="H70:H1048576 E70:F1048576 C47 C67 C49 C58 C60:C61 C70:C1048576" xr:uid="{00000000-0002-0000-0200-000000000000}">
      <formula1>#REF!</formula1>
    </dataValidation>
  </dataValidations>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C000000}">
          <x14:formula1>
            <xm:f>Lookup!$B$4:$B$60</xm:f>
          </x14:formula1>
          <xm:sqref>C7:C43 C64:C65 C50:C57 C59 C62</xm:sqref>
        </x14:dataValidation>
        <x14:dataValidation type="list" allowBlank="1" showInputMessage="1" showErrorMessage="1" xr:uid="{00000000-0002-0000-0200-00000E000000}">
          <x14:formula1>
            <xm:f>Lookup!$A$4:$A$15</xm:f>
          </x14:formula1>
          <xm:sqref>A7:A69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111"/>
  <sheetViews>
    <sheetView topLeftCell="E1" zoomScale="110" zoomScaleNormal="110" workbookViewId="0">
      <selection activeCell="Z3" sqref="Z3:Z1111"/>
    </sheetView>
  </sheetViews>
  <sheetFormatPr defaultColWidth="9" defaultRowHeight="14.25" customHeight="1"/>
  <cols>
    <col min="1" max="1" width="13.08203125" bestFit="1" customWidth="1"/>
    <col min="2" max="2" width="17" style="17" customWidth="1"/>
    <col min="3" max="3" width="37" style="88" bestFit="1" customWidth="1"/>
    <col min="4" max="4" width="16.5" style="43" customWidth="1"/>
    <col min="5" max="7" width="19.5" style="17" customWidth="1"/>
    <col min="8" max="8" width="13.1640625" style="17" customWidth="1"/>
    <col min="9" max="9" width="16.33203125" style="17" customWidth="1"/>
    <col min="10" max="10" width="11.1640625" style="17" customWidth="1"/>
    <col min="11" max="11" width="7.6640625" style="17" customWidth="1"/>
    <col min="12" max="12" width="12.6640625" style="17" customWidth="1"/>
    <col min="13" max="13" width="14.83203125" style="17" customWidth="1"/>
    <col min="14" max="14" width="15" style="17" customWidth="1"/>
    <col min="15" max="15" width="8.5" style="17" customWidth="1"/>
    <col min="16" max="17" width="7.6640625" style="17" customWidth="1"/>
    <col min="18" max="18" width="18.1640625" style="17" customWidth="1"/>
    <col min="19" max="20" width="10.5" style="17" customWidth="1"/>
    <col min="21" max="21" width="10.08203125" style="42" customWidth="1"/>
    <col min="22" max="22" width="9" customWidth="1"/>
    <col min="23" max="23" width="12.08203125" style="90" customWidth="1"/>
    <col min="24" max="24" width="10.58203125" style="44" bestFit="1" customWidth="1"/>
    <col min="25" max="25" width="16.58203125" style="17" customWidth="1"/>
    <col min="26" max="26" width="9" style="89"/>
    <col min="27" max="16384" width="9" style="17"/>
  </cols>
  <sheetData>
    <row r="1" spans="1:26" ht="14.25" customHeight="1">
      <c r="A1" s="448"/>
      <c r="C1" s="465"/>
      <c r="V1" s="448"/>
    </row>
    <row r="2" spans="1:26" ht="22.5" customHeight="1">
      <c r="A2" s="17" t="s">
        <v>21</v>
      </c>
      <c r="B2" s="17" t="s">
        <v>22</v>
      </c>
      <c r="C2" s="67" t="s">
        <v>23</v>
      </c>
      <c r="D2" s="17" t="s">
        <v>1632</v>
      </c>
      <c r="E2" s="17" t="s">
        <v>33</v>
      </c>
      <c r="F2" s="17" t="s">
        <v>1633</v>
      </c>
      <c r="G2" s="17" t="s">
        <v>1634</v>
      </c>
      <c r="H2" s="17" t="s">
        <v>27</v>
      </c>
      <c r="I2" s="17" t="s">
        <v>28</v>
      </c>
      <c r="J2" s="17" t="s">
        <v>123</v>
      </c>
      <c r="K2" s="17" t="s">
        <v>124</v>
      </c>
      <c r="L2" s="17" t="s">
        <v>749</v>
      </c>
      <c r="M2" s="17" t="s">
        <v>30</v>
      </c>
      <c r="N2" s="17" t="s">
        <v>31</v>
      </c>
      <c r="O2" s="17" t="s">
        <v>32</v>
      </c>
      <c r="P2" s="17" t="s">
        <v>750</v>
      </c>
      <c r="Q2" s="17" t="s">
        <v>751</v>
      </c>
      <c r="R2" s="66" t="s">
        <v>3067</v>
      </c>
      <c r="S2" s="66" t="s">
        <v>3068</v>
      </c>
      <c r="T2" s="90" t="s">
        <v>752</v>
      </c>
      <c r="U2" s="44" t="s">
        <v>35</v>
      </c>
      <c r="V2" s="17" t="s">
        <v>753</v>
      </c>
      <c r="W2" s="17" t="s">
        <v>2196</v>
      </c>
      <c r="X2" s="17" t="s">
        <v>2895</v>
      </c>
      <c r="Y2" s="17" t="s">
        <v>2896</v>
      </c>
      <c r="Z2" s="17" t="s">
        <v>2897</v>
      </c>
    </row>
    <row r="3" spans="1:26" s="67" customFormat="1" ht="14.25" hidden="1" customHeight="1">
      <c r="A3" s="354" t="s">
        <v>2623</v>
      </c>
      <c r="B3" s="167" t="s">
        <v>356</v>
      </c>
      <c r="C3" s="168" t="s">
        <v>2677</v>
      </c>
      <c r="D3" s="352" t="s">
        <v>1635</v>
      </c>
      <c r="E3" s="381">
        <v>198645</v>
      </c>
      <c r="F3" s="163"/>
      <c r="G3" s="163"/>
      <c r="H3" s="163"/>
      <c r="I3" s="163"/>
      <c r="J3" s="163" t="s">
        <v>793</v>
      </c>
      <c r="K3" s="163" t="s">
        <v>793</v>
      </c>
      <c r="L3" s="163" t="s">
        <v>793</v>
      </c>
      <c r="M3" s="163" t="s">
        <v>293</v>
      </c>
      <c r="N3" s="163">
        <v>19.18421936</v>
      </c>
      <c r="O3" s="163">
        <v>93.699806210000006</v>
      </c>
      <c r="P3" s="163" t="s">
        <v>794</v>
      </c>
      <c r="Q3" s="163" t="s">
        <v>775</v>
      </c>
      <c r="R3" s="164"/>
      <c r="S3" s="162"/>
      <c r="T3" s="165"/>
      <c r="U3" s="166"/>
      <c r="V3" s="163" t="s">
        <v>359</v>
      </c>
      <c r="W3" s="353"/>
      <c r="X3" s="454"/>
      <c r="Y3" s="454"/>
      <c r="Z3" s="454"/>
    </row>
    <row r="4" spans="1:26" s="67" customFormat="1" ht="14.25" hidden="1" customHeight="1">
      <c r="A4" s="354" t="s">
        <v>2623</v>
      </c>
      <c r="B4" s="175" t="s">
        <v>356</v>
      </c>
      <c r="C4" s="176" t="s">
        <v>361</v>
      </c>
      <c r="D4" s="352" t="s">
        <v>1635</v>
      </c>
      <c r="E4" s="171">
        <v>198647</v>
      </c>
      <c r="F4" s="171"/>
      <c r="G4" s="171"/>
      <c r="H4" s="171"/>
      <c r="I4" s="171"/>
      <c r="J4" s="171" t="s">
        <v>793</v>
      </c>
      <c r="K4" s="171" t="s">
        <v>793</v>
      </c>
      <c r="L4" s="171" t="s">
        <v>793</v>
      </c>
      <c r="M4" s="171" t="s">
        <v>293</v>
      </c>
      <c r="N4" s="171">
        <v>19.18943977</v>
      </c>
      <c r="O4" s="171">
        <v>93.733673100000004</v>
      </c>
      <c r="P4" s="171" t="s">
        <v>794</v>
      </c>
      <c r="Q4" s="171" t="s">
        <v>775</v>
      </c>
      <c r="R4" s="172"/>
      <c r="S4" s="170"/>
      <c r="T4" s="173"/>
      <c r="U4" s="174"/>
      <c r="V4" s="171" t="s">
        <v>361</v>
      </c>
      <c r="W4" s="353"/>
      <c r="X4" s="454"/>
      <c r="Y4" s="454"/>
      <c r="Z4" s="454"/>
    </row>
    <row r="5" spans="1:26" s="67" customFormat="1" ht="14.25" hidden="1" customHeight="1">
      <c r="A5" s="354" t="s">
        <v>2623</v>
      </c>
      <c r="B5" s="167" t="s">
        <v>356</v>
      </c>
      <c r="C5" s="168" t="s">
        <v>2522</v>
      </c>
      <c r="D5" s="352"/>
      <c r="E5" s="163">
        <v>198667</v>
      </c>
      <c r="F5" s="163"/>
      <c r="G5" s="163"/>
      <c r="H5" s="163"/>
      <c r="I5" s="163"/>
      <c r="J5" s="163" t="s">
        <v>793</v>
      </c>
      <c r="K5" s="163" t="s">
        <v>793</v>
      </c>
      <c r="L5" s="163" t="s">
        <v>793</v>
      </c>
      <c r="M5" s="163" t="s">
        <v>293</v>
      </c>
      <c r="N5" s="163"/>
      <c r="O5" s="163"/>
      <c r="P5" s="163"/>
      <c r="Q5" s="163"/>
      <c r="R5" s="164"/>
      <c r="S5" s="162"/>
      <c r="T5" s="165"/>
      <c r="U5" s="166"/>
      <c r="V5" s="163"/>
      <c r="W5" s="353"/>
      <c r="X5" s="454"/>
      <c r="Y5" s="454"/>
      <c r="Z5" s="454"/>
    </row>
    <row r="6" spans="1:26" s="67" customFormat="1" ht="14.25" hidden="1" customHeight="1">
      <c r="A6" s="354" t="s">
        <v>2623</v>
      </c>
      <c r="B6" s="350" t="s">
        <v>356</v>
      </c>
      <c r="C6" s="67" t="s">
        <v>366</v>
      </c>
      <c r="D6" s="399" t="s">
        <v>2274</v>
      </c>
      <c r="E6" s="67" t="s">
        <v>1330</v>
      </c>
      <c r="F6" s="67" t="s">
        <v>1714</v>
      </c>
      <c r="G6" s="67" t="s">
        <v>366</v>
      </c>
      <c r="H6" s="67" t="s">
        <v>41</v>
      </c>
      <c r="J6" s="67" t="s">
        <v>793</v>
      </c>
      <c r="K6" s="67" t="s">
        <v>793</v>
      </c>
      <c r="L6" s="67" t="s">
        <v>816</v>
      </c>
      <c r="M6" s="67" t="s">
        <v>293</v>
      </c>
      <c r="N6" s="67">
        <v>19.421102000000001</v>
      </c>
      <c r="O6" s="67">
        <v>93.552452000000002</v>
      </c>
      <c r="P6" s="67" t="s">
        <v>794</v>
      </c>
      <c r="Q6" s="67" t="s">
        <v>775</v>
      </c>
      <c r="R6" s="85"/>
      <c r="S6" s="86"/>
      <c r="T6" s="91"/>
      <c r="U6" s="87"/>
      <c r="V6" s="67" t="s">
        <v>366</v>
      </c>
      <c r="W6" s="350"/>
      <c r="X6" s="454"/>
      <c r="Y6" s="454"/>
      <c r="Z6" s="454"/>
    </row>
    <row r="7" spans="1:26" s="67" customFormat="1" ht="14.25" hidden="1" customHeight="1">
      <c r="A7" s="354" t="s">
        <v>2623</v>
      </c>
      <c r="B7" s="350" t="s">
        <v>356</v>
      </c>
      <c r="C7" s="67" t="s">
        <v>2519</v>
      </c>
      <c r="D7" s="399"/>
      <c r="E7" s="67">
        <v>198475</v>
      </c>
      <c r="J7" s="67" t="s">
        <v>793</v>
      </c>
      <c r="K7" s="67" t="s">
        <v>793</v>
      </c>
      <c r="L7" s="163" t="s">
        <v>793</v>
      </c>
      <c r="M7" s="67" t="s">
        <v>293</v>
      </c>
      <c r="R7" s="85"/>
      <c r="S7" s="354"/>
      <c r="T7" s="91"/>
      <c r="U7" s="87"/>
      <c r="X7" s="454"/>
      <c r="Y7" s="454"/>
      <c r="Z7" s="454"/>
    </row>
    <row r="8" spans="1:26" s="67" customFormat="1" ht="11" hidden="1" customHeight="1">
      <c r="A8" s="354" t="s">
        <v>2623</v>
      </c>
      <c r="B8" s="350" t="s">
        <v>356</v>
      </c>
      <c r="C8" s="67" t="s">
        <v>358</v>
      </c>
      <c r="D8" s="399" t="s">
        <v>1635</v>
      </c>
      <c r="E8" s="67">
        <v>198611</v>
      </c>
      <c r="J8" s="67" t="s">
        <v>793</v>
      </c>
      <c r="K8" s="67" t="s">
        <v>793</v>
      </c>
      <c r="L8" s="67" t="s">
        <v>793</v>
      </c>
      <c r="M8" s="67" t="s">
        <v>293</v>
      </c>
      <c r="N8" s="67">
        <v>19.17564964</v>
      </c>
      <c r="O8" s="67">
        <v>93.596443179999994</v>
      </c>
      <c r="P8" s="67" t="s">
        <v>794</v>
      </c>
      <c r="Q8" s="67" t="s">
        <v>775</v>
      </c>
      <c r="R8" s="85"/>
      <c r="S8" s="86"/>
      <c r="T8" s="91"/>
      <c r="U8" s="87"/>
      <c r="V8" s="67" t="s">
        <v>358</v>
      </c>
      <c r="X8" s="454"/>
      <c r="Y8" s="454"/>
      <c r="Z8" s="454"/>
    </row>
    <row r="9" spans="1:26" s="67" customFormat="1" ht="14.25" hidden="1" customHeight="1">
      <c r="A9" s="354" t="s">
        <v>2623</v>
      </c>
      <c r="B9" s="350" t="s">
        <v>356</v>
      </c>
      <c r="C9" s="67" t="s">
        <v>367</v>
      </c>
      <c r="D9" s="399" t="s">
        <v>3065</v>
      </c>
      <c r="E9" s="67" t="s">
        <v>1331</v>
      </c>
      <c r="F9" s="67" t="s">
        <v>1715</v>
      </c>
      <c r="G9" s="67" t="s">
        <v>1716</v>
      </c>
      <c r="H9" s="67" t="s">
        <v>41</v>
      </c>
      <c r="I9" s="67" t="s">
        <v>788</v>
      </c>
      <c r="J9" s="67" t="s">
        <v>43</v>
      </c>
      <c r="K9" s="67" t="s">
        <v>43</v>
      </c>
      <c r="L9" s="67" t="s">
        <v>789</v>
      </c>
      <c r="M9" s="67" t="s">
        <v>790</v>
      </c>
      <c r="N9" s="67">
        <v>19.424576999999999</v>
      </c>
      <c r="O9" s="67">
        <v>93.512326000000002</v>
      </c>
      <c r="P9" s="67" t="s">
        <v>756</v>
      </c>
      <c r="Q9" s="67" t="s">
        <v>775</v>
      </c>
      <c r="R9" s="353">
        <v>334</v>
      </c>
      <c r="S9" s="458">
        <v>1001</v>
      </c>
      <c r="T9" s="91"/>
      <c r="U9" s="87"/>
      <c r="V9" s="67" t="s">
        <v>796</v>
      </c>
      <c r="X9" s="454"/>
      <c r="Y9" s="454"/>
      <c r="Z9" s="454"/>
    </row>
    <row r="10" spans="1:26" s="67" customFormat="1" ht="14.25" hidden="1" customHeight="1">
      <c r="A10" s="354" t="s">
        <v>2623</v>
      </c>
      <c r="B10" s="351" t="s">
        <v>356</v>
      </c>
      <c r="C10" s="351" t="s">
        <v>2521</v>
      </c>
      <c r="D10" s="399"/>
      <c r="E10" s="67">
        <v>198508</v>
      </c>
      <c r="J10" s="67" t="s">
        <v>793</v>
      </c>
      <c r="K10" s="67" t="s">
        <v>793</v>
      </c>
      <c r="L10" s="163" t="s">
        <v>793</v>
      </c>
      <c r="M10" s="67" t="s">
        <v>293</v>
      </c>
      <c r="R10" s="353"/>
      <c r="S10" s="86"/>
      <c r="T10" s="91"/>
      <c r="U10" s="87"/>
      <c r="X10" s="454"/>
      <c r="Y10" s="454"/>
      <c r="Z10" s="454"/>
    </row>
    <row r="11" spans="1:26" s="67" customFormat="1" ht="14.25" hidden="1" customHeight="1">
      <c r="A11" s="354" t="s">
        <v>2623</v>
      </c>
      <c r="B11" s="350" t="s">
        <v>356</v>
      </c>
      <c r="C11" s="67" t="s">
        <v>795</v>
      </c>
      <c r="D11" s="399" t="s">
        <v>1635</v>
      </c>
      <c r="E11" s="67">
        <v>198612</v>
      </c>
      <c r="J11" s="67" t="s">
        <v>793</v>
      </c>
      <c r="K11" s="67" t="s">
        <v>793</v>
      </c>
      <c r="L11" s="67" t="s">
        <v>793</v>
      </c>
      <c r="M11" s="67" t="s">
        <v>293</v>
      </c>
      <c r="N11" s="67">
        <v>19.195390700000001</v>
      </c>
      <c r="O11" s="67">
        <v>93.585678099999996</v>
      </c>
      <c r="P11" s="67" t="s">
        <v>794</v>
      </c>
      <c r="R11" s="85"/>
      <c r="S11" s="354"/>
      <c r="T11" s="91"/>
      <c r="U11" s="87"/>
      <c r="V11" s="67" t="s">
        <v>795</v>
      </c>
      <c r="W11" s="350"/>
      <c r="X11" s="454"/>
      <c r="Y11" s="454"/>
      <c r="Z11" s="454"/>
    </row>
    <row r="12" spans="1:26" s="67" customFormat="1" ht="14.25" hidden="1" customHeight="1">
      <c r="A12" s="354" t="s">
        <v>2623</v>
      </c>
      <c r="B12" s="350" t="s">
        <v>356</v>
      </c>
      <c r="C12" s="350" t="s">
        <v>2257</v>
      </c>
      <c r="D12" s="399"/>
      <c r="E12" s="67">
        <v>198464</v>
      </c>
      <c r="F12" s="67" t="s">
        <v>2257</v>
      </c>
      <c r="J12" s="67" t="s">
        <v>793</v>
      </c>
      <c r="K12" s="67" t="s">
        <v>793</v>
      </c>
      <c r="L12" s="67" t="s">
        <v>793</v>
      </c>
      <c r="M12" s="67" t="s">
        <v>293</v>
      </c>
      <c r="N12" s="67">
        <v>19.417640689999999</v>
      </c>
      <c r="O12" s="67">
        <v>93.565246579999993</v>
      </c>
      <c r="Q12" s="67" t="s">
        <v>2223</v>
      </c>
      <c r="R12" s="353"/>
      <c r="S12" s="86"/>
      <c r="T12" s="91">
        <v>43462</v>
      </c>
      <c r="U12" s="87"/>
      <c r="W12" s="67" t="s">
        <v>2258</v>
      </c>
      <c r="X12" s="454"/>
      <c r="Y12" s="454"/>
      <c r="Z12" s="454"/>
    </row>
    <row r="13" spans="1:26" s="67" customFormat="1" ht="14.25" hidden="1" customHeight="1">
      <c r="A13" s="354" t="s">
        <v>2623</v>
      </c>
      <c r="B13" s="350" t="s">
        <v>356</v>
      </c>
      <c r="C13" s="350" t="s">
        <v>363</v>
      </c>
      <c r="D13" s="399" t="s">
        <v>1635</v>
      </c>
      <c r="E13" s="67">
        <v>198516</v>
      </c>
      <c r="J13" s="67" t="s">
        <v>793</v>
      </c>
      <c r="K13" s="67" t="s">
        <v>793</v>
      </c>
      <c r="L13" s="67" t="s">
        <v>793</v>
      </c>
      <c r="M13" s="67" t="s">
        <v>293</v>
      </c>
      <c r="N13" s="67">
        <v>19.249820710000002</v>
      </c>
      <c r="O13" s="67">
        <v>93.551040650000004</v>
      </c>
      <c r="P13" s="67" t="s">
        <v>794</v>
      </c>
      <c r="Q13" s="67" t="s">
        <v>775</v>
      </c>
      <c r="R13" s="85"/>
      <c r="S13" s="354"/>
      <c r="T13" s="91"/>
      <c r="U13" s="87"/>
      <c r="V13" s="67" t="s">
        <v>363</v>
      </c>
      <c r="X13" s="454"/>
      <c r="Y13" s="454"/>
      <c r="Z13" s="454"/>
    </row>
    <row r="14" spans="1:26" s="67" customFormat="1" ht="14.25" hidden="1" customHeight="1">
      <c r="A14" s="354" t="s">
        <v>2623</v>
      </c>
      <c r="B14" s="350" t="s">
        <v>356</v>
      </c>
      <c r="C14" s="350" t="s">
        <v>360</v>
      </c>
      <c r="D14" s="399" t="s">
        <v>1635</v>
      </c>
      <c r="E14" s="67">
        <v>198643</v>
      </c>
      <c r="J14" s="67" t="s">
        <v>793</v>
      </c>
      <c r="K14" s="67" t="s">
        <v>793</v>
      </c>
      <c r="L14" s="67" t="s">
        <v>793</v>
      </c>
      <c r="M14" s="67" t="s">
        <v>293</v>
      </c>
      <c r="N14" s="67">
        <v>19.18865967</v>
      </c>
      <c r="O14" s="67">
        <v>93.720703130000004</v>
      </c>
      <c r="P14" s="67" t="s">
        <v>794</v>
      </c>
      <c r="Q14" s="67" t="s">
        <v>775</v>
      </c>
      <c r="R14" s="85"/>
      <c r="S14" s="354"/>
      <c r="T14" s="91"/>
      <c r="U14" s="87"/>
      <c r="V14" s="67" t="s">
        <v>360</v>
      </c>
      <c r="X14" s="454"/>
      <c r="Y14" s="454"/>
      <c r="Z14" s="454"/>
    </row>
    <row r="15" spans="1:26" s="67" customFormat="1" ht="14.25" hidden="1" customHeight="1">
      <c r="A15" s="354" t="s">
        <v>2623</v>
      </c>
      <c r="B15" s="351" t="s">
        <v>356</v>
      </c>
      <c r="C15" s="351" t="s">
        <v>2520</v>
      </c>
      <c r="D15" s="399"/>
      <c r="E15" s="67">
        <v>198476</v>
      </c>
      <c r="J15" s="67" t="s">
        <v>793</v>
      </c>
      <c r="K15" s="67" t="s">
        <v>793</v>
      </c>
      <c r="L15" s="163" t="s">
        <v>793</v>
      </c>
      <c r="M15" s="67" t="s">
        <v>293</v>
      </c>
      <c r="R15" s="85"/>
      <c r="S15" s="354"/>
      <c r="T15" s="91"/>
      <c r="U15" s="87"/>
      <c r="X15" s="454"/>
      <c r="Y15" s="454"/>
      <c r="Z15" s="454"/>
    </row>
    <row r="16" spans="1:26" s="67" customFormat="1" ht="14.25" hidden="1" customHeight="1">
      <c r="A16" s="354" t="s">
        <v>2623</v>
      </c>
      <c r="B16" s="351" t="s">
        <v>356</v>
      </c>
      <c r="C16" s="351" t="s">
        <v>362</v>
      </c>
      <c r="D16" s="399" t="s">
        <v>1635</v>
      </c>
      <c r="E16" s="67">
        <v>198514</v>
      </c>
      <c r="J16" s="67" t="s">
        <v>793</v>
      </c>
      <c r="K16" s="67" t="s">
        <v>793</v>
      </c>
      <c r="L16" s="67" t="s">
        <v>793</v>
      </c>
      <c r="M16" s="67" t="s">
        <v>293</v>
      </c>
      <c r="N16" s="67">
        <v>19.221920010000002</v>
      </c>
      <c r="O16" s="67">
        <v>93.571296689999997</v>
      </c>
      <c r="P16" s="67" t="s">
        <v>794</v>
      </c>
      <c r="Q16" s="67" t="s">
        <v>775</v>
      </c>
      <c r="R16" s="85"/>
      <c r="S16" s="354"/>
      <c r="T16" s="91"/>
      <c r="U16" s="87"/>
      <c r="V16" s="67" t="s">
        <v>362</v>
      </c>
      <c r="W16" s="350"/>
      <c r="X16" s="454"/>
      <c r="Y16" s="454"/>
      <c r="Z16" s="454"/>
    </row>
    <row r="17" spans="1:26" s="67" customFormat="1" ht="14.25" hidden="1" customHeight="1">
      <c r="A17" s="354" t="s">
        <v>2623</v>
      </c>
      <c r="B17" s="351" t="s">
        <v>356</v>
      </c>
      <c r="C17" s="351" t="s">
        <v>364</v>
      </c>
      <c r="D17" s="399" t="s">
        <v>1635</v>
      </c>
      <c r="E17" s="350">
        <v>198512</v>
      </c>
      <c r="F17" s="350"/>
      <c r="G17" s="350"/>
      <c r="H17" s="350"/>
      <c r="I17" s="350"/>
      <c r="J17" s="350" t="s">
        <v>793</v>
      </c>
      <c r="K17" s="67" t="s">
        <v>793</v>
      </c>
      <c r="L17" s="67" t="s">
        <v>793</v>
      </c>
      <c r="M17" s="67" t="s">
        <v>293</v>
      </c>
      <c r="N17" s="350">
        <v>19.254320140000001</v>
      </c>
      <c r="O17" s="350">
        <v>93.548591610000003</v>
      </c>
      <c r="P17" s="67" t="s">
        <v>794</v>
      </c>
      <c r="Q17" s="350" t="s">
        <v>775</v>
      </c>
      <c r="R17" s="353"/>
      <c r="S17" s="354"/>
      <c r="T17" s="373"/>
      <c r="U17" s="355"/>
      <c r="V17" s="350" t="s">
        <v>364</v>
      </c>
      <c r="X17" s="454"/>
      <c r="Y17" s="454"/>
      <c r="Z17" s="454"/>
    </row>
    <row r="18" spans="1:26" s="67" customFormat="1" ht="14.25" hidden="1" customHeight="1">
      <c r="A18" s="354" t="s">
        <v>2623</v>
      </c>
      <c r="B18" s="351" t="s">
        <v>356</v>
      </c>
      <c r="C18" s="351" t="s">
        <v>357</v>
      </c>
      <c r="D18" s="399" t="s">
        <v>1635</v>
      </c>
      <c r="E18" s="356">
        <v>198657</v>
      </c>
      <c r="J18" s="67" t="s">
        <v>793</v>
      </c>
      <c r="K18" s="67" t="s">
        <v>793</v>
      </c>
      <c r="L18" s="67" t="s">
        <v>793</v>
      </c>
      <c r="M18" s="67" t="s">
        <v>293</v>
      </c>
      <c r="N18" s="350">
        <v>19.170919420000001</v>
      </c>
      <c r="O18" s="350">
        <v>93.692680359999997</v>
      </c>
      <c r="P18" s="67" t="s">
        <v>794</v>
      </c>
      <c r="Q18" s="67" t="s">
        <v>775</v>
      </c>
      <c r="R18" s="85"/>
      <c r="S18" s="86"/>
      <c r="T18" s="91"/>
      <c r="U18" s="87"/>
      <c r="V18" s="67" t="s">
        <v>357</v>
      </c>
      <c r="W18" s="350"/>
      <c r="X18" s="454"/>
      <c r="Y18" s="454"/>
      <c r="Z18" s="454"/>
    </row>
    <row r="19" spans="1:26" s="67" customFormat="1" ht="14.25" hidden="1" customHeight="1">
      <c r="A19" s="357" t="s">
        <v>2623</v>
      </c>
      <c r="B19" s="357" t="s">
        <v>301</v>
      </c>
      <c r="C19" s="358" t="s">
        <v>635</v>
      </c>
      <c r="D19" s="352"/>
      <c r="E19" s="350">
        <v>196824</v>
      </c>
      <c r="J19" s="67" t="s">
        <v>793</v>
      </c>
      <c r="K19" s="67" t="s">
        <v>793</v>
      </c>
      <c r="L19" s="67" t="s">
        <v>793</v>
      </c>
      <c r="M19" s="67" t="s">
        <v>1979</v>
      </c>
      <c r="N19" s="350">
        <v>20.855012890000001</v>
      </c>
      <c r="O19" s="350">
        <v>92.91</v>
      </c>
      <c r="R19" s="361"/>
      <c r="S19" s="354"/>
      <c r="T19" s="91">
        <v>43591</v>
      </c>
      <c r="U19" s="361"/>
      <c r="W19" s="353"/>
      <c r="X19" s="454"/>
      <c r="Y19" s="454"/>
      <c r="Z19" s="454"/>
    </row>
    <row r="20" spans="1:26" s="67" customFormat="1" ht="14.25" hidden="1" customHeight="1">
      <c r="A20" s="354" t="s">
        <v>2623</v>
      </c>
      <c r="B20" s="350" t="s">
        <v>301</v>
      </c>
      <c r="C20" s="67" t="s">
        <v>944</v>
      </c>
      <c r="D20" s="399" t="s">
        <v>2684</v>
      </c>
      <c r="E20" s="350" t="s">
        <v>1396</v>
      </c>
      <c r="F20" s="67" t="s">
        <v>1840</v>
      </c>
      <c r="G20" s="67" t="s">
        <v>944</v>
      </c>
      <c r="J20" s="67" t="s">
        <v>793</v>
      </c>
      <c r="K20" s="67" t="s">
        <v>793</v>
      </c>
      <c r="L20" s="67" t="s">
        <v>878</v>
      </c>
      <c r="M20" s="67" t="s">
        <v>790</v>
      </c>
      <c r="N20" s="365">
        <v>20.921424999999999</v>
      </c>
      <c r="O20" s="365">
        <v>93.003204999999994</v>
      </c>
      <c r="P20" s="67" t="s">
        <v>794</v>
      </c>
      <c r="R20" s="353"/>
      <c r="S20" s="354"/>
      <c r="T20" s="91"/>
      <c r="U20" s="87" t="s">
        <v>855</v>
      </c>
      <c r="V20" s="67" t="s">
        <v>944</v>
      </c>
      <c r="X20" s="454"/>
      <c r="Y20" s="454"/>
      <c r="Z20" s="454"/>
    </row>
    <row r="21" spans="1:26" s="67" customFormat="1" ht="14.25" hidden="1" customHeight="1">
      <c r="A21" s="354" t="s">
        <v>2623</v>
      </c>
      <c r="B21" s="350" t="s">
        <v>301</v>
      </c>
      <c r="C21" s="350" t="s">
        <v>943</v>
      </c>
      <c r="D21" s="399" t="s">
        <v>2684</v>
      </c>
      <c r="E21" s="351" t="s">
        <v>1395</v>
      </c>
      <c r="F21" s="350" t="s">
        <v>943</v>
      </c>
      <c r="G21" s="67" t="s">
        <v>1839</v>
      </c>
      <c r="J21" s="67" t="s">
        <v>793</v>
      </c>
      <c r="K21" s="67" t="s">
        <v>793</v>
      </c>
      <c r="L21" s="67" t="s">
        <v>878</v>
      </c>
      <c r="M21" s="67" t="s">
        <v>790</v>
      </c>
      <c r="N21" s="365">
        <v>20.896740000000001</v>
      </c>
      <c r="O21" s="365">
        <v>93.014349999999993</v>
      </c>
      <c r="P21" s="67" t="s">
        <v>794</v>
      </c>
      <c r="R21" s="353"/>
      <c r="S21" s="354"/>
      <c r="T21" s="91"/>
      <c r="U21" s="87" t="s">
        <v>855</v>
      </c>
      <c r="V21" s="67" t="s">
        <v>943</v>
      </c>
      <c r="W21" s="350"/>
      <c r="X21" s="454"/>
      <c r="Y21" s="454"/>
      <c r="Z21" s="454"/>
    </row>
    <row r="22" spans="1:26" s="67" customFormat="1" ht="14.25" hidden="1" customHeight="1">
      <c r="A22" s="354" t="s">
        <v>2623</v>
      </c>
      <c r="B22" s="350" t="s">
        <v>301</v>
      </c>
      <c r="C22" s="350" t="s">
        <v>302</v>
      </c>
      <c r="D22" s="399" t="s">
        <v>1635</v>
      </c>
      <c r="E22" s="350"/>
      <c r="F22" s="350"/>
      <c r="G22" s="350"/>
      <c r="H22" s="350"/>
      <c r="I22" s="350"/>
      <c r="J22" s="350" t="s">
        <v>793</v>
      </c>
      <c r="K22" s="350" t="s">
        <v>793</v>
      </c>
      <c r="L22" s="350" t="s">
        <v>793</v>
      </c>
      <c r="M22" s="350" t="s">
        <v>293</v>
      </c>
      <c r="N22" s="350"/>
      <c r="O22" s="350"/>
      <c r="P22" s="350" t="s">
        <v>794</v>
      </c>
      <c r="Q22" s="350" t="s">
        <v>775</v>
      </c>
      <c r="R22" s="353"/>
      <c r="S22" s="354"/>
      <c r="T22" s="373"/>
      <c r="U22" s="355"/>
      <c r="V22" s="350" t="s">
        <v>302</v>
      </c>
      <c r="W22" s="350"/>
      <c r="X22" s="454"/>
      <c r="Y22" s="454"/>
      <c r="Z22" s="454"/>
    </row>
    <row r="23" spans="1:26" s="67" customFormat="1" ht="14.25" hidden="1" customHeight="1">
      <c r="A23" s="354" t="s">
        <v>2623</v>
      </c>
      <c r="B23" s="350" t="s">
        <v>301</v>
      </c>
      <c r="C23" s="350" t="s">
        <v>565</v>
      </c>
      <c r="D23" s="399" t="s">
        <v>2684</v>
      </c>
      <c r="E23" s="350" t="s">
        <v>1383</v>
      </c>
      <c r="F23" s="350"/>
      <c r="G23" s="350"/>
      <c r="H23" s="350"/>
      <c r="I23" s="350"/>
      <c r="J23" s="350" t="s">
        <v>793</v>
      </c>
      <c r="K23" s="350" t="s">
        <v>793</v>
      </c>
      <c r="L23" s="350" t="s">
        <v>878</v>
      </c>
      <c r="M23" s="350" t="s">
        <v>293</v>
      </c>
      <c r="N23" s="350">
        <v>20.720213000000001</v>
      </c>
      <c r="O23" s="350">
        <v>92.961841000000007</v>
      </c>
      <c r="P23" s="350" t="s">
        <v>794</v>
      </c>
      <c r="Q23" s="350" t="s">
        <v>775</v>
      </c>
      <c r="R23" s="353"/>
      <c r="S23" s="354"/>
      <c r="T23" s="373"/>
      <c r="U23" s="355"/>
      <c r="V23" s="350" t="s">
        <v>565</v>
      </c>
      <c r="W23" s="350"/>
      <c r="X23" s="454"/>
      <c r="Y23" s="454"/>
      <c r="Z23" s="454"/>
    </row>
    <row r="24" spans="1:26" s="67" customFormat="1" ht="14.25" hidden="1" customHeight="1">
      <c r="A24" s="354" t="s">
        <v>2623</v>
      </c>
      <c r="B24" s="350" t="s">
        <v>301</v>
      </c>
      <c r="C24" s="67" t="s">
        <v>926</v>
      </c>
      <c r="D24" s="399" t="s">
        <v>1635</v>
      </c>
      <c r="E24" s="67">
        <v>196946</v>
      </c>
      <c r="J24" s="67" t="s">
        <v>793</v>
      </c>
      <c r="K24" s="67" t="s">
        <v>793</v>
      </c>
      <c r="L24" s="67" t="s">
        <v>793</v>
      </c>
      <c r="M24" s="67" t="s">
        <v>293</v>
      </c>
      <c r="N24" s="67">
        <v>20.720213000000001</v>
      </c>
      <c r="O24" s="67">
        <v>92.961841000000007</v>
      </c>
      <c r="P24" s="67" t="s">
        <v>794</v>
      </c>
      <c r="R24" s="85"/>
      <c r="S24" s="86"/>
      <c r="T24" s="91"/>
      <c r="U24" s="87"/>
      <c r="V24" s="67" t="s">
        <v>565</v>
      </c>
      <c r="X24" s="454"/>
      <c r="Y24" s="454"/>
      <c r="Z24" s="454"/>
    </row>
    <row r="25" spans="1:26" s="67" customFormat="1" ht="14.25" hidden="1" customHeight="1">
      <c r="A25" s="354" t="s">
        <v>2623</v>
      </c>
      <c r="B25" s="350" t="s">
        <v>301</v>
      </c>
      <c r="C25" s="350" t="s">
        <v>695</v>
      </c>
      <c r="D25" s="399" t="s">
        <v>1635</v>
      </c>
      <c r="E25" s="350">
        <v>196878</v>
      </c>
      <c r="F25" s="350"/>
      <c r="G25" s="350"/>
      <c r="H25" s="350"/>
      <c r="I25" s="350"/>
      <c r="J25" s="350" t="s">
        <v>793</v>
      </c>
      <c r="K25" s="350" t="s">
        <v>793</v>
      </c>
      <c r="L25" s="350" t="s">
        <v>793</v>
      </c>
      <c r="M25" s="350" t="s">
        <v>293</v>
      </c>
      <c r="N25" s="350">
        <v>20.627639769999998</v>
      </c>
      <c r="O25" s="350">
        <v>93.022773740000005</v>
      </c>
      <c r="P25" s="350" t="s">
        <v>794</v>
      </c>
      <c r="Q25" s="350" t="s">
        <v>775</v>
      </c>
      <c r="R25" s="353"/>
      <c r="S25" s="354"/>
      <c r="T25" s="373"/>
      <c r="U25" s="355"/>
      <c r="V25" s="350"/>
      <c r="W25" s="350"/>
      <c r="X25" s="454"/>
      <c r="Y25" s="454"/>
      <c r="Z25" s="454"/>
    </row>
    <row r="26" spans="1:26" s="67" customFormat="1" ht="14.25" hidden="1" customHeight="1">
      <c r="A26" s="357" t="s">
        <v>2623</v>
      </c>
      <c r="B26" s="357" t="s">
        <v>301</v>
      </c>
      <c r="C26" s="358" t="s">
        <v>2733</v>
      </c>
      <c r="D26" s="352"/>
      <c r="E26" s="163">
        <v>196937</v>
      </c>
      <c r="J26" s="67" t="s">
        <v>2627</v>
      </c>
      <c r="K26" s="67" t="s">
        <v>2596</v>
      </c>
      <c r="L26" s="67" t="s">
        <v>2596</v>
      </c>
      <c r="N26" s="163">
        <v>20.64656067</v>
      </c>
      <c r="O26" s="163">
        <v>92.976043700000005</v>
      </c>
      <c r="R26" s="361"/>
      <c r="S26" s="354"/>
      <c r="T26" s="91">
        <v>43591</v>
      </c>
      <c r="U26" s="361"/>
      <c r="W26" s="353"/>
      <c r="X26" s="454"/>
      <c r="Y26" s="454"/>
      <c r="Z26" s="454"/>
    </row>
    <row r="27" spans="1:26" s="67" customFormat="1" ht="14.25" hidden="1" customHeight="1">
      <c r="A27" s="354" t="s">
        <v>2623</v>
      </c>
      <c r="B27" s="175" t="s">
        <v>301</v>
      </c>
      <c r="C27" s="176" t="s">
        <v>2259</v>
      </c>
      <c r="D27" s="352"/>
      <c r="E27" s="171">
        <v>196933</v>
      </c>
      <c r="F27" s="171" t="s">
        <v>866</v>
      </c>
      <c r="G27" s="171"/>
      <c r="H27" s="171"/>
      <c r="I27" s="171"/>
      <c r="J27" s="171" t="s">
        <v>793</v>
      </c>
      <c r="K27" s="171" t="s">
        <v>793</v>
      </c>
      <c r="L27" s="171" t="s">
        <v>793</v>
      </c>
      <c r="M27" s="171"/>
      <c r="N27" s="171">
        <v>20.66370964</v>
      </c>
      <c r="O27" s="171">
        <v>92.973167419999996</v>
      </c>
      <c r="P27" s="171" t="s">
        <v>794</v>
      </c>
      <c r="Q27" s="171" t="s">
        <v>2223</v>
      </c>
      <c r="R27" s="172"/>
      <c r="S27" s="170"/>
      <c r="T27" s="173">
        <v>43465</v>
      </c>
      <c r="U27" s="174" t="s">
        <v>2265</v>
      </c>
      <c r="V27" s="171" t="s">
        <v>2259</v>
      </c>
      <c r="W27" s="353"/>
      <c r="X27" s="454"/>
      <c r="Y27" s="454"/>
      <c r="Z27" s="454"/>
    </row>
    <row r="28" spans="1:26" s="67" customFormat="1" ht="14.25" hidden="1" customHeight="1">
      <c r="A28" s="357" t="s">
        <v>2623</v>
      </c>
      <c r="B28" s="357" t="s">
        <v>301</v>
      </c>
      <c r="C28" s="358" t="s">
        <v>2734</v>
      </c>
      <c r="D28" s="352"/>
      <c r="E28" s="350">
        <v>196940</v>
      </c>
      <c r="F28" s="350"/>
      <c r="G28" s="350"/>
      <c r="H28" s="350"/>
      <c r="I28" s="350"/>
      <c r="J28" s="350" t="s">
        <v>2627</v>
      </c>
      <c r="K28" s="350" t="s">
        <v>2596</v>
      </c>
      <c r="L28" s="350" t="s">
        <v>2596</v>
      </c>
      <c r="M28" s="350"/>
      <c r="N28" s="350">
        <v>20.6563606262207</v>
      </c>
      <c r="O28" s="350">
        <v>92.998542785644503</v>
      </c>
      <c r="P28" s="350"/>
      <c r="Q28" s="350"/>
      <c r="R28" s="361"/>
      <c r="S28" s="354"/>
      <c r="T28" s="373">
        <v>43591</v>
      </c>
      <c r="U28" s="361"/>
      <c r="V28" s="350"/>
      <c r="W28" s="353"/>
      <c r="X28" s="454"/>
      <c r="Y28" s="454"/>
      <c r="Z28" s="454"/>
    </row>
    <row r="29" spans="1:26" s="67" customFormat="1" ht="14.25" hidden="1" customHeight="1">
      <c r="A29" s="357" t="s">
        <v>2623</v>
      </c>
      <c r="B29" s="357" t="s">
        <v>301</v>
      </c>
      <c r="C29" s="358" t="s">
        <v>2732</v>
      </c>
      <c r="D29" s="352"/>
      <c r="E29" s="350">
        <v>196942</v>
      </c>
      <c r="F29" s="350"/>
      <c r="G29" s="350"/>
      <c r="H29" s="350"/>
      <c r="I29" s="350"/>
      <c r="J29" s="67" t="s">
        <v>2627</v>
      </c>
      <c r="K29" s="67" t="s">
        <v>2596</v>
      </c>
      <c r="L29" s="67" t="s">
        <v>2596</v>
      </c>
      <c r="M29" s="350"/>
      <c r="N29" s="350">
        <v>20.6715202331543</v>
      </c>
      <c r="O29" s="350">
        <v>92.998092651367202</v>
      </c>
      <c r="Q29" s="350"/>
      <c r="R29" s="361"/>
      <c r="S29" s="354"/>
      <c r="T29" s="373">
        <v>43591</v>
      </c>
      <c r="U29" s="361"/>
      <c r="V29" s="350"/>
      <c r="W29" s="353"/>
      <c r="X29" s="454"/>
      <c r="Y29" s="454"/>
      <c r="Z29" s="454"/>
    </row>
    <row r="30" spans="1:26" s="67" customFormat="1" ht="14.25" hidden="1" customHeight="1">
      <c r="A30" s="354" t="s">
        <v>2623</v>
      </c>
      <c r="B30" s="350" t="s">
        <v>301</v>
      </c>
      <c r="C30" s="350" t="s">
        <v>551</v>
      </c>
      <c r="D30" s="399" t="s">
        <v>1635</v>
      </c>
      <c r="E30" s="350">
        <v>196943</v>
      </c>
      <c r="F30" s="350"/>
      <c r="G30" s="350"/>
      <c r="H30" s="350"/>
      <c r="I30" s="350"/>
      <c r="J30" s="350" t="s">
        <v>799</v>
      </c>
      <c r="K30" s="350" t="s">
        <v>793</v>
      </c>
      <c r="L30" s="350" t="s">
        <v>799</v>
      </c>
      <c r="M30" s="350" t="s">
        <v>293</v>
      </c>
      <c r="N30" s="350">
        <v>20.705930710000001</v>
      </c>
      <c r="O30" s="350">
        <v>93.001953130000004</v>
      </c>
      <c r="P30" s="350" t="s">
        <v>918</v>
      </c>
      <c r="Q30" s="350" t="s">
        <v>775</v>
      </c>
      <c r="R30" s="353"/>
      <c r="S30" s="354"/>
      <c r="T30" s="373"/>
      <c r="U30" s="355"/>
      <c r="V30" s="350" t="s">
        <v>551</v>
      </c>
      <c r="W30" s="350"/>
      <c r="X30" s="454"/>
      <c r="Y30" s="454"/>
      <c r="Z30" s="454"/>
    </row>
    <row r="31" spans="1:26" s="67" customFormat="1" ht="14.25" hidden="1" customHeight="1">
      <c r="A31" s="357" t="s">
        <v>2623</v>
      </c>
      <c r="B31" s="357" t="s">
        <v>301</v>
      </c>
      <c r="C31" s="358" t="s">
        <v>2729</v>
      </c>
      <c r="D31" s="352"/>
      <c r="E31" s="350">
        <v>196943</v>
      </c>
      <c r="F31" s="350"/>
      <c r="G31" s="350"/>
      <c r="H31" s="350"/>
      <c r="I31" s="350"/>
      <c r="J31" s="350" t="s">
        <v>2627</v>
      </c>
      <c r="K31" s="350" t="s">
        <v>2596</v>
      </c>
      <c r="L31" s="350" t="s">
        <v>2596</v>
      </c>
      <c r="M31" s="350"/>
      <c r="N31" s="350">
        <v>20.705930710000001</v>
      </c>
      <c r="O31" s="350">
        <v>93.001953130000004</v>
      </c>
      <c r="P31" s="350"/>
      <c r="Q31" s="350"/>
      <c r="R31" s="361"/>
      <c r="S31" s="354"/>
      <c r="T31" s="373">
        <v>43591</v>
      </c>
      <c r="U31" s="361"/>
      <c r="V31" s="350"/>
      <c r="W31" s="353"/>
      <c r="X31" s="454"/>
      <c r="Y31" s="454"/>
      <c r="Z31" s="454"/>
    </row>
    <row r="32" spans="1:26" s="67" customFormat="1" ht="14.25" hidden="1" customHeight="1">
      <c r="A32" s="354" t="s">
        <v>2623</v>
      </c>
      <c r="B32" s="167" t="s">
        <v>301</v>
      </c>
      <c r="C32" s="168" t="s">
        <v>634</v>
      </c>
      <c r="D32" s="352" t="s">
        <v>1635</v>
      </c>
      <c r="E32" s="163">
        <v>196825</v>
      </c>
      <c r="F32" s="163"/>
      <c r="G32" s="163"/>
      <c r="H32" s="163"/>
      <c r="I32" s="163"/>
      <c r="J32" s="163" t="s">
        <v>799</v>
      </c>
      <c r="K32" s="163" t="s">
        <v>793</v>
      </c>
      <c r="L32" s="163" t="s">
        <v>799</v>
      </c>
      <c r="M32" s="163" t="s">
        <v>1979</v>
      </c>
      <c r="N32" s="163">
        <v>20.851089479999999</v>
      </c>
      <c r="O32" s="163">
        <v>92.916893009999995</v>
      </c>
      <c r="P32" s="163" t="s">
        <v>918</v>
      </c>
      <c r="Q32" s="163" t="s">
        <v>921</v>
      </c>
      <c r="R32" s="164"/>
      <c r="S32" s="162"/>
      <c r="T32" s="165">
        <v>43011</v>
      </c>
      <c r="U32" s="166" t="s">
        <v>922</v>
      </c>
      <c r="V32" s="163"/>
      <c r="W32" s="353"/>
      <c r="X32" s="454"/>
      <c r="Y32" s="454"/>
      <c r="Z32" s="454"/>
    </row>
    <row r="33" spans="1:26" s="67" customFormat="1" ht="14.25" hidden="1" customHeight="1">
      <c r="A33" s="354" t="s">
        <v>2623</v>
      </c>
      <c r="B33" s="350" t="s">
        <v>301</v>
      </c>
      <c r="C33" s="350" t="s">
        <v>513</v>
      </c>
      <c r="D33" s="399" t="s">
        <v>1635</v>
      </c>
      <c r="E33" s="350">
        <v>196983</v>
      </c>
      <c r="J33" s="67" t="s">
        <v>793</v>
      </c>
      <c r="K33" s="67" t="s">
        <v>793</v>
      </c>
      <c r="L33" s="67" t="s">
        <v>793</v>
      </c>
      <c r="M33" s="67" t="s">
        <v>293</v>
      </c>
      <c r="N33" s="67">
        <v>20.644098280000001</v>
      </c>
      <c r="O33" s="67">
        <v>93.036460880000007</v>
      </c>
      <c r="P33" s="67" t="s">
        <v>794</v>
      </c>
      <c r="Q33" s="67" t="s">
        <v>775</v>
      </c>
      <c r="R33" s="353"/>
      <c r="S33" s="354"/>
      <c r="T33" s="91"/>
      <c r="U33" s="87"/>
      <c r="W33" s="350"/>
      <c r="X33" s="454"/>
      <c r="Y33" s="454"/>
      <c r="Z33" s="454"/>
    </row>
    <row r="34" spans="1:26" s="67" customFormat="1" ht="14.25" hidden="1" customHeight="1">
      <c r="A34" s="354" t="s">
        <v>2623</v>
      </c>
      <c r="B34" s="350" t="s">
        <v>301</v>
      </c>
      <c r="C34" s="350" t="s">
        <v>555</v>
      </c>
      <c r="D34" s="399" t="s">
        <v>2684</v>
      </c>
      <c r="E34" s="67" t="s">
        <v>1380</v>
      </c>
      <c r="F34" s="67" t="s">
        <v>555</v>
      </c>
      <c r="G34" s="67" t="s">
        <v>1728</v>
      </c>
      <c r="J34" s="67" t="s">
        <v>793</v>
      </c>
      <c r="K34" s="67" t="s">
        <v>793</v>
      </c>
      <c r="L34" s="67" t="s">
        <v>878</v>
      </c>
      <c r="M34" s="67" t="s">
        <v>790</v>
      </c>
      <c r="N34" s="67">
        <v>20.713259999999998</v>
      </c>
      <c r="O34" s="67">
        <v>93.014089999999996</v>
      </c>
      <c r="P34" s="67" t="s">
        <v>794</v>
      </c>
      <c r="Q34" s="67" t="s">
        <v>775</v>
      </c>
      <c r="R34" s="353"/>
      <c r="S34" s="354"/>
      <c r="T34" s="91"/>
      <c r="U34" s="87"/>
      <c r="V34" s="67" t="s">
        <v>555</v>
      </c>
      <c r="X34" s="454"/>
      <c r="Y34" s="454"/>
      <c r="Z34" s="454"/>
    </row>
    <row r="35" spans="1:26" s="67" customFormat="1" ht="14.25" hidden="1" customHeight="1">
      <c r="A35" s="354" t="s">
        <v>2623</v>
      </c>
      <c r="B35" s="175" t="s">
        <v>301</v>
      </c>
      <c r="C35" s="176" t="s">
        <v>553</v>
      </c>
      <c r="D35" s="352" t="s">
        <v>1635</v>
      </c>
      <c r="E35" s="171">
        <v>196973</v>
      </c>
      <c r="F35" s="171"/>
      <c r="G35" s="171"/>
      <c r="H35" s="171"/>
      <c r="I35" s="171"/>
      <c r="J35" s="171" t="s">
        <v>793</v>
      </c>
      <c r="K35" s="171" t="s">
        <v>793</v>
      </c>
      <c r="L35" s="171" t="s">
        <v>793</v>
      </c>
      <c r="M35" s="171" t="s">
        <v>293</v>
      </c>
      <c r="N35" s="171">
        <v>20.709970469999998</v>
      </c>
      <c r="O35" s="171">
        <v>93.015357969999997</v>
      </c>
      <c r="P35" s="171" t="s">
        <v>794</v>
      </c>
      <c r="Q35" s="171" t="s">
        <v>775</v>
      </c>
      <c r="R35" s="172"/>
      <c r="S35" s="170"/>
      <c r="T35" s="173"/>
      <c r="U35" s="174"/>
      <c r="V35" s="171"/>
      <c r="W35" s="353"/>
      <c r="X35" s="454"/>
      <c r="Y35" s="454"/>
      <c r="Z35" s="454"/>
    </row>
    <row r="36" spans="1:26" s="67" customFormat="1" ht="14.25" hidden="1" customHeight="1">
      <c r="A36" s="354" t="s">
        <v>2623</v>
      </c>
      <c r="B36" s="167" t="s">
        <v>301</v>
      </c>
      <c r="C36" s="168" t="s">
        <v>606</v>
      </c>
      <c r="D36" s="352" t="s">
        <v>1635</v>
      </c>
      <c r="E36" s="163">
        <v>196883</v>
      </c>
      <c r="F36" s="163"/>
      <c r="G36" s="163"/>
      <c r="H36" s="163"/>
      <c r="I36" s="163"/>
      <c r="J36" s="163" t="s">
        <v>799</v>
      </c>
      <c r="K36" s="163" t="s">
        <v>793</v>
      </c>
      <c r="L36" s="163" t="s">
        <v>799</v>
      </c>
      <c r="M36" s="163" t="s">
        <v>1979</v>
      </c>
      <c r="N36" s="163">
        <v>20.803529739999998</v>
      </c>
      <c r="O36" s="163">
        <v>92.929466250000004</v>
      </c>
      <c r="P36" s="163" t="s">
        <v>918</v>
      </c>
      <c r="Q36" s="163"/>
      <c r="R36" s="164"/>
      <c r="S36" s="162"/>
      <c r="T36" s="165"/>
      <c r="U36" s="166"/>
      <c r="V36" s="163" t="s">
        <v>606</v>
      </c>
      <c r="W36" s="353"/>
      <c r="X36" s="454"/>
      <c r="Y36" s="454"/>
      <c r="Z36" s="454"/>
    </row>
    <row r="37" spans="1:26" s="67" customFormat="1" ht="14.25" hidden="1" customHeight="1">
      <c r="A37" s="357" t="s">
        <v>2623</v>
      </c>
      <c r="B37" s="357" t="s">
        <v>301</v>
      </c>
      <c r="C37" s="358" t="s">
        <v>2728</v>
      </c>
      <c r="D37" s="352"/>
      <c r="F37" s="350"/>
      <c r="J37" s="67" t="s">
        <v>2627</v>
      </c>
      <c r="K37" s="67" t="s">
        <v>2596</v>
      </c>
      <c r="L37" s="67" t="s">
        <v>2596</v>
      </c>
      <c r="R37" s="361"/>
      <c r="S37" s="354"/>
      <c r="T37" s="91">
        <v>43591</v>
      </c>
      <c r="U37" s="361"/>
      <c r="W37" s="353"/>
      <c r="X37" s="454"/>
      <c r="Y37" s="454"/>
      <c r="Z37" s="454"/>
    </row>
    <row r="38" spans="1:26" s="67" customFormat="1" ht="14.25" hidden="1" customHeight="1">
      <c r="A38" s="354" t="s">
        <v>2623</v>
      </c>
      <c r="B38" s="167" t="s">
        <v>301</v>
      </c>
      <c r="C38" s="168" t="s">
        <v>546</v>
      </c>
      <c r="D38" s="399" t="s">
        <v>2684</v>
      </c>
      <c r="E38" s="163" t="s">
        <v>1379</v>
      </c>
      <c r="F38" s="163" t="s">
        <v>551</v>
      </c>
      <c r="G38" s="163" t="s">
        <v>546</v>
      </c>
      <c r="H38" s="163"/>
      <c r="I38" s="163"/>
      <c r="J38" s="67" t="s">
        <v>793</v>
      </c>
      <c r="K38" s="67" t="s">
        <v>793</v>
      </c>
      <c r="L38" s="67" t="s">
        <v>878</v>
      </c>
      <c r="M38" s="67" t="s">
        <v>790</v>
      </c>
      <c r="N38" s="67" t="s">
        <v>794</v>
      </c>
      <c r="O38" s="163">
        <v>93.009900000000002</v>
      </c>
      <c r="P38" s="67" t="s">
        <v>794</v>
      </c>
      <c r="Q38" s="163" t="s">
        <v>775</v>
      </c>
      <c r="R38" s="85"/>
      <c r="S38" s="354"/>
      <c r="T38" s="165"/>
      <c r="U38" s="166"/>
      <c r="V38" s="163" t="s">
        <v>923</v>
      </c>
      <c r="W38" s="353"/>
      <c r="X38" s="454"/>
      <c r="Y38" s="454"/>
      <c r="Z38" s="454"/>
    </row>
    <row r="39" spans="1:26" s="67" customFormat="1" ht="14.25" hidden="1" customHeight="1">
      <c r="A39" s="354" t="s">
        <v>2623</v>
      </c>
      <c r="B39" s="357" t="s">
        <v>301</v>
      </c>
      <c r="C39" s="358" t="s">
        <v>2691</v>
      </c>
      <c r="D39" s="352"/>
      <c r="E39" s="67">
        <v>196906</v>
      </c>
      <c r="J39" s="67" t="s">
        <v>2627</v>
      </c>
      <c r="K39" s="67" t="s">
        <v>2596</v>
      </c>
      <c r="L39" s="67" t="s">
        <v>2596</v>
      </c>
      <c r="N39" s="67">
        <v>20.680830001831101</v>
      </c>
      <c r="O39" s="67">
        <v>92.917633056640597</v>
      </c>
      <c r="R39" s="361"/>
      <c r="S39" s="354"/>
      <c r="T39" s="91">
        <v>43591</v>
      </c>
      <c r="U39" s="361"/>
      <c r="W39" s="353"/>
      <c r="X39" s="454"/>
      <c r="Y39" s="454"/>
      <c r="Z39" s="454"/>
    </row>
    <row r="40" spans="1:26" s="67" customFormat="1" ht="14.25" hidden="1" customHeight="1">
      <c r="A40" s="354" t="s">
        <v>2623</v>
      </c>
      <c r="B40" s="350" t="s">
        <v>301</v>
      </c>
      <c r="C40" s="350" t="s">
        <v>2208</v>
      </c>
      <c r="D40" s="399"/>
      <c r="E40" s="67">
        <v>196804</v>
      </c>
      <c r="J40" s="67" t="s">
        <v>793</v>
      </c>
      <c r="K40" s="67" t="s">
        <v>793</v>
      </c>
      <c r="L40" s="67" t="s">
        <v>793</v>
      </c>
      <c r="N40" s="67">
        <v>20.896429059999999</v>
      </c>
      <c r="O40" s="67">
        <v>92.940193179999994</v>
      </c>
      <c r="P40" s="67" t="s">
        <v>794</v>
      </c>
      <c r="R40" s="353"/>
      <c r="S40" s="86"/>
      <c r="T40" s="91"/>
      <c r="U40" s="87"/>
      <c r="V40" s="67" t="s">
        <v>2200</v>
      </c>
      <c r="X40" s="454"/>
      <c r="Y40" s="454"/>
      <c r="Z40" s="454"/>
    </row>
    <row r="41" spans="1:26" s="67" customFormat="1" ht="14.25" hidden="1" customHeight="1">
      <c r="A41" s="354" t="s">
        <v>2623</v>
      </c>
      <c r="B41" s="350" t="s">
        <v>301</v>
      </c>
      <c r="C41" s="350" t="s">
        <v>2209</v>
      </c>
      <c r="D41" s="399"/>
      <c r="E41" s="350">
        <v>196816</v>
      </c>
      <c r="F41" s="350"/>
      <c r="G41" s="350"/>
      <c r="H41" s="350"/>
      <c r="J41" s="67" t="s">
        <v>793</v>
      </c>
      <c r="K41" s="67" t="s">
        <v>793</v>
      </c>
      <c r="L41" s="350" t="s">
        <v>793</v>
      </c>
      <c r="N41" s="350">
        <v>20.727590559999999</v>
      </c>
      <c r="O41" s="350">
        <v>92.969352720000003</v>
      </c>
      <c r="P41" s="350" t="s">
        <v>794</v>
      </c>
      <c r="R41" s="353"/>
      <c r="S41" s="354"/>
      <c r="T41" s="91"/>
      <c r="U41" s="355"/>
      <c r="V41" s="350" t="s">
        <v>2202</v>
      </c>
      <c r="W41" s="350"/>
      <c r="X41" s="454"/>
      <c r="Y41" s="454"/>
      <c r="Z41" s="454"/>
    </row>
    <row r="42" spans="1:26" s="67" customFormat="1" ht="14.25" hidden="1" customHeight="1">
      <c r="A42" s="462" t="s">
        <v>2623</v>
      </c>
      <c r="B42" s="462" t="s">
        <v>301</v>
      </c>
      <c r="C42" s="463" t="s">
        <v>2779</v>
      </c>
      <c r="D42" s="457"/>
      <c r="E42" s="350"/>
      <c r="F42" s="350"/>
      <c r="G42" s="350"/>
      <c r="H42" s="350"/>
      <c r="I42" s="350"/>
      <c r="J42" s="350" t="s">
        <v>2627</v>
      </c>
      <c r="K42" s="350" t="s">
        <v>2596</v>
      </c>
      <c r="L42" s="350" t="s">
        <v>2596</v>
      </c>
      <c r="M42" s="350"/>
      <c r="N42" s="350"/>
      <c r="O42" s="350"/>
      <c r="P42" s="350"/>
      <c r="Q42" s="350"/>
      <c r="R42" s="466"/>
      <c r="S42" s="354"/>
      <c r="T42" s="373">
        <v>43591</v>
      </c>
      <c r="U42" s="466"/>
      <c r="V42" s="350"/>
      <c r="W42" s="458"/>
      <c r="X42" s="454"/>
      <c r="Y42" s="454"/>
      <c r="Z42" s="454"/>
    </row>
    <row r="43" spans="1:26" s="67" customFormat="1" ht="14.25" hidden="1" customHeight="1">
      <c r="A43" s="354" t="s">
        <v>2623</v>
      </c>
      <c r="B43" s="350" t="s">
        <v>301</v>
      </c>
      <c r="C43" s="350" t="s">
        <v>2267</v>
      </c>
      <c r="D43" s="399"/>
      <c r="E43" s="350">
        <v>196938</v>
      </c>
      <c r="F43" s="350" t="s">
        <v>2263</v>
      </c>
      <c r="G43" s="350"/>
      <c r="H43" s="350"/>
      <c r="I43" s="350"/>
      <c r="J43" s="350" t="s">
        <v>793</v>
      </c>
      <c r="K43" s="350" t="s">
        <v>793</v>
      </c>
      <c r="L43" s="350" t="s">
        <v>793</v>
      </c>
      <c r="M43" s="350"/>
      <c r="N43" s="350">
        <v>20.640909189999999</v>
      </c>
      <c r="O43" s="350">
        <v>92.979751590000006</v>
      </c>
      <c r="P43" s="350" t="s">
        <v>794</v>
      </c>
      <c r="Q43" s="350" t="s">
        <v>2223</v>
      </c>
      <c r="R43" s="353"/>
      <c r="S43" s="354"/>
      <c r="T43" s="373">
        <v>43465</v>
      </c>
      <c r="U43" s="355" t="s">
        <v>2265</v>
      </c>
      <c r="V43" s="350" t="s">
        <v>2261</v>
      </c>
      <c r="W43" s="350"/>
      <c r="X43" s="454"/>
      <c r="Y43" s="454"/>
      <c r="Z43" s="454"/>
    </row>
    <row r="44" spans="1:26" s="67" customFormat="1" ht="14.25" hidden="1" customHeight="1">
      <c r="A44" s="459" t="s">
        <v>2623</v>
      </c>
      <c r="B44" s="454" t="s">
        <v>301</v>
      </c>
      <c r="C44" s="454" t="s">
        <v>644</v>
      </c>
      <c r="D44" s="399" t="s">
        <v>2684</v>
      </c>
      <c r="E44" s="67" t="s">
        <v>1394</v>
      </c>
      <c r="F44" s="67" t="s">
        <v>1734</v>
      </c>
      <c r="G44" s="67" t="s">
        <v>1735</v>
      </c>
      <c r="J44" s="67" t="s">
        <v>793</v>
      </c>
      <c r="K44" s="67" t="s">
        <v>793</v>
      </c>
      <c r="L44" s="67" t="s">
        <v>816</v>
      </c>
      <c r="M44" s="67" t="s">
        <v>790</v>
      </c>
      <c r="N44" s="67">
        <v>20.886997999999998</v>
      </c>
      <c r="O44" s="67">
        <v>93.006497999999993</v>
      </c>
      <c r="P44" s="67" t="s">
        <v>794</v>
      </c>
      <c r="Q44" s="67" t="s">
        <v>775</v>
      </c>
      <c r="R44" s="458"/>
      <c r="S44" s="86"/>
      <c r="T44" s="91"/>
      <c r="U44" s="460"/>
      <c r="V44" s="67" t="s">
        <v>644</v>
      </c>
      <c r="W44" s="454"/>
      <c r="X44" s="454"/>
      <c r="Y44" s="454"/>
      <c r="Z44" s="454"/>
    </row>
    <row r="45" spans="1:26" s="67" customFormat="1" ht="14.25" hidden="1" customHeight="1">
      <c r="A45" s="462" t="s">
        <v>2623</v>
      </c>
      <c r="B45" s="462" t="s">
        <v>301</v>
      </c>
      <c r="C45" s="463" t="s">
        <v>2735</v>
      </c>
      <c r="D45" s="457"/>
      <c r="E45" s="350">
        <v>196865</v>
      </c>
      <c r="F45" s="350"/>
      <c r="G45" s="350"/>
      <c r="H45" s="350"/>
      <c r="I45" s="350"/>
      <c r="J45" s="350" t="s">
        <v>2627</v>
      </c>
      <c r="K45" s="350" t="s">
        <v>2596</v>
      </c>
      <c r="L45" s="350" t="s">
        <v>2596</v>
      </c>
      <c r="M45" s="350"/>
      <c r="N45" s="350">
        <v>20.8122158050537</v>
      </c>
      <c r="O45" s="350">
        <v>93.061012268066406</v>
      </c>
      <c r="P45" s="350"/>
      <c r="Q45" s="350"/>
      <c r="R45" s="466"/>
      <c r="S45" s="354"/>
      <c r="T45" s="373">
        <v>43591</v>
      </c>
      <c r="U45" s="466"/>
      <c r="V45" s="350"/>
      <c r="W45" s="458"/>
      <c r="X45" s="454"/>
      <c r="Y45" s="454"/>
      <c r="Z45" s="454"/>
    </row>
    <row r="46" spans="1:26" s="67" customFormat="1" ht="14.25" hidden="1" customHeight="1">
      <c r="A46" s="354" t="s">
        <v>2623</v>
      </c>
      <c r="B46" s="350" t="s">
        <v>301</v>
      </c>
      <c r="C46" s="350" t="s">
        <v>653</v>
      </c>
      <c r="D46" s="399" t="s">
        <v>1635</v>
      </c>
      <c r="E46" s="350">
        <v>196807</v>
      </c>
      <c r="F46" s="350"/>
      <c r="G46" s="350"/>
      <c r="H46" s="350"/>
      <c r="I46" s="350"/>
      <c r="J46" s="350" t="s">
        <v>799</v>
      </c>
      <c r="K46" s="350" t="s">
        <v>793</v>
      </c>
      <c r="L46" s="350" t="s">
        <v>799</v>
      </c>
      <c r="M46" s="350" t="s">
        <v>1979</v>
      </c>
      <c r="N46" s="350">
        <v>20.895059589999999</v>
      </c>
      <c r="O46" s="350">
        <v>92.90735626</v>
      </c>
      <c r="P46" s="350" t="s">
        <v>918</v>
      </c>
      <c r="Q46" s="350" t="s">
        <v>921</v>
      </c>
      <c r="R46" s="353"/>
      <c r="S46" s="354"/>
      <c r="T46" s="373">
        <v>43011</v>
      </c>
      <c r="U46" s="355" t="s">
        <v>922</v>
      </c>
      <c r="V46" s="350"/>
      <c r="W46" s="350"/>
      <c r="X46" s="454"/>
      <c r="Y46" s="454"/>
      <c r="Z46" s="454"/>
    </row>
    <row r="47" spans="1:26" s="67" customFormat="1" ht="14.25" hidden="1" customHeight="1">
      <c r="A47" s="354" t="s">
        <v>2623</v>
      </c>
      <c r="B47" s="350" t="s">
        <v>301</v>
      </c>
      <c r="C47" s="67" t="s">
        <v>614</v>
      </c>
      <c r="D47" s="399" t="s">
        <v>1635</v>
      </c>
      <c r="E47" s="67">
        <v>196882</v>
      </c>
      <c r="J47" s="67" t="s">
        <v>799</v>
      </c>
      <c r="K47" s="67" t="s">
        <v>793</v>
      </c>
      <c r="L47" s="67" t="s">
        <v>799</v>
      </c>
      <c r="M47" s="67" t="s">
        <v>1979</v>
      </c>
      <c r="N47" s="67">
        <v>20.807970050000002</v>
      </c>
      <c r="O47" s="67">
        <v>92.929046630000002</v>
      </c>
      <c r="P47" s="67" t="s">
        <v>918</v>
      </c>
      <c r="Q47" s="67" t="s">
        <v>921</v>
      </c>
      <c r="R47" s="85"/>
      <c r="S47" s="354"/>
      <c r="T47" s="91">
        <v>43011</v>
      </c>
      <c r="U47" s="87" t="s">
        <v>922</v>
      </c>
      <c r="X47" s="454"/>
      <c r="Y47" s="454"/>
      <c r="Z47" s="454"/>
    </row>
    <row r="48" spans="1:26" s="67" customFormat="1" ht="14.25" hidden="1" customHeight="1">
      <c r="A48" s="354" t="s">
        <v>2623</v>
      </c>
      <c r="B48" s="350" t="s">
        <v>301</v>
      </c>
      <c r="C48" s="350" t="s">
        <v>696</v>
      </c>
      <c r="D48" s="399" t="s">
        <v>1635</v>
      </c>
      <c r="E48" s="350">
        <v>196875</v>
      </c>
      <c r="F48" s="350"/>
      <c r="G48" s="350"/>
      <c r="H48" s="350"/>
      <c r="I48" s="350"/>
      <c r="J48" s="350" t="s">
        <v>793</v>
      </c>
      <c r="K48" s="350" t="s">
        <v>793</v>
      </c>
      <c r="L48" s="350" t="s">
        <v>793</v>
      </c>
      <c r="M48" s="350" t="s">
        <v>293</v>
      </c>
      <c r="N48" s="350">
        <v>20.60802078</v>
      </c>
      <c r="O48" s="350">
        <v>93.035400390000007</v>
      </c>
      <c r="P48" s="350" t="s">
        <v>794</v>
      </c>
      <c r="Q48" s="350" t="s">
        <v>775</v>
      </c>
      <c r="R48" s="353"/>
      <c r="S48" s="354"/>
      <c r="T48" s="373"/>
      <c r="U48" s="355"/>
      <c r="V48" s="350"/>
      <c r="W48" s="350"/>
      <c r="X48" s="454"/>
      <c r="Y48" s="454"/>
      <c r="Z48" s="454"/>
    </row>
    <row r="49" spans="1:26" s="67" customFormat="1" ht="14.25" hidden="1" customHeight="1">
      <c r="A49" s="354" t="s">
        <v>2623</v>
      </c>
      <c r="B49" s="350" t="s">
        <v>301</v>
      </c>
      <c r="C49" s="350" t="s">
        <v>694</v>
      </c>
      <c r="D49" s="399" t="s">
        <v>1635</v>
      </c>
      <c r="E49" s="350">
        <v>196971</v>
      </c>
      <c r="F49" s="350"/>
      <c r="G49" s="350"/>
      <c r="H49" s="350"/>
      <c r="I49" s="350"/>
      <c r="J49" s="67" t="s">
        <v>793</v>
      </c>
      <c r="K49" s="67" t="s">
        <v>793</v>
      </c>
      <c r="L49" s="67" t="s">
        <v>793</v>
      </c>
      <c r="M49" s="350" t="s">
        <v>293</v>
      </c>
      <c r="N49" s="350">
        <v>20.716699599999998</v>
      </c>
      <c r="O49" s="350">
        <v>92.997863769999995</v>
      </c>
      <c r="P49" s="67" t="s">
        <v>794</v>
      </c>
      <c r="Q49" s="350" t="s">
        <v>775</v>
      </c>
      <c r="R49" s="353"/>
      <c r="S49" s="354"/>
      <c r="T49" s="373"/>
      <c r="U49" s="355"/>
      <c r="V49" s="350"/>
      <c r="X49" s="454"/>
      <c r="Y49" s="454"/>
      <c r="Z49" s="454"/>
    </row>
    <row r="50" spans="1:26" s="67" customFormat="1" ht="14.25" hidden="1" customHeight="1">
      <c r="A50" s="354" t="s">
        <v>2623</v>
      </c>
      <c r="B50" s="350" t="s">
        <v>301</v>
      </c>
      <c r="C50" s="350" t="s">
        <v>915</v>
      </c>
      <c r="D50" s="399" t="s">
        <v>1635</v>
      </c>
      <c r="E50" s="67">
        <v>196926</v>
      </c>
      <c r="J50" s="67" t="s">
        <v>793</v>
      </c>
      <c r="K50" s="67" t="s">
        <v>793</v>
      </c>
      <c r="L50" s="67" t="s">
        <v>793</v>
      </c>
      <c r="M50" s="67" t="s">
        <v>293</v>
      </c>
      <c r="N50" s="67">
        <v>20.644800190000002</v>
      </c>
      <c r="O50" s="67">
        <v>92.945426940000004</v>
      </c>
      <c r="P50" s="67" t="s">
        <v>794</v>
      </c>
      <c r="R50" s="353"/>
      <c r="S50" s="86"/>
      <c r="T50" s="91"/>
      <c r="U50" s="87"/>
      <c r="V50" s="67" t="s">
        <v>915</v>
      </c>
      <c r="X50" s="454"/>
      <c r="Y50" s="454"/>
      <c r="Z50" s="454"/>
    </row>
    <row r="51" spans="1:26" s="67" customFormat="1" ht="14.25" hidden="1" customHeight="1">
      <c r="A51" s="354" t="s">
        <v>2623</v>
      </c>
      <c r="B51" s="350" t="s">
        <v>301</v>
      </c>
      <c r="C51" s="350" t="s">
        <v>609</v>
      </c>
      <c r="D51" s="399" t="s">
        <v>2684</v>
      </c>
      <c r="E51" s="350" t="s">
        <v>1386</v>
      </c>
      <c r="F51" s="350" t="s">
        <v>1731</v>
      </c>
      <c r="G51" s="350" t="s">
        <v>613</v>
      </c>
      <c r="H51" s="350"/>
      <c r="I51" s="350"/>
      <c r="J51" s="350" t="s">
        <v>793</v>
      </c>
      <c r="K51" s="350" t="s">
        <v>793</v>
      </c>
      <c r="L51" s="350" t="s">
        <v>878</v>
      </c>
      <c r="M51" s="350" t="s">
        <v>790</v>
      </c>
      <c r="N51" s="350">
        <v>20.805734000000001</v>
      </c>
      <c r="O51" s="350">
        <v>92.982675999999998</v>
      </c>
      <c r="P51" s="350" t="s">
        <v>794</v>
      </c>
      <c r="Q51" s="350" t="s">
        <v>775</v>
      </c>
      <c r="R51" s="353"/>
      <c r="S51" s="354"/>
      <c r="T51" s="373"/>
      <c r="U51" s="355"/>
      <c r="V51" s="350" t="s">
        <v>609</v>
      </c>
      <c r="W51" s="350"/>
      <c r="X51" s="454"/>
      <c r="Y51" s="454"/>
      <c r="Z51" s="454"/>
    </row>
    <row r="52" spans="1:26" s="67" customFormat="1" ht="14.25" hidden="1" customHeight="1">
      <c r="A52" s="459" t="s">
        <v>2623</v>
      </c>
      <c r="B52" s="454" t="s">
        <v>301</v>
      </c>
      <c r="C52" s="454" t="s">
        <v>595</v>
      </c>
      <c r="D52" s="399" t="s">
        <v>1635</v>
      </c>
      <c r="E52" s="350">
        <v>196887</v>
      </c>
      <c r="J52" s="67" t="s">
        <v>799</v>
      </c>
      <c r="K52" s="67" t="s">
        <v>793</v>
      </c>
      <c r="L52" s="67" t="s">
        <v>799</v>
      </c>
      <c r="M52" s="67" t="s">
        <v>1979</v>
      </c>
      <c r="N52" s="67">
        <v>20.785770419999999</v>
      </c>
      <c r="O52" s="67">
        <v>92.931426999999999</v>
      </c>
      <c r="P52" s="67" t="s">
        <v>918</v>
      </c>
      <c r="Q52" s="67" t="s">
        <v>921</v>
      </c>
      <c r="R52" s="458"/>
      <c r="S52" s="354"/>
      <c r="T52" s="91">
        <v>43011</v>
      </c>
      <c r="U52" s="460" t="s">
        <v>922</v>
      </c>
      <c r="W52" s="454"/>
      <c r="X52" s="454"/>
      <c r="Y52" s="454"/>
      <c r="Z52" s="454"/>
    </row>
    <row r="53" spans="1:26" s="67" customFormat="1" ht="14.25" hidden="1" customHeight="1">
      <c r="A53" s="462" t="s">
        <v>2623</v>
      </c>
      <c r="B53" s="462" t="s">
        <v>301</v>
      </c>
      <c r="C53" s="463" t="s">
        <v>2730</v>
      </c>
      <c r="D53" s="457"/>
      <c r="E53" s="67" t="s">
        <v>2759</v>
      </c>
      <c r="J53" s="67" t="s">
        <v>2627</v>
      </c>
      <c r="K53" s="67" t="s">
        <v>2596</v>
      </c>
      <c r="L53" s="67" t="s">
        <v>2596</v>
      </c>
      <c r="R53" s="466"/>
      <c r="S53" s="354"/>
      <c r="T53" s="91">
        <v>43591</v>
      </c>
      <c r="U53" s="466"/>
      <c r="W53" s="458"/>
      <c r="X53" s="454"/>
      <c r="Y53" s="454"/>
      <c r="Z53" s="454"/>
    </row>
    <row r="54" spans="1:26" s="67" customFormat="1" ht="14.25" hidden="1" customHeight="1">
      <c r="A54" s="459" t="s">
        <v>2623</v>
      </c>
      <c r="B54" s="454" t="s">
        <v>301</v>
      </c>
      <c r="C54" s="454" t="s">
        <v>554</v>
      </c>
      <c r="D54" s="399" t="s">
        <v>1635</v>
      </c>
      <c r="E54" s="67">
        <v>196944</v>
      </c>
      <c r="J54" s="67" t="s">
        <v>799</v>
      </c>
      <c r="K54" s="67" t="s">
        <v>793</v>
      </c>
      <c r="L54" s="67" t="s">
        <v>799</v>
      </c>
      <c r="M54" s="67" t="s">
        <v>293</v>
      </c>
      <c r="N54" s="67">
        <v>20.71134949</v>
      </c>
      <c r="O54" s="67">
        <v>92.980506899999995</v>
      </c>
      <c r="P54" s="67" t="s">
        <v>918</v>
      </c>
      <c r="Q54" s="67" t="s">
        <v>921</v>
      </c>
      <c r="R54" s="458"/>
      <c r="S54" s="354"/>
      <c r="T54" s="91">
        <v>43011</v>
      </c>
      <c r="U54" s="460" t="s">
        <v>922</v>
      </c>
      <c r="W54" s="454"/>
      <c r="X54" s="454"/>
      <c r="Y54" s="454"/>
      <c r="Z54" s="454"/>
    </row>
    <row r="55" spans="1:26" s="67" customFormat="1" ht="14.25" hidden="1" customHeight="1">
      <c r="A55" s="462" t="s">
        <v>2623</v>
      </c>
      <c r="B55" s="462" t="s">
        <v>301</v>
      </c>
      <c r="C55" s="463" t="s">
        <v>2727</v>
      </c>
      <c r="D55" s="352"/>
      <c r="E55" s="454">
        <v>220632</v>
      </c>
      <c r="F55" s="454"/>
      <c r="G55" s="454"/>
      <c r="H55" s="454"/>
      <c r="I55" s="454"/>
      <c r="J55" s="454" t="s">
        <v>2627</v>
      </c>
      <c r="K55" s="454" t="s">
        <v>2596</v>
      </c>
      <c r="L55" s="454" t="s">
        <v>2596</v>
      </c>
      <c r="M55" s="454"/>
      <c r="N55" s="454">
        <v>20.746028900146499</v>
      </c>
      <c r="O55" s="454">
        <v>92.839714050292997</v>
      </c>
      <c r="P55" s="454"/>
      <c r="Q55" s="454"/>
      <c r="R55" s="466"/>
      <c r="S55" s="459"/>
      <c r="T55" s="478">
        <v>43591</v>
      </c>
      <c r="U55" s="466"/>
      <c r="V55" s="454"/>
      <c r="W55" s="353"/>
      <c r="X55" s="454"/>
      <c r="Y55" s="454"/>
      <c r="Z55" s="454"/>
    </row>
    <row r="56" spans="1:26" s="67" customFormat="1" ht="14.25" hidden="1" customHeight="1">
      <c r="A56" s="354" t="s">
        <v>2623</v>
      </c>
      <c r="B56" s="175" t="s">
        <v>301</v>
      </c>
      <c r="C56" s="176" t="s">
        <v>690</v>
      </c>
      <c r="D56" s="352" t="s">
        <v>1635</v>
      </c>
      <c r="E56" s="171">
        <v>196884</v>
      </c>
      <c r="F56" s="171"/>
      <c r="G56" s="171"/>
      <c r="H56" s="171"/>
      <c r="I56" s="171"/>
      <c r="J56" s="171" t="s">
        <v>799</v>
      </c>
      <c r="K56" s="171" t="s">
        <v>874</v>
      </c>
      <c r="L56" s="171" t="s">
        <v>799</v>
      </c>
      <c r="M56" s="171" t="s">
        <v>293</v>
      </c>
      <c r="N56" s="171">
        <v>20.786739350000001</v>
      </c>
      <c r="O56" s="171">
        <v>92.944313050000005</v>
      </c>
      <c r="P56" s="171" t="s">
        <v>918</v>
      </c>
      <c r="Q56" s="171" t="s">
        <v>775</v>
      </c>
      <c r="R56" s="172"/>
      <c r="S56" s="170"/>
      <c r="T56" s="173"/>
      <c r="U56" s="174"/>
      <c r="V56" s="171"/>
      <c r="W56" s="353"/>
      <c r="X56" s="454"/>
      <c r="Y56" s="454"/>
      <c r="Z56" s="454"/>
    </row>
    <row r="57" spans="1:26" s="67" customFormat="1" ht="14.25" hidden="1" customHeight="1">
      <c r="A57" s="354" t="s">
        <v>2623</v>
      </c>
      <c r="B57" s="167" t="s">
        <v>301</v>
      </c>
      <c r="C57" s="168" t="s">
        <v>2210</v>
      </c>
      <c r="D57" s="457"/>
      <c r="E57" s="163">
        <v>196813</v>
      </c>
      <c r="F57" s="163"/>
      <c r="G57" s="163"/>
      <c r="H57" s="163"/>
      <c r="I57" s="163"/>
      <c r="J57" s="163" t="s">
        <v>793</v>
      </c>
      <c r="K57" s="163" t="s">
        <v>793</v>
      </c>
      <c r="L57" s="163" t="s">
        <v>793</v>
      </c>
      <c r="M57" s="163"/>
      <c r="N57" s="163">
        <v>20.883239750000001</v>
      </c>
      <c r="O57" s="163">
        <v>92.936859130000002</v>
      </c>
      <c r="P57" s="163" t="s">
        <v>794</v>
      </c>
      <c r="Q57" s="163"/>
      <c r="R57" s="164"/>
      <c r="S57" s="162"/>
      <c r="T57" s="165"/>
      <c r="U57" s="166"/>
      <c r="V57" s="163" t="s">
        <v>2203</v>
      </c>
      <c r="W57" s="458"/>
      <c r="X57" s="454"/>
      <c r="Y57" s="454"/>
      <c r="Z57" s="454"/>
    </row>
    <row r="58" spans="1:26" s="67" customFormat="1" ht="14.25" hidden="1" customHeight="1">
      <c r="A58" s="354" t="s">
        <v>2623</v>
      </c>
      <c r="B58" s="350" t="s">
        <v>301</v>
      </c>
      <c r="C58" s="350" t="s">
        <v>615</v>
      </c>
      <c r="D58" s="399" t="s">
        <v>1635</v>
      </c>
      <c r="E58" s="67">
        <v>196881</v>
      </c>
      <c r="J58" s="67" t="s">
        <v>799</v>
      </c>
      <c r="K58" s="67" t="s">
        <v>793</v>
      </c>
      <c r="L58" s="67" t="s">
        <v>799</v>
      </c>
      <c r="M58" s="67" t="s">
        <v>1979</v>
      </c>
      <c r="N58" s="67">
        <v>20.809240339999999</v>
      </c>
      <c r="O58" s="67">
        <v>92.923919679999997</v>
      </c>
      <c r="P58" s="67" t="s">
        <v>918</v>
      </c>
      <c r="Q58" s="67" t="s">
        <v>921</v>
      </c>
      <c r="R58" s="353"/>
      <c r="S58" s="86"/>
      <c r="T58" s="91">
        <v>43011</v>
      </c>
      <c r="U58" s="87" t="s">
        <v>922</v>
      </c>
      <c r="W58" s="350"/>
      <c r="X58" s="454"/>
      <c r="Y58" s="454"/>
      <c r="Z58" s="454"/>
    </row>
    <row r="59" spans="1:26" s="67" customFormat="1" ht="14.25" hidden="1" customHeight="1">
      <c r="A59" s="459" t="s">
        <v>2623</v>
      </c>
      <c r="B59" s="454" t="s">
        <v>301</v>
      </c>
      <c r="C59" s="454" t="s">
        <v>938</v>
      </c>
      <c r="D59" s="399" t="s">
        <v>3065</v>
      </c>
      <c r="E59" s="67" t="s">
        <v>1393</v>
      </c>
      <c r="F59" s="67" t="s">
        <v>1733</v>
      </c>
      <c r="G59" s="67" t="s">
        <v>939</v>
      </c>
      <c r="H59" s="67" t="s">
        <v>41</v>
      </c>
      <c r="J59" s="67" t="s">
        <v>43</v>
      </c>
      <c r="K59" s="67" t="s">
        <v>43</v>
      </c>
      <c r="L59" s="67" t="s">
        <v>792</v>
      </c>
      <c r="M59" s="67" t="s">
        <v>790</v>
      </c>
      <c r="N59" s="350">
        <v>20.865687000000001</v>
      </c>
      <c r="O59" s="350">
        <v>92.965980999999999</v>
      </c>
      <c r="P59" s="67" t="s">
        <v>756</v>
      </c>
      <c r="Q59" s="67" t="s">
        <v>775</v>
      </c>
      <c r="R59" s="458">
        <v>85</v>
      </c>
      <c r="S59" s="458">
        <v>546</v>
      </c>
      <c r="T59" s="91"/>
      <c r="U59" s="460"/>
      <c r="V59" s="67" t="s">
        <v>939</v>
      </c>
      <c r="W59" s="454"/>
      <c r="X59" s="454"/>
      <c r="Y59" s="454"/>
      <c r="Z59" s="454"/>
    </row>
    <row r="60" spans="1:26" s="67" customFormat="1" ht="14.25" hidden="1" customHeight="1">
      <c r="A60" s="354" t="s">
        <v>2623</v>
      </c>
      <c r="B60" s="157" t="s">
        <v>301</v>
      </c>
      <c r="C60" s="157" t="s">
        <v>535</v>
      </c>
      <c r="D60" s="352" t="s">
        <v>1635</v>
      </c>
      <c r="E60" s="153">
        <v>196930</v>
      </c>
      <c r="F60" s="153"/>
      <c r="G60" s="153"/>
      <c r="H60" s="153"/>
      <c r="I60" s="153"/>
      <c r="J60" s="67" t="s">
        <v>799</v>
      </c>
      <c r="K60" s="350" t="s">
        <v>793</v>
      </c>
      <c r="L60" s="350" t="s">
        <v>799</v>
      </c>
      <c r="M60" s="153" t="s">
        <v>1978</v>
      </c>
      <c r="N60" s="153">
        <v>20.681715010000001</v>
      </c>
      <c r="O60" s="153">
        <v>92.94140625</v>
      </c>
      <c r="P60" s="67" t="s">
        <v>918</v>
      </c>
      <c r="Q60" s="153" t="s">
        <v>921</v>
      </c>
      <c r="R60" s="154"/>
      <c r="S60" s="152"/>
      <c r="T60" s="155">
        <v>43011</v>
      </c>
      <c r="U60" s="156" t="s">
        <v>922</v>
      </c>
      <c r="V60" s="153"/>
      <c r="W60" s="350"/>
      <c r="X60" s="454"/>
      <c r="Y60" s="454"/>
      <c r="Z60" s="454"/>
    </row>
    <row r="61" spans="1:26" s="67" customFormat="1" ht="14.25" hidden="1" customHeight="1">
      <c r="A61" s="354" t="s">
        <v>2623</v>
      </c>
      <c r="B61" s="350" t="s">
        <v>301</v>
      </c>
      <c r="C61" s="350" t="s">
        <v>655</v>
      </c>
      <c r="D61" s="399" t="s">
        <v>1635</v>
      </c>
      <c r="E61" s="67">
        <v>196787</v>
      </c>
      <c r="J61" s="67" t="s">
        <v>793</v>
      </c>
      <c r="K61" s="67" t="s">
        <v>793</v>
      </c>
      <c r="L61" s="67" t="s">
        <v>793</v>
      </c>
      <c r="M61" s="67" t="s">
        <v>790</v>
      </c>
      <c r="N61" s="67">
        <v>20.90377045</v>
      </c>
      <c r="O61" s="350">
        <v>93.004432679999994</v>
      </c>
      <c r="P61" s="67" t="s">
        <v>794</v>
      </c>
      <c r="Q61" s="67" t="s">
        <v>775</v>
      </c>
      <c r="R61" s="353"/>
      <c r="S61" s="354"/>
      <c r="T61" s="91"/>
      <c r="U61" s="87"/>
      <c r="V61" s="67" t="s">
        <v>655</v>
      </c>
      <c r="X61" s="454"/>
      <c r="Y61" s="454"/>
      <c r="Z61" s="454"/>
    </row>
    <row r="62" spans="1:26" s="67" customFormat="1" ht="14.25" hidden="1" customHeight="1">
      <c r="A62" s="357" t="s">
        <v>2623</v>
      </c>
      <c r="B62" s="357" t="s">
        <v>301</v>
      </c>
      <c r="C62" s="358" t="s">
        <v>2731</v>
      </c>
      <c r="D62" s="352"/>
      <c r="E62" s="67" t="s">
        <v>2760</v>
      </c>
      <c r="J62" s="67" t="s">
        <v>2627</v>
      </c>
      <c r="K62" s="67" t="s">
        <v>2596</v>
      </c>
      <c r="L62" s="67" t="s">
        <v>2596</v>
      </c>
      <c r="R62" s="361"/>
      <c r="S62" s="354"/>
      <c r="T62" s="91">
        <v>43591</v>
      </c>
      <c r="U62" s="361"/>
      <c r="W62" s="353"/>
      <c r="X62" s="454"/>
      <c r="Y62" s="454"/>
      <c r="Z62" s="454"/>
    </row>
    <row r="63" spans="1:26" s="67" customFormat="1" ht="14.25" hidden="1" customHeight="1">
      <c r="A63" s="354" t="s">
        <v>2623</v>
      </c>
      <c r="B63" s="167" t="s">
        <v>301</v>
      </c>
      <c r="C63" s="168" t="s">
        <v>332</v>
      </c>
      <c r="D63" s="352" t="s">
        <v>1635</v>
      </c>
      <c r="E63" s="163"/>
      <c r="F63" s="163"/>
      <c r="G63" s="163"/>
      <c r="H63" s="163"/>
      <c r="I63" s="163"/>
      <c r="J63" s="163" t="s">
        <v>799</v>
      </c>
      <c r="K63" s="163" t="s">
        <v>793</v>
      </c>
      <c r="L63" s="163" t="s">
        <v>799</v>
      </c>
      <c r="M63" s="163" t="s">
        <v>1979</v>
      </c>
      <c r="N63" s="163"/>
      <c r="O63" s="163"/>
      <c r="P63" s="163" t="s">
        <v>918</v>
      </c>
      <c r="Q63" s="163" t="s">
        <v>921</v>
      </c>
      <c r="R63" s="164"/>
      <c r="S63" s="162"/>
      <c r="T63" s="165">
        <v>43011</v>
      </c>
      <c r="U63" s="166" t="s">
        <v>922</v>
      </c>
      <c r="V63" s="163"/>
      <c r="W63" s="353"/>
      <c r="X63" s="454"/>
      <c r="Y63" s="454"/>
      <c r="Z63" s="454"/>
    </row>
    <row r="64" spans="1:26" s="67" customFormat="1" ht="14.25" hidden="1" customHeight="1">
      <c r="A64" s="354" t="s">
        <v>2623</v>
      </c>
      <c r="B64" s="350" t="s">
        <v>301</v>
      </c>
      <c r="C64" s="350" t="s">
        <v>1129</v>
      </c>
      <c r="D64" s="399" t="s">
        <v>1635</v>
      </c>
      <c r="E64" s="350">
        <v>196759</v>
      </c>
      <c r="J64" s="67" t="s">
        <v>793</v>
      </c>
      <c r="K64" s="67" t="s">
        <v>793</v>
      </c>
      <c r="L64" s="67" t="s">
        <v>793</v>
      </c>
      <c r="M64" s="67" t="s">
        <v>1979</v>
      </c>
      <c r="O64" s="350"/>
      <c r="P64" s="67" t="s">
        <v>794</v>
      </c>
      <c r="R64" s="353"/>
      <c r="S64" s="86"/>
      <c r="T64" s="91"/>
      <c r="U64" s="87"/>
      <c r="V64" s="67" t="s">
        <v>1129</v>
      </c>
      <c r="W64" s="350"/>
      <c r="X64" s="454"/>
      <c r="Y64" s="454"/>
      <c r="Z64" s="454"/>
    </row>
    <row r="65" spans="1:26" s="67" customFormat="1" ht="14.25" hidden="1" customHeight="1">
      <c r="A65" s="354" t="s">
        <v>2623</v>
      </c>
      <c r="B65" s="357" t="s">
        <v>301</v>
      </c>
      <c r="C65" s="358" t="s">
        <v>1977</v>
      </c>
      <c r="D65" s="352" t="s">
        <v>1635</v>
      </c>
      <c r="J65" s="67" t="s">
        <v>799</v>
      </c>
      <c r="K65" s="67" t="s">
        <v>793</v>
      </c>
      <c r="L65" s="67" t="s">
        <v>799</v>
      </c>
      <c r="M65" s="67" t="s">
        <v>293</v>
      </c>
      <c r="P65" s="67" t="s">
        <v>918</v>
      </c>
      <c r="Q65" s="67" t="s">
        <v>921</v>
      </c>
      <c r="R65" s="361"/>
      <c r="S65" s="354"/>
      <c r="T65" s="91">
        <v>43011</v>
      </c>
      <c r="U65" s="87" t="s">
        <v>922</v>
      </c>
      <c r="W65" s="350"/>
      <c r="X65" s="454"/>
      <c r="Y65" s="454"/>
      <c r="Z65" s="454"/>
    </row>
    <row r="66" spans="1:26" s="67" customFormat="1" ht="14.25" hidden="1" customHeight="1">
      <c r="A66" s="354" t="s">
        <v>2623</v>
      </c>
      <c r="B66" s="357" t="s">
        <v>301</v>
      </c>
      <c r="C66" s="358" t="s">
        <v>335</v>
      </c>
      <c r="D66" s="352" t="s">
        <v>1635</v>
      </c>
      <c r="E66" s="350">
        <v>196815</v>
      </c>
      <c r="F66" s="350"/>
      <c r="G66" s="350"/>
      <c r="H66" s="350"/>
      <c r="I66" s="350"/>
      <c r="J66" s="67" t="s">
        <v>799</v>
      </c>
      <c r="K66" s="350" t="s">
        <v>793</v>
      </c>
      <c r="L66" s="350" t="s">
        <v>799</v>
      </c>
      <c r="M66" s="67" t="s">
        <v>1976</v>
      </c>
      <c r="N66" s="350"/>
      <c r="O66" s="350"/>
      <c r="P66" s="67" t="s">
        <v>918</v>
      </c>
      <c r="Q66" s="67" t="s">
        <v>921</v>
      </c>
      <c r="R66" s="361"/>
      <c r="S66" s="86"/>
      <c r="T66" s="91">
        <v>43011</v>
      </c>
      <c r="U66" s="87" t="s">
        <v>922</v>
      </c>
      <c r="X66" s="454"/>
      <c r="Y66" s="454"/>
      <c r="Z66" s="454"/>
    </row>
    <row r="67" spans="1:26" s="67" customFormat="1" ht="14.25" hidden="1" customHeight="1">
      <c r="A67" s="354" t="s">
        <v>2623</v>
      </c>
      <c r="B67" s="357" t="s">
        <v>301</v>
      </c>
      <c r="C67" s="358" t="s">
        <v>2214</v>
      </c>
      <c r="D67" s="352"/>
      <c r="E67" s="350">
        <v>196889</v>
      </c>
      <c r="F67" s="350"/>
      <c r="G67" s="350"/>
      <c r="H67" s="350"/>
      <c r="I67" s="350"/>
      <c r="J67" s="67" t="s">
        <v>793</v>
      </c>
      <c r="K67" s="350" t="s">
        <v>793</v>
      </c>
      <c r="L67" s="350" t="s">
        <v>793</v>
      </c>
      <c r="M67" s="350"/>
      <c r="N67" s="350">
        <v>20.785549159999999</v>
      </c>
      <c r="O67" s="350">
        <v>92.971076969999999</v>
      </c>
      <c r="P67" s="67" t="s">
        <v>794</v>
      </c>
      <c r="Q67" s="350"/>
      <c r="R67" s="361"/>
      <c r="S67" s="354"/>
      <c r="T67" s="373"/>
      <c r="U67" s="355"/>
      <c r="V67" s="350" t="s">
        <v>2207</v>
      </c>
      <c r="X67" s="454"/>
      <c r="Y67" s="454"/>
      <c r="Z67" s="454"/>
    </row>
    <row r="68" spans="1:26" s="67" customFormat="1" ht="14.25" hidden="1" customHeight="1">
      <c r="A68" s="354" t="s">
        <v>2623</v>
      </c>
      <c r="B68" s="357" t="s">
        <v>301</v>
      </c>
      <c r="C68" s="358" t="s">
        <v>2268</v>
      </c>
      <c r="D68" s="352"/>
      <c r="E68" s="67">
        <v>196939</v>
      </c>
      <c r="F68" s="67" t="s">
        <v>2263</v>
      </c>
      <c r="J68" s="67" t="s">
        <v>793</v>
      </c>
      <c r="K68" s="67" t="s">
        <v>793</v>
      </c>
      <c r="L68" s="67" t="s">
        <v>793</v>
      </c>
      <c r="N68" s="67">
        <v>20.648920059999998</v>
      </c>
      <c r="O68" s="67">
        <v>92.967460630000005</v>
      </c>
      <c r="P68" s="67" t="s">
        <v>794</v>
      </c>
      <c r="Q68" s="67" t="s">
        <v>2223</v>
      </c>
      <c r="R68" s="361"/>
      <c r="S68" s="86"/>
      <c r="T68" s="91">
        <v>43465</v>
      </c>
      <c r="U68" s="87" t="s">
        <v>2265</v>
      </c>
      <c r="V68" s="67" t="s">
        <v>2262</v>
      </c>
      <c r="X68" s="454"/>
      <c r="Y68" s="454"/>
      <c r="Z68" s="454"/>
    </row>
    <row r="69" spans="1:26" s="67" customFormat="1" ht="14.25" hidden="1" customHeight="1">
      <c r="A69" s="354" t="s">
        <v>2623</v>
      </c>
      <c r="B69" s="357" t="s">
        <v>301</v>
      </c>
      <c r="C69" s="358" t="s">
        <v>652</v>
      </c>
      <c r="D69" s="352" t="s">
        <v>1635</v>
      </c>
      <c r="E69" s="350">
        <v>196814</v>
      </c>
      <c r="F69" s="350"/>
      <c r="G69" s="350"/>
      <c r="H69" s="350"/>
      <c r="I69" s="350"/>
      <c r="J69" s="67" t="s">
        <v>799</v>
      </c>
      <c r="K69" s="67" t="s">
        <v>793</v>
      </c>
      <c r="L69" s="350" t="s">
        <v>799</v>
      </c>
      <c r="M69" s="350" t="s">
        <v>293</v>
      </c>
      <c r="N69" s="350">
        <v>20.894269940000001</v>
      </c>
      <c r="O69" s="350">
        <v>92.920730590000005</v>
      </c>
      <c r="P69" s="350" t="s">
        <v>918</v>
      </c>
      <c r="Q69" s="350" t="s">
        <v>921</v>
      </c>
      <c r="R69" s="361"/>
      <c r="S69" s="354"/>
      <c r="T69" s="373">
        <v>43011</v>
      </c>
      <c r="U69" s="355" t="s">
        <v>922</v>
      </c>
      <c r="V69" s="350"/>
      <c r="W69" s="350"/>
      <c r="X69" s="454"/>
      <c r="Y69" s="454"/>
      <c r="Z69" s="454"/>
    </row>
    <row r="70" spans="1:26" s="67" customFormat="1" ht="14.25" hidden="1" customHeight="1">
      <c r="A70" s="354" t="s">
        <v>2623</v>
      </c>
      <c r="B70" s="350" t="s">
        <v>301</v>
      </c>
      <c r="C70" s="350" t="s">
        <v>2201</v>
      </c>
      <c r="D70" s="399"/>
      <c r="E70" s="350"/>
      <c r="F70" s="350"/>
      <c r="G70" s="350"/>
      <c r="H70" s="350"/>
      <c r="I70" s="350"/>
      <c r="J70" s="350" t="s">
        <v>793</v>
      </c>
      <c r="K70" s="350" t="s">
        <v>793</v>
      </c>
      <c r="L70" s="350" t="s">
        <v>793</v>
      </c>
      <c r="M70" s="350"/>
      <c r="N70" s="350">
        <v>20.889249800000002</v>
      </c>
      <c r="O70" s="350">
        <v>92.939201350000005</v>
      </c>
      <c r="P70" s="350" t="s">
        <v>794</v>
      </c>
      <c r="Q70" s="350"/>
      <c r="R70" s="353"/>
      <c r="S70" s="354"/>
      <c r="T70" s="373"/>
      <c r="U70" s="355"/>
      <c r="V70" s="350" t="s">
        <v>2201</v>
      </c>
      <c r="W70" s="350"/>
      <c r="X70" s="454"/>
      <c r="Y70" s="454"/>
      <c r="Z70" s="454"/>
    </row>
    <row r="71" spans="1:26" s="67" customFormat="1" ht="14.25" hidden="1" customHeight="1">
      <c r="A71" s="354" t="s">
        <v>2623</v>
      </c>
      <c r="B71" s="350" t="s">
        <v>301</v>
      </c>
      <c r="C71" s="350" t="s">
        <v>693</v>
      </c>
      <c r="D71" s="399" t="s">
        <v>1635</v>
      </c>
      <c r="E71" s="67">
        <v>196929</v>
      </c>
      <c r="J71" s="67" t="s">
        <v>799</v>
      </c>
      <c r="K71" s="67" t="s">
        <v>793</v>
      </c>
      <c r="L71" s="67" t="s">
        <v>799</v>
      </c>
      <c r="M71" s="67" t="s">
        <v>293</v>
      </c>
      <c r="N71" s="365">
        <v>20.67705917</v>
      </c>
      <c r="O71" s="365">
        <v>92.953247070000003</v>
      </c>
      <c r="P71" s="67" t="s">
        <v>918</v>
      </c>
      <c r="Q71" s="67" t="s">
        <v>775</v>
      </c>
      <c r="R71" s="85"/>
      <c r="S71" s="354"/>
      <c r="T71" s="91"/>
      <c r="U71" s="87"/>
      <c r="X71" s="454"/>
      <c r="Y71" s="454"/>
      <c r="Z71" s="454"/>
    </row>
    <row r="72" spans="1:26" s="67" customFormat="1" ht="14.25" hidden="1" customHeight="1">
      <c r="A72" s="354" t="s">
        <v>2623</v>
      </c>
      <c r="B72" s="350" t="s">
        <v>301</v>
      </c>
      <c r="C72" s="350" t="s">
        <v>692</v>
      </c>
      <c r="D72" s="399" t="s">
        <v>1635</v>
      </c>
      <c r="E72" s="350">
        <v>196927</v>
      </c>
      <c r="F72" s="350" t="s">
        <v>692</v>
      </c>
      <c r="G72" s="350"/>
      <c r="H72" s="350"/>
      <c r="I72" s="350"/>
      <c r="J72" s="67" t="s">
        <v>793</v>
      </c>
      <c r="K72" s="67" t="s">
        <v>793</v>
      </c>
      <c r="L72" s="350" t="s">
        <v>793</v>
      </c>
      <c r="M72" s="350" t="s">
        <v>293</v>
      </c>
      <c r="N72" s="350">
        <v>20.697889329999999</v>
      </c>
      <c r="O72" s="350">
        <v>92.951232910000002</v>
      </c>
      <c r="P72" s="350" t="s">
        <v>794</v>
      </c>
      <c r="Q72" s="350" t="s">
        <v>775</v>
      </c>
      <c r="R72" s="353"/>
      <c r="S72" s="354"/>
      <c r="T72" s="373">
        <v>43465</v>
      </c>
      <c r="U72" s="355" t="s">
        <v>2265</v>
      </c>
      <c r="V72" s="350" t="s">
        <v>2264</v>
      </c>
      <c r="W72" s="350"/>
      <c r="X72" s="454"/>
      <c r="Y72" s="454"/>
      <c r="Z72" s="454"/>
    </row>
    <row r="73" spans="1:26" s="67" customFormat="1" ht="14.25" hidden="1" customHeight="1">
      <c r="A73" s="354" t="s">
        <v>2623</v>
      </c>
      <c r="B73" s="351" t="s">
        <v>301</v>
      </c>
      <c r="C73" s="351" t="s">
        <v>2211</v>
      </c>
      <c r="D73" s="399"/>
      <c r="E73" s="67">
        <v>220647</v>
      </c>
      <c r="J73" s="67" t="s">
        <v>793</v>
      </c>
      <c r="K73" s="67" t="s">
        <v>793</v>
      </c>
      <c r="L73" s="67" t="s">
        <v>793</v>
      </c>
      <c r="P73" s="67" t="s">
        <v>794</v>
      </c>
      <c r="R73" s="357"/>
      <c r="S73" s="358"/>
      <c r="T73" s="91"/>
      <c r="U73" s="87"/>
      <c r="V73" s="67" t="s">
        <v>2204</v>
      </c>
      <c r="W73" s="350"/>
      <c r="X73" s="454"/>
      <c r="Y73" s="454"/>
      <c r="Z73" s="454"/>
    </row>
    <row r="74" spans="1:26" s="67" customFormat="1" ht="14.25" hidden="1" customHeight="1">
      <c r="A74" s="354" t="s">
        <v>2623</v>
      </c>
      <c r="B74" s="351" t="s">
        <v>301</v>
      </c>
      <c r="C74" s="351" t="s">
        <v>2212</v>
      </c>
      <c r="D74" s="399"/>
      <c r="E74" s="67">
        <v>196755</v>
      </c>
      <c r="J74" s="67" t="s">
        <v>793</v>
      </c>
      <c r="K74" s="67" t="s">
        <v>793</v>
      </c>
      <c r="L74" s="67" t="s">
        <v>793</v>
      </c>
      <c r="N74" s="67">
        <v>20.932960510000001</v>
      </c>
      <c r="O74" s="67">
        <v>92.930267330000007</v>
      </c>
      <c r="P74" s="67" t="s">
        <v>794</v>
      </c>
      <c r="R74" s="353"/>
      <c r="S74" s="86"/>
      <c r="T74" s="91"/>
      <c r="U74" s="87"/>
      <c r="V74" s="67" t="s">
        <v>2205</v>
      </c>
      <c r="W74" s="350"/>
      <c r="X74" s="454"/>
      <c r="Y74" s="454"/>
      <c r="Z74" s="454"/>
    </row>
    <row r="75" spans="1:26" s="67" customFormat="1" ht="14.25" hidden="1" customHeight="1">
      <c r="A75" s="354" t="s">
        <v>2623</v>
      </c>
      <c r="B75" s="357" t="s">
        <v>301</v>
      </c>
      <c r="C75" s="358" t="s">
        <v>342</v>
      </c>
      <c r="D75" s="352" t="s">
        <v>1635</v>
      </c>
      <c r="J75" s="67" t="s">
        <v>793</v>
      </c>
      <c r="K75" s="67" t="s">
        <v>793</v>
      </c>
      <c r="L75" s="67" t="s">
        <v>793</v>
      </c>
      <c r="M75" s="67" t="s">
        <v>293</v>
      </c>
      <c r="P75" s="67" t="s">
        <v>794</v>
      </c>
      <c r="Q75" s="67" t="s">
        <v>775</v>
      </c>
      <c r="R75" s="361"/>
      <c r="S75" s="354"/>
      <c r="T75" s="91"/>
      <c r="U75" s="87"/>
      <c r="X75" s="454"/>
      <c r="Y75" s="454"/>
      <c r="Z75" s="454"/>
    </row>
    <row r="76" spans="1:26" s="67" customFormat="1" ht="14.25" hidden="1" customHeight="1">
      <c r="A76" s="354" t="s">
        <v>2623</v>
      </c>
      <c r="B76" s="357" t="s">
        <v>301</v>
      </c>
      <c r="C76" s="358" t="s">
        <v>629</v>
      </c>
      <c r="D76" s="352" t="s">
        <v>1635</v>
      </c>
      <c r="E76" s="350">
        <v>196880</v>
      </c>
      <c r="F76" s="350"/>
      <c r="G76" s="350"/>
      <c r="H76" s="350"/>
      <c r="I76" s="350"/>
      <c r="J76" s="350" t="s">
        <v>799</v>
      </c>
      <c r="K76" s="350" t="s">
        <v>793</v>
      </c>
      <c r="L76" s="350" t="s">
        <v>799</v>
      </c>
      <c r="M76" s="350" t="s">
        <v>1979</v>
      </c>
      <c r="N76" s="350">
        <v>20.831729889999998</v>
      </c>
      <c r="O76" s="351">
        <v>92.919639590000003</v>
      </c>
      <c r="P76" s="350" t="s">
        <v>918</v>
      </c>
      <c r="Q76" s="350" t="s">
        <v>921</v>
      </c>
      <c r="R76" s="361"/>
      <c r="S76" s="354"/>
      <c r="T76" s="373">
        <v>43011</v>
      </c>
      <c r="U76" s="355" t="s">
        <v>922</v>
      </c>
      <c r="V76" s="350"/>
      <c r="W76" s="350"/>
      <c r="X76" s="454"/>
      <c r="Y76" s="454"/>
      <c r="Z76" s="454"/>
    </row>
    <row r="77" spans="1:26" s="67" customFormat="1" ht="14.25" hidden="1" customHeight="1">
      <c r="A77" s="354" t="s">
        <v>2623</v>
      </c>
      <c r="B77" s="357" t="s">
        <v>301</v>
      </c>
      <c r="C77" s="358" t="s">
        <v>592</v>
      </c>
      <c r="D77" s="399" t="s">
        <v>2684</v>
      </c>
      <c r="E77" s="67" t="s">
        <v>1385</v>
      </c>
      <c r="F77" s="67" t="s">
        <v>1729</v>
      </c>
      <c r="G77" s="67" t="s">
        <v>1730</v>
      </c>
      <c r="J77" s="67" t="s">
        <v>793</v>
      </c>
      <c r="K77" s="350" t="s">
        <v>793</v>
      </c>
      <c r="L77" s="350" t="s">
        <v>878</v>
      </c>
      <c r="M77" s="67" t="s">
        <v>790</v>
      </c>
      <c r="N77" s="67">
        <v>20.78332</v>
      </c>
      <c r="O77" s="67">
        <v>92.987399999999994</v>
      </c>
      <c r="P77" s="67" t="s">
        <v>794</v>
      </c>
      <c r="Q77" s="67" t="s">
        <v>775</v>
      </c>
      <c r="R77" s="85"/>
      <c r="S77" s="354"/>
      <c r="T77" s="91"/>
      <c r="U77" s="87"/>
      <c r="V77" s="67" t="s">
        <v>592</v>
      </c>
      <c r="W77" s="350"/>
      <c r="X77" s="454"/>
      <c r="Y77" s="454"/>
      <c r="Z77" s="454"/>
    </row>
    <row r="78" spans="1:26" s="67" customFormat="1" ht="14.25" hidden="1" customHeight="1">
      <c r="A78" s="354" t="s">
        <v>2623</v>
      </c>
      <c r="B78" s="351" t="s">
        <v>301</v>
      </c>
      <c r="C78" s="351" t="s">
        <v>594</v>
      </c>
      <c r="D78" s="399" t="s">
        <v>1635</v>
      </c>
      <c r="E78" s="67">
        <v>196869</v>
      </c>
      <c r="J78" s="67" t="s">
        <v>793</v>
      </c>
      <c r="K78" s="350" t="s">
        <v>793</v>
      </c>
      <c r="L78" s="350" t="s">
        <v>793</v>
      </c>
      <c r="M78" s="67" t="s">
        <v>293</v>
      </c>
      <c r="N78" s="365">
        <v>20.785699839999999</v>
      </c>
      <c r="O78" s="365">
        <v>92.986633299999994</v>
      </c>
      <c r="P78" s="67" t="s">
        <v>794</v>
      </c>
      <c r="Q78" s="67" t="s">
        <v>775</v>
      </c>
      <c r="R78" s="353"/>
      <c r="S78" s="354"/>
      <c r="T78" s="91"/>
      <c r="U78" s="87"/>
      <c r="V78" s="67" t="s">
        <v>594</v>
      </c>
      <c r="X78" s="454"/>
      <c r="Y78" s="454"/>
      <c r="Z78" s="454"/>
    </row>
    <row r="79" spans="1:26" s="67" customFormat="1" ht="14.25" hidden="1" customHeight="1">
      <c r="A79" s="354" t="s">
        <v>2623</v>
      </c>
      <c r="B79" s="357" t="s">
        <v>301</v>
      </c>
      <c r="C79" s="358" t="s">
        <v>945</v>
      </c>
      <c r="D79" s="399" t="s">
        <v>2684</v>
      </c>
      <c r="E79" s="67" t="s">
        <v>1397</v>
      </c>
      <c r="F79" s="67" t="s">
        <v>1840</v>
      </c>
      <c r="G79" s="67" t="s">
        <v>1841</v>
      </c>
      <c r="J79" s="67" t="s">
        <v>793</v>
      </c>
      <c r="K79" s="67" t="s">
        <v>793</v>
      </c>
      <c r="L79" s="67" t="s">
        <v>878</v>
      </c>
      <c r="M79" s="67" t="s">
        <v>790</v>
      </c>
      <c r="N79" s="67">
        <v>20.929649000000001</v>
      </c>
      <c r="O79" s="67">
        <v>93.000815000000003</v>
      </c>
      <c r="P79" s="67" t="s">
        <v>794</v>
      </c>
      <c r="R79" s="353"/>
      <c r="S79" s="86"/>
      <c r="T79" s="91"/>
      <c r="U79" s="87" t="s">
        <v>855</v>
      </c>
      <c r="V79" s="67" t="s">
        <v>945</v>
      </c>
      <c r="X79" s="454"/>
      <c r="Y79" s="454"/>
      <c r="Z79" s="454"/>
    </row>
    <row r="80" spans="1:26" s="67" customFormat="1" ht="14.25" hidden="1" customHeight="1">
      <c r="A80" s="354" t="s">
        <v>2623</v>
      </c>
      <c r="B80" s="351" t="s">
        <v>301</v>
      </c>
      <c r="C80" s="351" t="s">
        <v>689</v>
      </c>
      <c r="D80" s="399" t="s">
        <v>1635</v>
      </c>
      <c r="E80" s="67">
        <v>196823</v>
      </c>
      <c r="J80" s="67" t="s">
        <v>799</v>
      </c>
      <c r="K80" s="67" t="s">
        <v>793</v>
      </c>
      <c r="L80" s="67" t="s">
        <v>799</v>
      </c>
      <c r="M80" s="67" t="s">
        <v>790</v>
      </c>
      <c r="N80" s="67">
        <v>20.85956955</v>
      </c>
      <c r="O80" s="67">
        <v>92.941146849999996</v>
      </c>
      <c r="P80" s="67" t="s">
        <v>918</v>
      </c>
      <c r="Q80" s="67" t="s">
        <v>775</v>
      </c>
      <c r="R80" s="353"/>
      <c r="S80" s="86"/>
      <c r="T80" s="91"/>
      <c r="U80" s="87"/>
      <c r="W80" s="350"/>
      <c r="X80" s="454"/>
      <c r="Y80" s="454"/>
      <c r="Z80" s="454"/>
    </row>
    <row r="81" spans="1:26" s="67" customFormat="1" ht="14.25" hidden="1" customHeight="1">
      <c r="A81" s="354" t="s">
        <v>2623</v>
      </c>
      <c r="B81" s="351" t="s">
        <v>301</v>
      </c>
      <c r="C81" s="351" t="s">
        <v>637</v>
      </c>
      <c r="D81" s="399" t="s">
        <v>1635</v>
      </c>
      <c r="E81" s="67">
        <v>196817</v>
      </c>
      <c r="J81" s="67" t="s">
        <v>799</v>
      </c>
      <c r="K81" s="67" t="s">
        <v>793</v>
      </c>
      <c r="L81" s="67" t="s">
        <v>799</v>
      </c>
      <c r="M81" s="67" t="s">
        <v>790</v>
      </c>
      <c r="N81" s="67">
        <v>20.864519120000001</v>
      </c>
      <c r="O81" s="67">
        <v>92.940399170000006</v>
      </c>
      <c r="P81" s="67" t="s">
        <v>918</v>
      </c>
      <c r="Q81" s="67" t="s">
        <v>921</v>
      </c>
      <c r="R81" s="353"/>
      <c r="S81" s="86"/>
      <c r="T81" s="91">
        <v>43011</v>
      </c>
      <c r="U81" s="87" t="s">
        <v>922</v>
      </c>
      <c r="X81" s="454"/>
      <c r="Y81" s="454"/>
      <c r="Z81" s="454"/>
    </row>
    <row r="82" spans="1:26" s="67" customFormat="1" ht="14.25" hidden="1" customHeight="1">
      <c r="A82" s="354" t="s">
        <v>2623</v>
      </c>
      <c r="B82" s="357" t="s">
        <v>301</v>
      </c>
      <c r="C82" s="358" t="s">
        <v>1980</v>
      </c>
      <c r="D82" s="352" t="s">
        <v>1635</v>
      </c>
      <c r="E82" s="67">
        <v>196818</v>
      </c>
      <c r="J82" s="67" t="s">
        <v>799</v>
      </c>
      <c r="K82" s="67" t="s">
        <v>793</v>
      </c>
      <c r="L82" s="67" t="s">
        <v>799</v>
      </c>
      <c r="M82" s="67" t="s">
        <v>790</v>
      </c>
      <c r="P82" s="67" t="s">
        <v>918</v>
      </c>
      <c r="Q82" s="67" t="s">
        <v>921</v>
      </c>
      <c r="R82" s="361"/>
      <c r="S82" s="354"/>
      <c r="T82" s="91">
        <v>43011</v>
      </c>
      <c r="U82" s="87" t="s">
        <v>922</v>
      </c>
      <c r="X82" s="454"/>
      <c r="Y82" s="454"/>
      <c r="Z82" s="454"/>
    </row>
    <row r="83" spans="1:26" s="67" customFormat="1" ht="14.25" hidden="1" customHeight="1">
      <c r="A83" s="354" t="s">
        <v>2623</v>
      </c>
      <c r="B83" s="357" t="s">
        <v>301</v>
      </c>
      <c r="C83" s="358" t="s">
        <v>2692</v>
      </c>
      <c r="D83" s="352"/>
      <c r="E83" s="67">
        <v>196911</v>
      </c>
      <c r="J83" s="67" t="s">
        <v>2627</v>
      </c>
      <c r="K83" s="67" t="s">
        <v>2596</v>
      </c>
      <c r="L83" s="67" t="s">
        <v>2596</v>
      </c>
      <c r="N83" s="67">
        <v>20.674160003662099</v>
      </c>
      <c r="O83" s="67">
        <v>92.9078369140625</v>
      </c>
      <c r="R83" s="361"/>
      <c r="S83" s="354"/>
      <c r="T83" s="91">
        <v>43591</v>
      </c>
      <c r="U83" s="361"/>
      <c r="W83" s="353"/>
      <c r="X83" s="454"/>
      <c r="Y83" s="454"/>
      <c r="Z83" s="454"/>
    </row>
    <row r="84" spans="1:26" s="67" customFormat="1" ht="14.25" hidden="1" customHeight="1">
      <c r="A84" s="354" t="s">
        <v>2623</v>
      </c>
      <c r="B84" s="351" t="s">
        <v>301</v>
      </c>
      <c r="C84" s="351" t="s">
        <v>613</v>
      </c>
      <c r="D84" s="399" t="s">
        <v>1635</v>
      </c>
      <c r="E84" s="67">
        <v>196873</v>
      </c>
      <c r="F84" s="356"/>
      <c r="J84" s="67" t="s">
        <v>793</v>
      </c>
      <c r="K84" s="67" t="s">
        <v>793</v>
      </c>
      <c r="L84" s="67" t="s">
        <v>793</v>
      </c>
      <c r="M84" s="67" t="s">
        <v>293</v>
      </c>
      <c r="N84" s="67">
        <v>20.8064003</v>
      </c>
      <c r="O84" s="67">
        <v>92.982147220000002</v>
      </c>
      <c r="P84" s="67" t="s">
        <v>794</v>
      </c>
      <c r="Q84" s="67" t="s">
        <v>775</v>
      </c>
      <c r="R84" s="353"/>
      <c r="S84" s="354"/>
      <c r="T84" s="91"/>
      <c r="U84" s="87"/>
      <c r="V84" s="67" t="s">
        <v>613</v>
      </c>
      <c r="W84" s="350"/>
      <c r="X84" s="454"/>
      <c r="Y84" s="454"/>
      <c r="Z84" s="454"/>
    </row>
    <row r="85" spans="1:26" s="67" customFormat="1" ht="14.25" hidden="1" customHeight="1">
      <c r="A85" s="354" t="s">
        <v>2623</v>
      </c>
      <c r="B85" s="167" t="s">
        <v>301</v>
      </c>
      <c r="C85" s="168" t="s">
        <v>2515</v>
      </c>
      <c r="D85" s="352"/>
      <c r="E85" s="163">
        <v>196673</v>
      </c>
      <c r="F85" s="163"/>
      <c r="G85" s="163"/>
      <c r="H85" s="163"/>
      <c r="I85" s="163"/>
      <c r="J85" s="67" t="s">
        <v>2627</v>
      </c>
      <c r="K85" s="67" t="s">
        <v>2596</v>
      </c>
      <c r="L85" s="163" t="s">
        <v>2596</v>
      </c>
      <c r="M85" s="163"/>
      <c r="N85" s="163"/>
      <c r="O85" s="163"/>
      <c r="P85" s="163"/>
      <c r="Q85" s="163"/>
      <c r="R85" s="164"/>
      <c r="S85" s="162"/>
      <c r="T85" s="165"/>
      <c r="U85" s="166"/>
      <c r="V85" s="163"/>
      <c r="W85" s="353"/>
      <c r="X85" s="454"/>
      <c r="Y85" s="454"/>
      <c r="Z85" s="454"/>
    </row>
    <row r="86" spans="1:26" s="67" customFormat="1" ht="14.25" hidden="1" customHeight="1">
      <c r="A86" s="354" t="s">
        <v>2623</v>
      </c>
      <c r="B86" s="357" t="s">
        <v>301</v>
      </c>
      <c r="C86" s="358" t="s">
        <v>949</v>
      </c>
      <c r="D86" s="352" t="s">
        <v>1635</v>
      </c>
      <c r="E86" s="67">
        <v>196767</v>
      </c>
      <c r="J86" s="67" t="s">
        <v>793</v>
      </c>
      <c r="K86" s="67" t="s">
        <v>793</v>
      </c>
      <c r="L86" s="67" t="s">
        <v>793</v>
      </c>
      <c r="M86" s="67" t="s">
        <v>293</v>
      </c>
      <c r="N86" s="67">
        <v>21.006929400000001</v>
      </c>
      <c r="O86" s="67">
        <v>92.981040949999993</v>
      </c>
      <c r="P86" s="67" t="s">
        <v>794</v>
      </c>
      <c r="R86" s="361"/>
      <c r="S86" s="86"/>
      <c r="T86" s="91"/>
      <c r="U86" s="87"/>
      <c r="V86" s="67" t="s">
        <v>949</v>
      </c>
      <c r="W86" s="350"/>
      <c r="X86" s="454"/>
      <c r="Y86" s="454"/>
      <c r="Z86" s="454"/>
    </row>
    <row r="87" spans="1:26" s="67" customFormat="1" ht="14.25" hidden="1" customHeight="1">
      <c r="A87" s="354" t="s">
        <v>2623</v>
      </c>
      <c r="B87" s="351" t="s">
        <v>301</v>
      </c>
      <c r="C87" s="351" t="s">
        <v>691</v>
      </c>
      <c r="D87" s="399" t="s">
        <v>1635</v>
      </c>
      <c r="E87" s="67">
        <v>196886</v>
      </c>
      <c r="J87" s="67" t="s">
        <v>799</v>
      </c>
      <c r="K87" s="67" t="s">
        <v>793</v>
      </c>
      <c r="L87" s="67" t="s">
        <v>799</v>
      </c>
      <c r="M87" s="67" t="s">
        <v>293</v>
      </c>
      <c r="N87" s="67">
        <v>20.803710939999998</v>
      </c>
      <c r="O87" s="67">
        <v>92.946136469999999</v>
      </c>
      <c r="P87" s="67" t="s">
        <v>918</v>
      </c>
      <c r="Q87" s="67" t="s">
        <v>775</v>
      </c>
      <c r="R87" s="85"/>
      <c r="S87" s="354"/>
      <c r="T87" s="91"/>
      <c r="U87" s="87"/>
      <c r="W87" s="350"/>
      <c r="X87" s="454"/>
      <c r="Y87" s="454"/>
      <c r="Z87" s="454"/>
    </row>
    <row r="88" spans="1:26" s="67" customFormat="1" ht="14.25" hidden="1" customHeight="1">
      <c r="A88" s="354" t="s">
        <v>2623</v>
      </c>
      <c r="B88" s="357" t="s">
        <v>301</v>
      </c>
      <c r="C88" s="358" t="s">
        <v>934</v>
      </c>
      <c r="D88" s="352" t="s">
        <v>1635</v>
      </c>
      <c r="E88" s="67">
        <v>196885</v>
      </c>
      <c r="J88" s="67" t="s">
        <v>799</v>
      </c>
      <c r="K88" s="67" t="s">
        <v>793</v>
      </c>
      <c r="L88" s="67" t="s">
        <v>799</v>
      </c>
      <c r="N88" s="67">
        <v>20.80635071</v>
      </c>
      <c r="O88" s="67">
        <v>92.948310849999999</v>
      </c>
      <c r="P88" s="67" t="s">
        <v>918</v>
      </c>
      <c r="Q88" s="67" t="s">
        <v>921</v>
      </c>
      <c r="R88" s="361"/>
      <c r="S88" s="354"/>
      <c r="T88" s="91">
        <v>43011</v>
      </c>
      <c r="U88" s="87" t="s">
        <v>922</v>
      </c>
      <c r="W88" s="350"/>
      <c r="X88" s="454"/>
      <c r="Y88" s="454"/>
      <c r="Z88" s="454"/>
    </row>
    <row r="89" spans="1:26" s="67" customFormat="1" ht="14.25" hidden="1" customHeight="1">
      <c r="A89" s="354" t="s">
        <v>2623</v>
      </c>
      <c r="B89" s="357" t="s">
        <v>301</v>
      </c>
      <c r="C89" s="358" t="s">
        <v>2266</v>
      </c>
      <c r="D89" s="352"/>
      <c r="E89" s="67">
        <v>196932</v>
      </c>
      <c r="F89" s="67" t="s">
        <v>866</v>
      </c>
      <c r="J89" s="67" t="s">
        <v>793</v>
      </c>
      <c r="K89" s="67" t="s">
        <v>793</v>
      </c>
      <c r="L89" s="67" t="s">
        <v>793</v>
      </c>
      <c r="N89" s="67">
        <v>20.655569</v>
      </c>
      <c r="O89" s="67">
        <v>92.959709000000004</v>
      </c>
      <c r="P89" s="67" t="s">
        <v>794</v>
      </c>
      <c r="Q89" s="67" t="s">
        <v>2223</v>
      </c>
      <c r="R89" s="361"/>
      <c r="S89" s="86"/>
      <c r="T89" s="91">
        <v>43465</v>
      </c>
      <c r="U89" s="87" t="s">
        <v>2265</v>
      </c>
      <c r="V89" s="67" t="s">
        <v>2260</v>
      </c>
      <c r="W89" s="350"/>
      <c r="X89" s="454"/>
      <c r="Y89" s="454"/>
      <c r="Z89" s="454"/>
    </row>
    <row r="90" spans="1:26" s="67" customFormat="1" ht="14.25" hidden="1" customHeight="1">
      <c r="A90" s="354" t="s">
        <v>2623</v>
      </c>
      <c r="B90" s="351" t="s">
        <v>301</v>
      </c>
      <c r="C90" s="351" t="s">
        <v>2213</v>
      </c>
      <c r="D90" s="399"/>
      <c r="E90" s="67">
        <v>196893</v>
      </c>
      <c r="J90" s="67" t="s">
        <v>793</v>
      </c>
      <c r="K90" s="67" t="s">
        <v>793</v>
      </c>
      <c r="L90" s="67" t="s">
        <v>793</v>
      </c>
      <c r="N90" s="67">
        <v>20.760820389999999</v>
      </c>
      <c r="O90" s="67">
        <v>92.960083010000005</v>
      </c>
      <c r="P90" s="67" t="s">
        <v>794</v>
      </c>
      <c r="R90" s="353"/>
      <c r="S90" s="86"/>
      <c r="T90" s="91"/>
      <c r="U90" s="355"/>
      <c r="V90" s="67" t="s">
        <v>2206</v>
      </c>
      <c r="W90" s="350"/>
      <c r="X90" s="454"/>
      <c r="Y90" s="454"/>
      <c r="Z90" s="454"/>
    </row>
    <row r="91" spans="1:26" s="67" customFormat="1" ht="14.25" hidden="1" customHeight="1">
      <c r="A91" s="354" t="s">
        <v>2623</v>
      </c>
      <c r="B91" s="351" t="s">
        <v>301</v>
      </c>
      <c r="C91" s="351" t="s">
        <v>348</v>
      </c>
      <c r="D91" s="399" t="s">
        <v>1635</v>
      </c>
      <c r="J91" s="67" t="s">
        <v>799</v>
      </c>
      <c r="K91" s="67" t="s">
        <v>793</v>
      </c>
      <c r="L91" s="67" t="s">
        <v>799</v>
      </c>
      <c r="M91" s="67" t="s">
        <v>293</v>
      </c>
      <c r="N91" s="350"/>
      <c r="O91" s="350"/>
      <c r="P91" s="67" t="s">
        <v>918</v>
      </c>
      <c r="Q91" s="67" t="s">
        <v>921</v>
      </c>
      <c r="R91" s="85"/>
      <c r="S91" s="86"/>
      <c r="T91" s="91">
        <v>43011</v>
      </c>
      <c r="U91" s="87" t="s">
        <v>922</v>
      </c>
      <c r="X91" s="454"/>
      <c r="Y91" s="454"/>
      <c r="Z91" s="454"/>
    </row>
    <row r="92" spans="1:26" s="67" customFormat="1" ht="14.25" hidden="1" customHeight="1">
      <c r="A92" s="354" t="s">
        <v>2623</v>
      </c>
      <c r="B92" s="351" t="s">
        <v>301</v>
      </c>
      <c r="C92" s="351" t="s">
        <v>927</v>
      </c>
      <c r="D92" s="399" t="s">
        <v>1635</v>
      </c>
      <c r="E92" s="67">
        <v>196950</v>
      </c>
      <c r="J92" s="67" t="s">
        <v>793</v>
      </c>
      <c r="K92" s="67" t="s">
        <v>793</v>
      </c>
      <c r="L92" s="67" t="s">
        <v>793</v>
      </c>
      <c r="M92" s="67" t="s">
        <v>1979</v>
      </c>
      <c r="N92" s="67">
        <v>20.720500950000002</v>
      </c>
      <c r="O92" s="67">
        <v>92.937339780000002</v>
      </c>
      <c r="P92" s="67" t="s">
        <v>794</v>
      </c>
      <c r="R92" s="85"/>
      <c r="S92" s="86"/>
      <c r="T92" s="91"/>
      <c r="U92" s="87"/>
      <c r="V92" s="67" t="s">
        <v>927</v>
      </c>
      <c r="X92" s="454"/>
      <c r="Y92" s="454"/>
      <c r="Z92" s="454"/>
    </row>
    <row r="93" spans="1:26" s="67" customFormat="1" ht="14.25" hidden="1" customHeight="1">
      <c r="A93" s="354" t="s">
        <v>2623</v>
      </c>
      <c r="B93" s="351" t="s">
        <v>301</v>
      </c>
      <c r="C93" s="351" t="s">
        <v>2758</v>
      </c>
      <c r="D93" s="399"/>
      <c r="E93" s="67">
        <v>196923</v>
      </c>
      <c r="J93" s="67" t="s">
        <v>2627</v>
      </c>
      <c r="K93" s="67" t="s">
        <v>2596</v>
      </c>
      <c r="L93" s="67" t="s">
        <v>2596</v>
      </c>
      <c r="N93" s="67">
        <v>20.675489425659201</v>
      </c>
      <c r="O93" s="67">
        <v>92.916961669921903</v>
      </c>
      <c r="R93" s="85"/>
      <c r="S93" s="86"/>
      <c r="T93" s="91"/>
      <c r="U93" s="355"/>
      <c r="X93" s="454"/>
      <c r="Y93" s="454"/>
      <c r="Z93" s="454"/>
    </row>
    <row r="94" spans="1:26" s="67" customFormat="1" ht="14.25" hidden="1" customHeight="1">
      <c r="A94" s="354" t="s">
        <v>2623</v>
      </c>
      <c r="B94" s="351" t="s">
        <v>301</v>
      </c>
      <c r="C94" s="351" t="s">
        <v>1997</v>
      </c>
      <c r="D94" s="399"/>
      <c r="E94" s="350">
        <v>196828</v>
      </c>
      <c r="F94" s="350" t="s">
        <v>1733</v>
      </c>
      <c r="G94" s="350"/>
      <c r="H94" s="350"/>
      <c r="I94" s="350"/>
      <c r="J94" s="350" t="s">
        <v>793</v>
      </c>
      <c r="K94" s="350" t="s">
        <v>793</v>
      </c>
      <c r="L94" s="350" t="s">
        <v>793</v>
      </c>
      <c r="M94" s="350"/>
      <c r="N94" s="350">
        <v>20.860509870000001</v>
      </c>
      <c r="O94" s="350">
        <v>92.966751099999996</v>
      </c>
      <c r="P94" s="350" t="s">
        <v>794</v>
      </c>
      <c r="Q94" s="350"/>
      <c r="R94" s="353"/>
      <c r="S94" s="354"/>
      <c r="T94" s="373">
        <v>43297</v>
      </c>
      <c r="U94" s="355"/>
      <c r="V94" s="350"/>
      <c r="W94" s="350"/>
      <c r="X94" s="454"/>
      <c r="Y94" s="454"/>
      <c r="Z94" s="454"/>
    </row>
    <row r="95" spans="1:26" s="67" customFormat="1" ht="14.25" hidden="1" customHeight="1">
      <c r="A95" s="354" t="s">
        <v>2623</v>
      </c>
      <c r="B95" s="357" t="s">
        <v>301</v>
      </c>
      <c r="C95" s="358" t="s">
        <v>572</v>
      </c>
      <c r="D95" s="399" t="s">
        <v>2684</v>
      </c>
      <c r="E95" s="67" t="s">
        <v>1384</v>
      </c>
      <c r="F95" s="67" t="s">
        <v>565</v>
      </c>
      <c r="G95" s="67" t="s">
        <v>572</v>
      </c>
      <c r="J95" s="67" t="s">
        <v>793</v>
      </c>
      <c r="K95" s="67" t="s">
        <v>793</v>
      </c>
      <c r="L95" s="67" t="s">
        <v>878</v>
      </c>
      <c r="M95" s="67" t="s">
        <v>790</v>
      </c>
      <c r="N95" s="67">
        <v>20.727589999999999</v>
      </c>
      <c r="O95" s="67">
        <v>92.969350000000006</v>
      </c>
      <c r="P95" s="350" t="s">
        <v>794</v>
      </c>
      <c r="Q95" s="67" t="s">
        <v>775</v>
      </c>
      <c r="R95" s="85"/>
      <c r="S95" s="354"/>
      <c r="T95" s="91"/>
      <c r="U95" s="87"/>
      <c r="V95" s="67" t="s">
        <v>572</v>
      </c>
      <c r="W95" s="350"/>
      <c r="X95" s="454"/>
      <c r="Y95" s="454"/>
      <c r="Z95" s="454"/>
    </row>
    <row r="96" spans="1:26" s="67" customFormat="1" ht="14.25" hidden="1" customHeight="1">
      <c r="A96" s="354" t="s">
        <v>2623</v>
      </c>
      <c r="B96" s="357" t="s">
        <v>301</v>
      </c>
      <c r="C96" s="358" t="s">
        <v>568</v>
      </c>
      <c r="D96" s="352" t="s">
        <v>1635</v>
      </c>
      <c r="E96" s="67">
        <v>196951</v>
      </c>
      <c r="J96" s="67" t="s">
        <v>793</v>
      </c>
      <c r="K96" s="67" t="s">
        <v>793</v>
      </c>
      <c r="L96" s="67" t="s">
        <v>793</v>
      </c>
      <c r="M96" s="67" t="s">
        <v>293</v>
      </c>
      <c r="N96" s="67">
        <v>20.723630910000001</v>
      </c>
      <c r="O96" s="67">
        <v>92.974327090000003</v>
      </c>
      <c r="P96" s="67" t="s">
        <v>794</v>
      </c>
      <c r="Q96" s="67" t="s">
        <v>775</v>
      </c>
      <c r="R96" s="361"/>
      <c r="S96" s="354"/>
      <c r="T96" s="91"/>
      <c r="U96" s="87"/>
      <c r="V96" s="67" t="s">
        <v>568</v>
      </c>
      <c r="X96" s="454"/>
      <c r="Y96" s="454"/>
      <c r="Z96" s="454"/>
    </row>
    <row r="97" spans="1:26" s="67" customFormat="1" ht="14.25" hidden="1" customHeight="1">
      <c r="A97" s="357" t="s">
        <v>2623</v>
      </c>
      <c r="B97" s="357" t="s">
        <v>301</v>
      </c>
      <c r="C97" s="358" t="s">
        <v>2736</v>
      </c>
      <c r="D97" s="352"/>
      <c r="E97" s="67">
        <v>196981</v>
      </c>
      <c r="J97" s="67" t="s">
        <v>2627</v>
      </c>
      <c r="K97" s="350" t="s">
        <v>2596</v>
      </c>
      <c r="L97" s="350" t="s">
        <v>2596</v>
      </c>
      <c r="N97" s="67">
        <v>20.656810760498001</v>
      </c>
      <c r="O97" s="67">
        <v>93.029953002929702</v>
      </c>
      <c r="R97" s="361"/>
      <c r="S97" s="86"/>
      <c r="T97" s="91">
        <v>43591</v>
      </c>
      <c r="U97" s="361"/>
      <c r="W97" s="353"/>
      <c r="X97" s="454"/>
      <c r="Y97" s="454"/>
      <c r="Z97" s="454"/>
    </row>
    <row r="98" spans="1:26" s="67" customFormat="1" ht="14.25" hidden="1" customHeight="1">
      <c r="A98" s="354" t="s">
        <v>2623</v>
      </c>
      <c r="B98" s="350" t="s">
        <v>311</v>
      </c>
      <c r="C98" s="350" t="s">
        <v>871</v>
      </c>
      <c r="D98" s="399" t="s">
        <v>1635</v>
      </c>
      <c r="E98" s="67">
        <v>197171</v>
      </c>
      <c r="F98" s="376" t="s">
        <v>515</v>
      </c>
      <c r="J98" s="67" t="s">
        <v>793</v>
      </c>
      <c r="K98" s="67" t="s">
        <v>793</v>
      </c>
      <c r="L98" s="350" t="s">
        <v>793</v>
      </c>
      <c r="N98" s="67">
        <v>20.225250240000001</v>
      </c>
      <c r="O98" s="67">
        <v>93.418876650000001</v>
      </c>
      <c r="P98" s="350" t="s">
        <v>794</v>
      </c>
      <c r="R98" s="85"/>
      <c r="S98" s="354"/>
      <c r="T98" s="91"/>
      <c r="U98" s="87"/>
      <c r="V98" s="67" t="s">
        <v>872</v>
      </c>
      <c r="W98" s="350"/>
      <c r="X98" s="454"/>
      <c r="Y98" s="454"/>
      <c r="Z98" s="454"/>
    </row>
    <row r="99" spans="1:26" s="67" customFormat="1" ht="14.25" hidden="1" customHeight="1">
      <c r="A99" s="354" t="s">
        <v>2623</v>
      </c>
      <c r="B99" s="350" t="s">
        <v>311</v>
      </c>
      <c r="C99" s="350" t="s">
        <v>2575</v>
      </c>
      <c r="D99" s="399"/>
      <c r="E99" s="67">
        <v>197034</v>
      </c>
      <c r="J99" s="67" t="s">
        <v>793</v>
      </c>
      <c r="K99" s="67" t="s">
        <v>793</v>
      </c>
      <c r="L99" s="67" t="s">
        <v>793</v>
      </c>
      <c r="R99" s="353"/>
      <c r="S99" s="86"/>
      <c r="T99" s="91"/>
      <c r="U99" s="87"/>
      <c r="W99" s="350"/>
      <c r="X99" s="454"/>
      <c r="Y99" s="454"/>
      <c r="Z99" s="454"/>
    </row>
    <row r="100" spans="1:26" s="67" customFormat="1" ht="14.25" hidden="1" customHeight="1">
      <c r="A100" s="354" t="s">
        <v>2623</v>
      </c>
      <c r="B100" s="350" t="s">
        <v>311</v>
      </c>
      <c r="C100" s="350" t="s">
        <v>2572</v>
      </c>
      <c r="D100" s="399"/>
      <c r="E100" s="67">
        <v>197020</v>
      </c>
      <c r="J100" s="67" t="s">
        <v>793</v>
      </c>
      <c r="K100" s="67" t="s">
        <v>793</v>
      </c>
      <c r="L100" s="67" t="s">
        <v>793</v>
      </c>
      <c r="R100" s="353"/>
      <c r="S100" s="354"/>
      <c r="T100" s="91"/>
      <c r="U100" s="87"/>
      <c r="X100" s="454"/>
      <c r="Y100" s="454"/>
      <c r="Z100" s="454"/>
    </row>
    <row r="101" spans="1:26" s="67" customFormat="1" ht="14.25" hidden="1" customHeight="1">
      <c r="A101" s="354" t="s">
        <v>2623</v>
      </c>
      <c r="B101" s="350" t="s">
        <v>311</v>
      </c>
      <c r="C101" s="67" t="s">
        <v>2590</v>
      </c>
      <c r="D101" s="399"/>
      <c r="E101" s="350">
        <v>220651</v>
      </c>
      <c r="J101" s="67" t="s">
        <v>793</v>
      </c>
      <c r="K101" s="67" t="s">
        <v>793</v>
      </c>
      <c r="L101" s="67" t="s">
        <v>793</v>
      </c>
      <c r="N101" s="350"/>
      <c r="O101" s="350"/>
      <c r="R101" s="85"/>
      <c r="S101" s="354"/>
      <c r="T101" s="91"/>
      <c r="U101" s="87"/>
      <c r="X101" s="454"/>
      <c r="Y101" s="454"/>
      <c r="Z101" s="454"/>
    </row>
    <row r="102" spans="1:26" s="67" customFormat="1" ht="14.25" hidden="1" customHeight="1">
      <c r="A102" s="354" t="s">
        <v>2623</v>
      </c>
      <c r="B102" s="350" t="s">
        <v>311</v>
      </c>
      <c r="C102" s="67" t="s">
        <v>894</v>
      </c>
      <c r="D102" s="399" t="s">
        <v>2684</v>
      </c>
      <c r="E102" s="67" t="s">
        <v>1372</v>
      </c>
      <c r="F102" s="67" t="s">
        <v>875</v>
      </c>
      <c r="G102" s="67" t="s">
        <v>894</v>
      </c>
      <c r="J102" s="67" t="s">
        <v>793</v>
      </c>
      <c r="K102" s="67" t="s">
        <v>793</v>
      </c>
      <c r="L102" s="67" t="s">
        <v>878</v>
      </c>
      <c r="M102" s="67" t="s">
        <v>790</v>
      </c>
      <c r="N102" s="67">
        <v>20.480898</v>
      </c>
      <c r="O102" s="67">
        <v>93.299485000000004</v>
      </c>
      <c r="P102" s="67" t="s">
        <v>794</v>
      </c>
      <c r="R102" s="85"/>
      <c r="S102" s="86"/>
      <c r="T102" s="91"/>
      <c r="U102" s="87" t="s">
        <v>855</v>
      </c>
      <c r="V102" s="67" t="s">
        <v>894</v>
      </c>
      <c r="W102" s="350"/>
      <c r="X102" s="454"/>
      <c r="Y102" s="454"/>
      <c r="Z102" s="454"/>
    </row>
    <row r="103" spans="1:26" s="67" customFormat="1" ht="14.25" hidden="1" customHeight="1">
      <c r="A103" s="354" t="s">
        <v>2623</v>
      </c>
      <c r="B103" s="350" t="s">
        <v>311</v>
      </c>
      <c r="C103" s="350" t="s">
        <v>2584</v>
      </c>
      <c r="D103" s="399"/>
      <c r="E103" s="67">
        <v>197090</v>
      </c>
      <c r="J103" s="67" t="s">
        <v>793</v>
      </c>
      <c r="K103" s="67" t="s">
        <v>793</v>
      </c>
      <c r="L103" s="350" t="s">
        <v>793</v>
      </c>
      <c r="P103" s="350"/>
      <c r="R103" s="85"/>
      <c r="S103" s="354"/>
      <c r="T103" s="91"/>
      <c r="U103" s="355"/>
      <c r="W103" s="350"/>
      <c r="X103" s="454"/>
      <c r="Y103" s="454"/>
      <c r="Z103" s="454"/>
    </row>
    <row r="104" spans="1:26" s="67" customFormat="1" ht="14.25" hidden="1" customHeight="1">
      <c r="A104" s="86" t="s">
        <v>2623</v>
      </c>
      <c r="B104" s="350" t="s">
        <v>311</v>
      </c>
      <c r="C104" s="350" t="s">
        <v>461</v>
      </c>
      <c r="D104" s="399" t="s">
        <v>1635</v>
      </c>
      <c r="E104" s="350">
        <v>196994</v>
      </c>
      <c r="J104" s="67" t="s">
        <v>793</v>
      </c>
      <c r="K104" s="67" t="s">
        <v>793</v>
      </c>
      <c r="L104" s="67" t="s">
        <v>793</v>
      </c>
      <c r="M104" s="67" t="s">
        <v>884</v>
      </c>
      <c r="N104" s="350">
        <v>20.394809720000001</v>
      </c>
      <c r="O104" s="350">
        <v>93.251609799999997</v>
      </c>
      <c r="P104" s="350" t="s">
        <v>794</v>
      </c>
      <c r="Q104" s="67" t="s">
        <v>775</v>
      </c>
      <c r="R104" s="353"/>
      <c r="S104" s="354"/>
      <c r="T104" s="91"/>
      <c r="U104" s="87"/>
      <c r="V104" s="67" t="s">
        <v>885</v>
      </c>
      <c r="W104" s="350"/>
      <c r="X104" s="454"/>
      <c r="Y104" s="454"/>
      <c r="Z104" s="454"/>
    </row>
    <row r="105" spans="1:26" s="67" customFormat="1" ht="14.25" hidden="1" customHeight="1">
      <c r="A105" s="354" t="s">
        <v>2623</v>
      </c>
      <c r="B105" s="350" t="s">
        <v>311</v>
      </c>
      <c r="C105" s="350" t="s">
        <v>312</v>
      </c>
      <c r="D105" s="399" t="s">
        <v>1635</v>
      </c>
      <c r="E105" s="67">
        <v>197174</v>
      </c>
      <c r="F105" s="350"/>
      <c r="J105" s="67" t="s">
        <v>793</v>
      </c>
      <c r="K105" s="350" t="s">
        <v>793</v>
      </c>
      <c r="L105" s="350" t="s">
        <v>793</v>
      </c>
      <c r="M105" s="67" t="s">
        <v>293</v>
      </c>
      <c r="P105" s="67" t="s">
        <v>794</v>
      </c>
      <c r="Q105" s="67" t="s">
        <v>775</v>
      </c>
      <c r="R105" s="353"/>
      <c r="S105" s="354"/>
      <c r="T105" s="91" t="s">
        <v>800</v>
      </c>
      <c r="U105" s="87"/>
      <c r="W105" s="350"/>
      <c r="X105" s="454"/>
      <c r="Y105" s="454"/>
      <c r="Z105" s="454"/>
    </row>
    <row r="106" spans="1:26" s="67" customFormat="1" ht="14.25" hidden="1" customHeight="1">
      <c r="A106" s="354" t="s">
        <v>2623</v>
      </c>
      <c r="B106" s="350" t="s">
        <v>311</v>
      </c>
      <c r="C106" s="350" t="s">
        <v>2588</v>
      </c>
      <c r="D106" s="399"/>
      <c r="E106" s="67">
        <v>197099</v>
      </c>
      <c r="J106" s="67" t="s">
        <v>793</v>
      </c>
      <c r="K106" s="67" t="s">
        <v>793</v>
      </c>
      <c r="L106" s="67" t="s">
        <v>793</v>
      </c>
      <c r="P106" s="350"/>
      <c r="R106" s="85"/>
      <c r="S106" s="354"/>
      <c r="T106" s="91"/>
      <c r="U106" s="355"/>
      <c r="W106" s="350"/>
      <c r="X106" s="454"/>
      <c r="Y106" s="454"/>
      <c r="Z106" s="454"/>
    </row>
    <row r="107" spans="1:26" s="67" customFormat="1" ht="14.25" hidden="1" customHeight="1">
      <c r="A107" s="354" t="s">
        <v>2623</v>
      </c>
      <c r="B107" s="350" t="s">
        <v>311</v>
      </c>
      <c r="C107" s="350" t="s">
        <v>866</v>
      </c>
      <c r="D107" s="399" t="s">
        <v>1635</v>
      </c>
      <c r="E107" s="67">
        <v>197176</v>
      </c>
      <c r="F107" s="67" t="s">
        <v>515</v>
      </c>
      <c r="J107" s="67" t="s">
        <v>793</v>
      </c>
      <c r="K107" s="67" t="s">
        <v>793</v>
      </c>
      <c r="L107" s="67" t="s">
        <v>793</v>
      </c>
      <c r="M107" s="67" t="s">
        <v>790</v>
      </c>
      <c r="N107" s="67">
        <v>20.203340529999998</v>
      </c>
      <c r="O107" s="67">
        <v>93.426139829999997</v>
      </c>
      <c r="P107" s="67" t="s">
        <v>794</v>
      </c>
      <c r="R107" s="353"/>
      <c r="S107" s="354"/>
      <c r="T107" s="91"/>
      <c r="U107" s="350"/>
      <c r="V107" s="67" t="s">
        <v>867</v>
      </c>
      <c r="X107" s="454"/>
      <c r="Y107" s="454"/>
      <c r="Z107" s="454"/>
    </row>
    <row r="108" spans="1:26" s="67" customFormat="1" ht="14.25" hidden="1" customHeight="1">
      <c r="A108" s="354" t="s">
        <v>2623</v>
      </c>
      <c r="B108" s="350" t="s">
        <v>311</v>
      </c>
      <c r="C108" s="350" t="s">
        <v>2593</v>
      </c>
      <c r="D108" s="399"/>
      <c r="E108" s="350">
        <v>197111</v>
      </c>
      <c r="F108" s="350"/>
      <c r="G108" s="350"/>
      <c r="H108" s="350"/>
      <c r="I108" s="350"/>
      <c r="J108" s="67" t="s">
        <v>793</v>
      </c>
      <c r="K108" s="350" t="s">
        <v>793</v>
      </c>
      <c r="L108" s="350" t="s">
        <v>793</v>
      </c>
      <c r="R108" s="353"/>
      <c r="S108" s="354"/>
      <c r="T108" s="91"/>
      <c r="U108" s="87"/>
      <c r="X108" s="454"/>
      <c r="Y108" s="454"/>
      <c r="Z108" s="454"/>
    </row>
    <row r="109" spans="1:26" s="67" customFormat="1" ht="14.25" hidden="1" customHeight="1">
      <c r="A109" s="357" t="s">
        <v>2623</v>
      </c>
      <c r="B109" s="357" t="s">
        <v>311</v>
      </c>
      <c r="C109" s="358" t="s">
        <v>2698</v>
      </c>
      <c r="D109" s="352"/>
      <c r="J109" s="67" t="s">
        <v>2627</v>
      </c>
      <c r="K109" s="67" t="s">
        <v>2596</v>
      </c>
      <c r="L109" s="67" t="s">
        <v>2596</v>
      </c>
      <c r="R109" s="361"/>
      <c r="S109" s="354"/>
      <c r="T109" s="91">
        <v>43591</v>
      </c>
      <c r="U109" s="361"/>
      <c r="W109" s="353"/>
      <c r="X109" s="454"/>
      <c r="Y109" s="454"/>
      <c r="Z109" s="454"/>
    </row>
    <row r="110" spans="1:26" s="67" customFormat="1" ht="14.25" hidden="1" customHeight="1">
      <c r="A110" s="354" t="s">
        <v>2623</v>
      </c>
      <c r="B110" s="350" t="s">
        <v>311</v>
      </c>
      <c r="C110" s="350" t="s">
        <v>2581</v>
      </c>
      <c r="D110" s="399"/>
      <c r="E110" s="67">
        <v>197042</v>
      </c>
      <c r="J110" s="67" t="s">
        <v>793</v>
      </c>
      <c r="K110" s="67" t="s">
        <v>793</v>
      </c>
      <c r="L110" s="67" t="s">
        <v>793</v>
      </c>
      <c r="R110" s="85"/>
      <c r="S110" s="354"/>
      <c r="T110" s="91"/>
      <c r="U110" s="87"/>
      <c r="X110" s="454"/>
      <c r="Y110" s="454"/>
      <c r="Z110" s="454"/>
    </row>
    <row r="111" spans="1:26" s="67" customFormat="1" ht="14.25" hidden="1" customHeight="1">
      <c r="A111" s="354" t="s">
        <v>2623</v>
      </c>
      <c r="B111" s="350" t="s">
        <v>311</v>
      </c>
      <c r="C111" s="350" t="s">
        <v>463</v>
      </c>
      <c r="D111" s="399" t="s">
        <v>1635</v>
      </c>
      <c r="E111" s="67">
        <v>196996</v>
      </c>
      <c r="J111" s="67" t="s">
        <v>793</v>
      </c>
      <c r="K111" s="67" t="s">
        <v>793</v>
      </c>
      <c r="L111" s="67" t="s">
        <v>793</v>
      </c>
      <c r="M111" s="67" t="s">
        <v>293</v>
      </c>
      <c r="N111" s="67">
        <v>20.398889539999999</v>
      </c>
      <c r="O111" s="67">
        <v>93.25405121</v>
      </c>
      <c r="P111" s="67" t="s">
        <v>794</v>
      </c>
      <c r="Q111" s="67" t="s">
        <v>775</v>
      </c>
      <c r="R111" s="353"/>
      <c r="S111" s="354"/>
      <c r="T111" s="91"/>
      <c r="U111" s="87"/>
      <c r="V111" s="67" t="s">
        <v>463</v>
      </c>
      <c r="X111" s="454"/>
      <c r="Y111" s="454"/>
      <c r="Z111" s="454"/>
    </row>
    <row r="112" spans="1:26" s="67" customFormat="1" ht="14.25" hidden="1" customHeight="1">
      <c r="A112" s="354" t="s">
        <v>2623</v>
      </c>
      <c r="B112" s="350" t="s">
        <v>311</v>
      </c>
      <c r="C112" s="350" t="s">
        <v>2582</v>
      </c>
      <c r="D112" s="399"/>
      <c r="E112" s="67">
        <v>197043</v>
      </c>
      <c r="J112" s="67" t="s">
        <v>793</v>
      </c>
      <c r="K112" s="67" t="s">
        <v>793</v>
      </c>
      <c r="L112" s="67" t="s">
        <v>793</v>
      </c>
      <c r="R112" s="353"/>
      <c r="S112" s="86"/>
      <c r="T112" s="91"/>
      <c r="U112" s="87"/>
      <c r="W112" s="350"/>
      <c r="X112" s="454"/>
      <c r="Y112" s="454"/>
      <c r="Z112" s="454"/>
    </row>
    <row r="113" spans="1:26" s="67" customFormat="1" ht="14.25" hidden="1" customHeight="1">
      <c r="A113" s="354" t="s">
        <v>2623</v>
      </c>
      <c r="B113" s="350" t="s">
        <v>311</v>
      </c>
      <c r="C113" s="350" t="s">
        <v>443</v>
      </c>
      <c r="D113" s="399" t="s">
        <v>1635</v>
      </c>
      <c r="E113" s="67">
        <v>220671</v>
      </c>
      <c r="J113" s="67" t="s">
        <v>793</v>
      </c>
      <c r="K113" s="67" t="s">
        <v>793</v>
      </c>
      <c r="L113" s="67" t="s">
        <v>793</v>
      </c>
      <c r="M113" s="67" t="s">
        <v>293</v>
      </c>
      <c r="N113" s="67">
        <v>20.218471529999999</v>
      </c>
      <c r="O113" s="67">
        <v>93.424331670000001</v>
      </c>
      <c r="P113" s="67" t="s">
        <v>794</v>
      </c>
      <c r="Q113" s="67" t="s">
        <v>775</v>
      </c>
      <c r="R113" s="353"/>
      <c r="S113" s="354"/>
      <c r="T113" s="91"/>
      <c r="U113" s="87"/>
      <c r="V113" s="67" t="s">
        <v>869</v>
      </c>
      <c r="W113" s="350"/>
      <c r="X113" s="454"/>
      <c r="Y113" s="454"/>
      <c r="Z113" s="454"/>
    </row>
    <row r="114" spans="1:26" s="67" customFormat="1" ht="14.25" hidden="1" customHeight="1">
      <c r="A114" s="354" t="s">
        <v>2623</v>
      </c>
      <c r="B114" s="350" t="s">
        <v>311</v>
      </c>
      <c r="C114" s="350" t="s">
        <v>2570</v>
      </c>
      <c r="D114" s="399"/>
      <c r="E114" s="67">
        <v>197017</v>
      </c>
      <c r="J114" s="67" t="s">
        <v>793</v>
      </c>
      <c r="K114" s="67" t="s">
        <v>793</v>
      </c>
      <c r="L114" s="67" t="s">
        <v>793</v>
      </c>
      <c r="R114" s="85"/>
      <c r="S114" s="354"/>
      <c r="T114" s="91"/>
      <c r="U114" s="87"/>
      <c r="X114" s="454"/>
      <c r="Y114" s="454"/>
      <c r="Z114" s="454"/>
    </row>
    <row r="115" spans="1:26" s="67" customFormat="1" ht="14.25" hidden="1" customHeight="1">
      <c r="A115" s="86" t="s">
        <v>2623</v>
      </c>
      <c r="B115" s="357" t="s">
        <v>311</v>
      </c>
      <c r="C115" s="358" t="s">
        <v>2693</v>
      </c>
      <c r="D115" s="352"/>
      <c r="E115" s="67">
        <v>197065</v>
      </c>
      <c r="J115" s="67" t="s">
        <v>2627</v>
      </c>
      <c r="K115" s="350" t="s">
        <v>2596</v>
      </c>
      <c r="L115" s="350" t="s">
        <v>2596</v>
      </c>
      <c r="N115" s="67">
        <v>20.593980789184599</v>
      </c>
      <c r="O115" s="67">
        <v>93.261528015136705</v>
      </c>
      <c r="R115" s="361"/>
      <c r="S115" s="86"/>
      <c r="T115" s="91">
        <v>43591</v>
      </c>
      <c r="U115" s="361"/>
      <c r="W115" s="353"/>
      <c r="X115" s="454"/>
      <c r="Y115" s="454"/>
      <c r="Z115" s="454"/>
    </row>
    <row r="116" spans="1:26" s="67" customFormat="1" ht="14.25" hidden="1" customHeight="1">
      <c r="A116" s="354" t="s">
        <v>2623</v>
      </c>
      <c r="B116" s="350" t="s">
        <v>311</v>
      </c>
      <c r="C116" s="350" t="s">
        <v>2580</v>
      </c>
      <c r="D116" s="399"/>
      <c r="E116" s="67">
        <v>197041</v>
      </c>
      <c r="J116" s="67" t="s">
        <v>793</v>
      </c>
      <c r="K116" s="67" t="s">
        <v>793</v>
      </c>
      <c r="L116" s="67" t="s">
        <v>793</v>
      </c>
      <c r="R116" s="85"/>
      <c r="S116" s="86"/>
      <c r="T116" s="91"/>
      <c r="U116" s="87"/>
      <c r="W116" s="350"/>
      <c r="X116" s="454"/>
      <c r="Y116" s="454"/>
      <c r="Z116" s="454"/>
    </row>
    <row r="117" spans="1:26" s="67" customFormat="1" ht="14.25" hidden="1" customHeight="1">
      <c r="A117" s="357" t="s">
        <v>2623</v>
      </c>
      <c r="B117" s="357" t="s">
        <v>311</v>
      </c>
      <c r="C117" s="358" t="s">
        <v>2717</v>
      </c>
      <c r="D117" s="352"/>
      <c r="J117" s="67" t="s">
        <v>2627</v>
      </c>
      <c r="K117" s="67" t="s">
        <v>2596</v>
      </c>
      <c r="L117" s="67" t="s">
        <v>2596</v>
      </c>
      <c r="R117" s="361"/>
      <c r="S117" s="354"/>
      <c r="T117" s="91">
        <v>43591</v>
      </c>
      <c r="U117" s="361"/>
      <c r="W117" s="353"/>
      <c r="X117" s="454"/>
      <c r="Y117" s="454"/>
      <c r="Z117" s="454"/>
    </row>
    <row r="118" spans="1:26" s="67" customFormat="1" ht="14.25" hidden="1" customHeight="1">
      <c r="A118" s="354" t="s">
        <v>2623</v>
      </c>
      <c r="B118" s="350" t="s">
        <v>311</v>
      </c>
      <c r="C118" s="350" t="s">
        <v>2591</v>
      </c>
      <c r="D118" s="399"/>
      <c r="E118" s="67">
        <v>197103</v>
      </c>
      <c r="J118" s="67" t="s">
        <v>793</v>
      </c>
      <c r="K118" s="67" t="s">
        <v>793</v>
      </c>
      <c r="L118" s="67" t="s">
        <v>793</v>
      </c>
      <c r="P118" s="350"/>
      <c r="R118" s="353"/>
      <c r="S118" s="354"/>
      <c r="T118" s="91"/>
      <c r="U118" s="87"/>
      <c r="W118" s="350"/>
      <c r="X118" s="454"/>
      <c r="Y118" s="454"/>
      <c r="Z118" s="454"/>
    </row>
    <row r="119" spans="1:26" s="67" customFormat="1" ht="14.25" hidden="1" customHeight="1">
      <c r="A119" s="354" t="s">
        <v>2623</v>
      </c>
      <c r="B119" s="350" t="s">
        <v>311</v>
      </c>
      <c r="C119" s="350" t="s">
        <v>2574</v>
      </c>
      <c r="D119" s="399"/>
      <c r="E119" s="67">
        <v>197028</v>
      </c>
      <c r="J119" s="67" t="s">
        <v>793</v>
      </c>
      <c r="K119" s="350" t="s">
        <v>793</v>
      </c>
      <c r="L119" s="350" t="s">
        <v>793</v>
      </c>
      <c r="P119" s="350"/>
      <c r="R119" s="85"/>
      <c r="S119" s="354"/>
      <c r="T119" s="91"/>
      <c r="U119" s="87"/>
      <c r="X119" s="454"/>
      <c r="Y119" s="454"/>
      <c r="Z119" s="454"/>
    </row>
    <row r="120" spans="1:26" s="67" customFormat="1" ht="14.25" hidden="1" customHeight="1">
      <c r="A120" s="354" t="s">
        <v>2623</v>
      </c>
      <c r="B120" s="350" t="s">
        <v>311</v>
      </c>
      <c r="C120" s="350" t="s">
        <v>2573</v>
      </c>
      <c r="D120" s="399"/>
      <c r="E120" s="67">
        <v>197027</v>
      </c>
      <c r="J120" s="67" t="s">
        <v>793</v>
      </c>
      <c r="K120" s="350" t="s">
        <v>793</v>
      </c>
      <c r="L120" s="350" t="s">
        <v>793</v>
      </c>
      <c r="R120" s="85"/>
      <c r="S120" s="86"/>
      <c r="T120" s="91"/>
      <c r="U120" s="87"/>
      <c r="X120" s="454"/>
      <c r="Y120" s="454"/>
      <c r="Z120" s="454"/>
    </row>
    <row r="121" spans="1:26" s="67" customFormat="1" ht="14.25" hidden="1" customHeight="1">
      <c r="A121" s="354" t="s">
        <v>2623</v>
      </c>
      <c r="B121" s="350" t="s">
        <v>311</v>
      </c>
      <c r="C121" s="350" t="s">
        <v>881</v>
      </c>
      <c r="D121" s="399" t="s">
        <v>2684</v>
      </c>
      <c r="E121" s="349" t="s">
        <v>1364</v>
      </c>
      <c r="F121" s="67" t="s">
        <v>1725</v>
      </c>
      <c r="G121" s="67" t="s">
        <v>1725</v>
      </c>
      <c r="J121" s="67" t="s">
        <v>793</v>
      </c>
      <c r="K121" s="67" t="s">
        <v>793</v>
      </c>
      <c r="L121" s="67" t="s">
        <v>878</v>
      </c>
      <c r="M121" s="67" t="s">
        <v>790</v>
      </c>
      <c r="N121" s="364">
        <v>20.377523</v>
      </c>
      <c r="O121" s="366">
        <v>93.271642</v>
      </c>
      <c r="P121" s="67" t="s">
        <v>794</v>
      </c>
      <c r="R121" s="85"/>
      <c r="S121" s="354"/>
      <c r="T121" s="91"/>
      <c r="U121" s="87" t="s">
        <v>855</v>
      </c>
      <c r="V121" s="67" t="s">
        <v>881</v>
      </c>
      <c r="X121" s="454"/>
      <c r="Y121" s="454"/>
      <c r="Z121" s="454"/>
    </row>
    <row r="122" spans="1:26" s="67" customFormat="1" ht="14.25" hidden="1" customHeight="1">
      <c r="A122" s="354" t="s">
        <v>2623</v>
      </c>
      <c r="B122" s="350" t="s">
        <v>311</v>
      </c>
      <c r="C122" s="350" t="s">
        <v>657</v>
      </c>
      <c r="D122" s="399"/>
      <c r="E122" s="67">
        <v>197110</v>
      </c>
      <c r="F122" s="67" t="s">
        <v>2664</v>
      </c>
      <c r="J122" s="67" t="s">
        <v>793</v>
      </c>
      <c r="K122" s="67" t="s">
        <v>793</v>
      </c>
      <c r="L122" s="67" t="s">
        <v>793</v>
      </c>
      <c r="R122" s="85"/>
      <c r="S122" s="354"/>
      <c r="T122" s="91"/>
      <c r="U122" s="87"/>
      <c r="X122" s="454"/>
      <c r="Y122" s="454"/>
      <c r="Z122" s="454"/>
    </row>
    <row r="123" spans="1:26" s="67" customFormat="1" ht="14.25" hidden="1" customHeight="1">
      <c r="A123" s="357" t="s">
        <v>2623</v>
      </c>
      <c r="B123" s="357" t="s">
        <v>311</v>
      </c>
      <c r="C123" s="358" t="s">
        <v>2697</v>
      </c>
      <c r="D123" s="352"/>
      <c r="E123" s="67">
        <v>197051</v>
      </c>
      <c r="J123" s="67" t="s">
        <v>2627</v>
      </c>
      <c r="K123" s="67" t="s">
        <v>2596</v>
      </c>
      <c r="L123" s="67" t="s">
        <v>2596</v>
      </c>
      <c r="N123" s="350">
        <v>20.599809646606399</v>
      </c>
      <c r="O123" s="350">
        <v>93.265541076660199</v>
      </c>
      <c r="R123" s="361"/>
      <c r="S123" s="354"/>
      <c r="T123" s="91">
        <v>43591</v>
      </c>
      <c r="U123" s="361"/>
      <c r="W123" s="353"/>
      <c r="X123" s="454"/>
      <c r="Y123" s="454"/>
      <c r="Z123" s="454"/>
    </row>
    <row r="124" spans="1:26" s="67" customFormat="1" ht="14.25" hidden="1" customHeight="1">
      <c r="A124" s="354" t="s">
        <v>2623</v>
      </c>
      <c r="B124" s="351" t="s">
        <v>311</v>
      </c>
      <c r="C124" s="351" t="s">
        <v>875</v>
      </c>
      <c r="D124" s="399"/>
      <c r="E124" s="67">
        <v>197149</v>
      </c>
      <c r="F124" s="67" t="s">
        <v>875</v>
      </c>
      <c r="J124" s="67" t="s">
        <v>793</v>
      </c>
      <c r="K124" s="67" t="s">
        <v>793</v>
      </c>
      <c r="L124" s="67" t="s">
        <v>793</v>
      </c>
      <c r="R124" s="353"/>
      <c r="S124" s="354"/>
      <c r="T124" s="91"/>
      <c r="U124" s="87"/>
      <c r="W124" s="350"/>
      <c r="X124" s="454"/>
      <c r="Y124" s="454"/>
      <c r="Z124" s="454"/>
    </row>
    <row r="125" spans="1:26" s="67" customFormat="1" ht="14.25" hidden="1" customHeight="1">
      <c r="A125" s="354" t="s">
        <v>2623</v>
      </c>
      <c r="B125" s="351" t="s">
        <v>311</v>
      </c>
      <c r="C125" s="351" t="s">
        <v>890</v>
      </c>
      <c r="D125" s="399" t="s">
        <v>2684</v>
      </c>
      <c r="E125" s="350" t="s">
        <v>1368</v>
      </c>
      <c r="F125" s="350" t="s">
        <v>1831</v>
      </c>
      <c r="G125" s="350" t="s">
        <v>1832</v>
      </c>
      <c r="H125" s="350"/>
      <c r="I125" s="350"/>
      <c r="J125" s="67" t="s">
        <v>793</v>
      </c>
      <c r="K125" s="67" t="s">
        <v>793</v>
      </c>
      <c r="L125" s="67" t="s">
        <v>878</v>
      </c>
      <c r="M125" s="350" t="s">
        <v>790</v>
      </c>
      <c r="N125" s="350">
        <v>20.407971</v>
      </c>
      <c r="O125" s="350">
        <v>93.313627999999994</v>
      </c>
      <c r="P125" s="67" t="s">
        <v>794</v>
      </c>
      <c r="Q125" s="350"/>
      <c r="R125" s="353"/>
      <c r="S125" s="354"/>
      <c r="T125" s="373"/>
      <c r="U125" s="355" t="s">
        <v>855</v>
      </c>
      <c r="V125" s="350" t="s">
        <v>890</v>
      </c>
      <c r="W125" s="350"/>
      <c r="X125" s="454"/>
      <c r="Y125" s="454"/>
      <c r="Z125" s="454"/>
    </row>
    <row r="126" spans="1:26" s="67" customFormat="1" ht="14.25" hidden="1" customHeight="1">
      <c r="A126" s="354" t="s">
        <v>2623</v>
      </c>
      <c r="B126" s="351" t="s">
        <v>311</v>
      </c>
      <c r="C126" s="351" t="s">
        <v>464</v>
      </c>
      <c r="D126" s="399" t="s">
        <v>2684</v>
      </c>
      <c r="E126" s="350" t="s">
        <v>1366</v>
      </c>
      <c r="F126" s="350" t="s">
        <v>461</v>
      </c>
      <c r="G126" s="350" t="s">
        <v>464</v>
      </c>
      <c r="H126" s="350"/>
      <c r="I126" s="350"/>
      <c r="J126" s="350" t="s">
        <v>793</v>
      </c>
      <c r="K126" s="350" t="s">
        <v>793</v>
      </c>
      <c r="L126" s="350" t="s">
        <v>878</v>
      </c>
      <c r="M126" s="350" t="s">
        <v>790</v>
      </c>
      <c r="N126" s="350">
        <v>20.39902</v>
      </c>
      <c r="O126" s="350">
        <v>93.249669999999995</v>
      </c>
      <c r="P126" s="350" t="s">
        <v>794</v>
      </c>
      <c r="Q126" s="350" t="s">
        <v>775</v>
      </c>
      <c r="R126" s="353"/>
      <c r="S126" s="354"/>
      <c r="T126" s="373"/>
      <c r="U126" s="355"/>
      <c r="V126" s="350" t="s">
        <v>889</v>
      </c>
      <c r="W126" s="350"/>
      <c r="X126" s="454"/>
      <c r="Y126" s="454"/>
      <c r="Z126" s="454"/>
    </row>
    <row r="127" spans="1:26" s="67" customFormat="1" ht="14.25" hidden="1" customHeight="1">
      <c r="A127" s="354" t="s">
        <v>2623</v>
      </c>
      <c r="B127" s="351" t="s">
        <v>311</v>
      </c>
      <c r="C127" s="351" t="s">
        <v>2579</v>
      </c>
      <c r="D127" s="399"/>
      <c r="E127" s="67">
        <v>197039</v>
      </c>
      <c r="J127" s="67" t="s">
        <v>793</v>
      </c>
      <c r="K127" s="67" t="s">
        <v>793</v>
      </c>
      <c r="L127" s="67" t="s">
        <v>793</v>
      </c>
      <c r="R127" s="85"/>
      <c r="S127" s="86"/>
      <c r="T127" s="91"/>
      <c r="U127" s="87"/>
      <c r="X127" s="454"/>
      <c r="Y127" s="454"/>
      <c r="Z127" s="454"/>
    </row>
    <row r="128" spans="1:26" s="67" customFormat="1" ht="14.25" hidden="1" customHeight="1">
      <c r="A128" s="354" t="s">
        <v>2623</v>
      </c>
      <c r="B128" s="351" t="s">
        <v>311</v>
      </c>
      <c r="C128" s="351" t="s">
        <v>1834</v>
      </c>
      <c r="D128" s="399"/>
      <c r="E128" s="67">
        <v>197023</v>
      </c>
      <c r="J128" s="67" t="s">
        <v>793</v>
      </c>
      <c r="K128" s="67" t="s">
        <v>793</v>
      </c>
      <c r="L128" s="67" t="s">
        <v>793</v>
      </c>
      <c r="R128" s="85"/>
      <c r="S128" s="354"/>
      <c r="T128" s="91"/>
      <c r="U128" s="87"/>
      <c r="X128" s="454"/>
      <c r="Y128" s="454"/>
      <c r="Z128" s="454"/>
    </row>
    <row r="129" spans="1:26" s="67" customFormat="1" ht="14.25" hidden="1" customHeight="1">
      <c r="A129" s="354" t="s">
        <v>2623</v>
      </c>
      <c r="B129" s="351" t="s">
        <v>311</v>
      </c>
      <c r="C129" s="351" t="s">
        <v>2571</v>
      </c>
      <c r="D129" s="399"/>
      <c r="E129" s="67">
        <v>197022</v>
      </c>
      <c r="J129" s="67" t="s">
        <v>793</v>
      </c>
      <c r="K129" s="67" t="s">
        <v>793</v>
      </c>
      <c r="L129" s="67" t="s">
        <v>793</v>
      </c>
      <c r="O129" s="350"/>
      <c r="R129" s="353"/>
      <c r="S129" s="354"/>
      <c r="T129" s="91"/>
      <c r="U129" s="87"/>
      <c r="W129" s="350"/>
      <c r="X129" s="454"/>
      <c r="Y129" s="454"/>
      <c r="Z129" s="454"/>
    </row>
    <row r="130" spans="1:26" s="67" customFormat="1" ht="14.25" hidden="1" customHeight="1">
      <c r="A130" s="354" t="s">
        <v>2623</v>
      </c>
      <c r="B130" s="351" t="s">
        <v>311</v>
      </c>
      <c r="C130" s="351" t="s">
        <v>2592</v>
      </c>
      <c r="D130" s="399"/>
      <c r="E130" s="67">
        <v>197114</v>
      </c>
      <c r="F130" s="67" t="s">
        <v>2664</v>
      </c>
      <c r="J130" s="67" t="s">
        <v>793</v>
      </c>
      <c r="K130" s="350" t="s">
        <v>793</v>
      </c>
      <c r="L130" s="350" t="s">
        <v>793</v>
      </c>
      <c r="R130" s="353"/>
      <c r="S130" s="86"/>
      <c r="T130" s="91"/>
      <c r="U130" s="87"/>
      <c r="X130" s="454"/>
      <c r="Y130" s="454"/>
      <c r="Z130" s="454"/>
    </row>
    <row r="131" spans="1:26" s="67" customFormat="1" ht="14.25" hidden="1" customHeight="1">
      <c r="A131" s="354" t="s">
        <v>2623</v>
      </c>
      <c r="B131" s="351" t="s">
        <v>311</v>
      </c>
      <c r="C131" s="351" t="s">
        <v>891</v>
      </c>
      <c r="D131" s="399" t="s">
        <v>2684</v>
      </c>
      <c r="E131" s="67" t="s">
        <v>1370</v>
      </c>
      <c r="F131" s="67" t="s">
        <v>1833</v>
      </c>
      <c r="G131" s="67" t="s">
        <v>1834</v>
      </c>
      <c r="J131" s="67" t="s">
        <v>793</v>
      </c>
      <c r="K131" s="67" t="s">
        <v>793</v>
      </c>
      <c r="L131" s="67" t="s">
        <v>878</v>
      </c>
      <c r="M131" s="67" t="s">
        <v>293</v>
      </c>
      <c r="N131" s="67">
        <v>20.409645000000001</v>
      </c>
      <c r="O131" s="67">
        <v>93.314695</v>
      </c>
      <c r="P131" s="67" t="s">
        <v>794</v>
      </c>
      <c r="R131" s="353"/>
      <c r="S131" s="354"/>
      <c r="T131" s="91"/>
      <c r="U131" s="87" t="s">
        <v>855</v>
      </c>
      <c r="V131" s="67" t="s">
        <v>891</v>
      </c>
      <c r="X131" s="454"/>
      <c r="Y131" s="454"/>
      <c r="Z131" s="454"/>
    </row>
    <row r="132" spans="1:26" s="67" customFormat="1" ht="14.25" hidden="1" customHeight="1">
      <c r="A132" s="354" t="s">
        <v>2623</v>
      </c>
      <c r="B132" s="350" t="s">
        <v>311</v>
      </c>
      <c r="C132" s="351" t="s">
        <v>489</v>
      </c>
      <c r="D132" s="399" t="s">
        <v>1635</v>
      </c>
      <c r="E132" s="67">
        <v>197067</v>
      </c>
      <c r="J132" s="67" t="s">
        <v>793</v>
      </c>
      <c r="K132" s="67" t="s">
        <v>793</v>
      </c>
      <c r="L132" s="67" t="s">
        <v>793</v>
      </c>
      <c r="M132" s="67" t="s">
        <v>293</v>
      </c>
      <c r="N132" s="67">
        <v>20.51997948</v>
      </c>
      <c r="O132" s="67">
        <v>93.277252200000007</v>
      </c>
      <c r="P132" s="67" t="s">
        <v>794</v>
      </c>
      <c r="Q132" s="67" t="s">
        <v>775</v>
      </c>
      <c r="R132" s="353"/>
      <c r="S132" s="354"/>
      <c r="T132" s="91"/>
      <c r="U132" s="87"/>
      <c r="W132" s="350"/>
      <c r="X132" s="454"/>
      <c r="Y132" s="454"/>
      <c r="Z132" s="454"/>
    </row>
    <row r="133" spans="1:26" s="67" customFormat="1" ht="14.25" hidden="1" customHeight="1">
      <c r="A133" s="354" t="s">
        <v>2623</v>
      </c>
      <c r="B133" s="351" t="s">
        <v>311</v>
      </c>
      <c r="C133" s="351" t="s">
        <v>1132</v>
      </c>
      <c r="D133" s="399" t="s">
        <v>1635</v>
      </c>
      <c r="E133" s="67">
        <v>196999</v>
      </c>
      <c r="J133" s="67" t="s">
        <v>793</v>
      </c>
      <c r="K133" s="67" t="s">
        <v>793</v>
      </c>
      <c r="L133" s="67" t="s">
        <v>793</v>
      </c>
      <c r="M133" s="67" t="s">
        <v>790</v>
      </c>
      <c r="P133" s="67" t="s">
        <v>794</v>
      </c>
      <c r="R133" s="85"/>
      <c r="S133" s="354"/>
      <c r="T133" s="91"/>
      <c r="U133" s="87"/>
      <c r="X133" s="454"/>
      <c r="Y133" s="454"/>
      <c r="Z133" s="454"/>
    </row>
    <row r="134" spans="1:26" s="67" customFormat="1" ht="14.25" hidden="1" customHeight="1">
      <c r="A134" s="354" t="s">
        <v>2623</v>
      </c>
      <c r="B134" s="351" t="s">
        <v>311</v>
      </c>
      <c r="C134" s="351" t="s">
        <v>462</v>
      </c>
      <c r="D134" s="399" t="s">
        <v>1635</v>
      </c>
      <c r="E134" s="67">
        <v>196998</v>
      </c>
      <c r="J134" s="67" t="s">
        <v>793</v>
      </c>
      <c r="K134" s="67" t="s">
        <v>793</v>
      </c>
      <c r="L134" s="67" t="s">
        <v>793</v>
      </c>
      <c r="M134" s="67" t="s">
        <v>293</v>
      </c>
      <c r="N134" s="67">
        <v>20.396680830000001</v>
      </c>
      <c r="O134" s="67">
        <v>93.252868649999996</v>
      </c>
      <c r="P134" s="67" t="s">
        <v>794</v>
      </c>
      <c r="Q134" s="67" t="s">
        <v>775</v>
      </c>
      <c r="R134" s="85"/>
      <c r="S134" s="86"/>
      <c r="T134" s="91"/>
      <c r="U134" s="87"/>
      <c r="V134" s="67" t="s">
        <v>886</v>
      </c>
      <c r="X134" s="454"/>
      <c r="Y134" s="454"/>
      <c r="Z134" s="454"/>
    </row>
    <row r="135" spans="1:26" s="67" customFormat="1" ht="14.25" hidden="1" customHeight="1">
      <c r="A135" s="354" t="s">
        <v>2623</v>
      </c>
      <c r="B135" s="351" t="s">
        <v>311</v>
      </c>
      <c r="C135" s="351" t="s">
        <v>2595</v>
      </c>
      <c r="D135" s="399"/>
      <c r="E135" s="67">
        <v>220653</v>
      </c>
      <c r="J135" s="67" t="s">
        <v>793</v>
      </c>
      <c r="K135" s="67" t="s">
        <v>793</v>
      </c>
      <c r="L135" s="67" t="s">
        <v>793</v>
      </c>
      <c r="R135" s="85"/>
      <c r="S135" s="86"/>
      <c r="T135" s="91"/>
      <c r="U135" s="87"/>
      <c r="X135" s="454"/>
      <c r="Y135" s="454"/>
      <c r="Z135" s="454"/>
    </row>
    <row r="136" spans="1:26" s="67" customFormat="1" ht="14.25" hidden="1" customHeight="1">
      <c r="A136" s="354" t="s">
        <v>2623</v>
      </c>
      <c r="B136" s="351" t="s">
        <v>311</v>
      </c>
      <c r="C136" s="351" t="s">
        <v>2586</v>
      </c>
      <c r="D136" s="399"/>
      <c r="E136" s="67">
        <v>197092</v>
      </c>
      <c r="J136" s="67" t="s">
        <v>793</v>
      </c>
      <c r="K136" s="67" t="s">
        <v>793</v>
      </c>
      <c r="L136" s="67" t="s">
        <v>793</v>
      </c>
      <c r="R136" s="353"/>
      <c r="S136" s="86"/>
      <c r="T136" s="91"/>
      <c r="U136" s="87"/>
      <c r="W136" s="350"/>
      <c r="X136" s="454"/>
      <c r="Y136" s="454"/>
      <c r="Z136" s="454"/>
    </row>
    <row r="137" spans="1:26" s="67" customFormat="1" ht="14.25" hidden="1" customHeight="1">
      <c r="A137" s="354" t="s">
        <v>2623</v>
      </c>
      <c r="B137" s="351" t="s">
        <v>311</v>
      </c>
      <c r="C137" s="351" t="s">
        <v>2587</v>
      </c>
      <c r="D137" s="399"/>
      <c r="E137" s="67">
        <v>197100</v>
      </c>
      <c r="F137" s="350" t="s">
        <v>2665</v>
      </c>
      <c r="J137" s="67" t="s">
        <v>793</v>
      </c>
      <c r="K137" s="67" t="s">
        <v>793</v>
      </c>
      <c r="L137" s="67" t="s">
        <v>793</v>
      </c>
      <c r="Q137" s="350"/>
      <c r="R137" s="353"/>
      <c r="S137" s="354"/>
      <c r="T137" s="373"/>
      <c r="U137" s="87"/>
      <c r="W137" s="350"/>
      <c r="X137" s="454"/>
      <c r="Y137" s="454"/>
      <c r="Z137" s="454"/>
    </row>
    <row r="138" spans="1:26" s="67" customFormat="1" ht="14.25" hidden="1" customHeight="1">
      <c r="A138" s="354" t="s">
        <v>2623</v>
      </c>
      <c r="B138" s="351" t="s">
        <v>311</v>
      </c>
      <c r="C138" s="351" t="s">
        <v>2578</v>
      </c>
      <c r="D138" s="399"/>
      <c r="E138" s="67">
        <v>197040</v>
      </c>
      <c r="J138" s="67" t="s">
        <v>793</v>
      </c>
      <c r="K138" s="67" t="s">
        <v>793</v>
      </c>
      <c r="L138" s="67" t="s">
        <v>793</v>
      </c>
      <c r="R138" s="353"/>
      <c r="S138" s="354"/>
      <c r="T138" s="91"/>
      <c r="U138" s="87"/>
      <c r="W138" s="350"/>
      <c r="X138" s="454"/>
      <c r="Y138" s="454"/>
      <c r="Z138" s="454"/>
    </row>
    <row r="139" spans="1:26" s="67" customFormat="1" ht="14.25" hidden="1" customHeight="1">
      <c r="A139" s="354" t="s">
        <v>2623</v>
      </c>
      <c r="B139" s="351" t="s">
        <v>311</v>
      </c>
      <c r="C139" s="351" t="s">
        <v>2594</v>
      </c>
      <c r="D139" s="399"/>
      <c r="E139" s="67">
        <v>197112</v>
      </c>
      <c r="J139" s="67" t="s">
        <v>793</v>
      </c>
      <c r="K139" s="67" t="s">
        <v>793</v>
      </c>
      <c r="L139" s="350" t="s">
        <v>793</v>
      </c>
      <c r="R139" s="353"/>
      <c r="S139" s="86"/>
      <c r="T139" s="91"/>
      <c r="U139" s="87"/>
      <c r="W139" s="350"/>
      <c r="X139" s="454"/>
      <c r="Y139" s="454"/>
      <c r="Z139" s="454"/>
    </row>
    <row r="140" spans="1:26" s="67" customFormat="1" ht="14.25" hidden="1" customHeight="1">
      <c r="A140" s="354" t="s">
        <v>2623</v>
      </c>
      <c r="B140" s="351" t="s">
        <v>311</v>
      </c>
      <c r="C140" s="70" t="s">
        <v>2585</v>
      </c>
      <c r="D140" s="399"/>
      <c r="E140" s="350"/>
      <c r="F140" s="350"/>
      <c r="G140" s="350"/>
      <c r="H140" s="350"/>
      <c r="I140" s="350"/>
      <c r="J140" s="67" t="s">
        <v>793</v>
      </c>
      <c r="K140" s="350" t="s">
        <v>793</v>
      </c>
      <c r="L140" s="350" t="s">
        <v>793</v>
      </c>
      <c r="M140" s="350"/>
      <c r="N140" s="350"/>
      <c r="O140" s="350"/>
      <c r="Q140" s="350"/>
      <c r="R140" s="353"/>
      <c r="S140" s="354"/>
      <c r="T140" s="373"/>
      <c r="U140" s="355"/>
      <c r="V140" s="350"/>
      <c r="W140" s="350"/>
      <c r="X140" s="454"/>
      <c r="Y140" s="454"/>
      <c r="Z140" s="454"/>
    </row>
    <row r="141" spans="1:26" s="67" customFormat="1" ht="14.25" hidden="1" customHeight="1">
      <c r="A141" s="354" t="s">
        <v>2623</v>
      </c>
      <c r="B141" s="351" t="s">
        <v>311</v>
      </c>
      <c r="C141" s="351" t="s">
        <v>459</v>
      </c>
      <c r="D141" s="399" t="s">
        <v>2684</v>
      </c>
      <c r="E141" s="67" t="s">
        <v>1365</v>
      </c>
      <c r="F141" s="350" t="s">
        <v>1725</v>
      </c>
      <c r="G141" s="67" t="s">
        <v>1726</v>
      </c>
      <c r="J141" s="67" t="s">
        <v>793</v>
      </c>
      <c r="K141" s="350" t="s">
        <v>793</v>
      </c>
      <c r="L141" s="350" t="s">
        <v>878</v>
      </c>
      <c r="M141" s="67" t="s">
        <v>790</v>
      </c>
      <c r="N141" s="67">
        <v>20.392137999999999</v>
      </c>
      <c r="O141" s="67">
        <v>93.257272</v>
      </c>
      <c r="P141" s="67" t="s">
        <v>794</v>
      </c>
      <c r="Q141" s="67" t="s">
        <v>775</v>
      </c>
      <c r="R141" s="353"/>
      <c r="S141" s="354"/>
      <c r="T141" s="91"/>
      <c r="U141" s="87"/>
      <c r="V141" s="67" t="s">
        <v>883</v>
      </c>
      <c r="W141" s="350"/>
      <c r="X141" s="454"/>
      <c r="Y141" s="454"/>
      <c r="Z141" s="454"/>
    </row>
    <row r="142" spans="1:26" s="67" customFormat="1" ht="14.25" hidden="1" customHeight="1">
      <c r="A142" s="354" t="s">
        <v>2623</v>
      </c>
      <c r="B142" s="351" t="s">
        <v>311</v>
      </c>
      <c r="C142" s="351" t="s">
        <v>504</v>
      </c>
      <c r="D142" s="399" t="s">
        <v>2684</v>
      </c>
      <c r="E142" s="67" t="s">
        <v>1377</v>
      </c>
      <c r="F142" s="67" t="s">
        <v>1727</v>
      </c>
      <c r="G142" s="67" t="s">
        <v>1727</v>
      </c>
      <c r="J142" s="67" t="s">
        <v>793</v>
      </c>
      <c r="K142" s="67" t="s">
        <v>793</v>
      </c>
      <c r="L142" s="67" t="s">
        <v>878</v>
      </c>
      <c r="M142" s="67" t="s">
        <v>790</v>
      </c>
      <c r="N142" s="350">
        <v>20.587142</v>
      </c>
      <c r="O142" s="350">
        <v>93.258573999999996</v>
      </c>
      <c r="P142" s="67" t="s">
        <v>794</v>
      </c>
      <c r="R142" s="353"/>
      <c r="S142" s="354"/>
      <c r="T142" s="91"/>
      <c r="U142" s="87" t="s">
        <v>855</v>
      </c>
      <c r="V142" s="67" t="s">
        <v>504</v>
      </c>
      <c r="X142" s="454"/>
      <c r="Y142" s="454"/>
      <c r="Z142" s="454"/>
    </row>
    <row r="143" spans="1:26" s="67" customFormat="1" ht="14.25" hidden="1" customHeight="1">
      <c r="A143" s="354" t="s">
        <v>2623</v>
      </c>
      <c r="B143" s="351" t="s">
        <v>311</v>
      </c>
      <c r="C143" s="351" t="s">
        <v>2577</v>
      </c>
      <c r="D143" s="399"/>
      <c r="E143" s="350">
        <v>197033</v>
      </c>
      <c r="F143" s="350"/>
      <c r="G143" s="350"/>
      <c r="H143" s="350"/>
      <c r="I143" s="350"/>
      <c r="J143" s="67" t="s">
        <v>793</v>
      </c>
      <c r="K143" s="67" t="s">
        <v>793</v>
      </c>
      <c r="L143" s="67" t="s">
        <v>793</v>
      </c>
      <c r="M143" s="350"/>
      <c r="N143" s="350"/>
      <c r="O143" s="350"/>
      <c r="Q143" s="350"/>
      <c r="R143" s="353"/>
      <c r="S143" s="354"/>
      <c r="T143" s="373"/>
      <c r="U143" s="355"/>
      <c r="V143" s="350"/>
      <c r="W143" s="350"/>
      <c r="X143" s="454"/>
      <c r="Y143" s="454"/>
      <c r="Z143" s="454"/>
    </row>
    <row r="144" spans="1:26" s="67" customFormat="1" ht="14.25" hidden="1" customHeight="1">
      <c r="A144" s="354" t="s">
        <v>2623</v>
      </c>
      <c r="B144" s="351" t="s">
        <v>311</v>
      </c>
      <c r="C144" s="351" t="s">
        <v>1726</v>
      </c>
      <c r="D144" s="399"/>
      <c r="E144" s="67">
        <v>196997</v>
      </c>
      <c r="F144" s="350"/>
      <c r="J144" s="67" t="s">
        <v>793</v>
      </c>
      <c r="K144" s="67" t="s">
        <v>793</v>
      </c>
      <c r="L144" s="67" t="s">
        <v>793</v>
      </c>
      <c r="R144" s="353"/>
      <c r="S144" s="354"/>
      <c r="T144" s="91"/>
      <c r="U144" s="87"/>
      <c r="W144" s="350"/>
      <c r="X144" s="454"/>
      <c r="Y144" s="454"/>
      <c r="Z144" s="454"/>
    </row>
    <row r="145" spans="1:26" s="67" customFormat="1" ht="14.25" hidden="1" customHeight="1">
      <c r="A145" s="354" t="s">
        <v>2623</v>
      </c>
      <c r="B145" s="351" t="s">
        <v>311</v>
      </c>
      <c r="C145" s="351" t="s">
        <v>2576</v>
      </c>
      <c r="D145" s="399"/>
      <c r="E145" s="67">
        <v>197036</v>
      </c>
      <c r="J145" s="67" t="s">
        <v>793</v>
      </c>
      <c r="K145" s="67" t="s">
        <v>793</v>
      </c>
      <c r="L145" s="67" t="s">
        <v>793</v>
      </c>
      <c r="R145" s="85"/>
      <c r="S145" s="354"/>
      <c r="T145" s="91"/>
      <c r="U145" s="87"/>
      <c r="X145" s="454"/>
      <c r="Y145" s="454"/>
      <c r="Z145" s="454"/>
    </row>
    <row r="146" spans="1:26" s="67" customFormat="1" ht="14.25" hidden="1" customHeight="1">
      <c r="A146" s="354" t="s">
        <v>2623</v>
      </c>
      <c r="B146" s="351" t="s">
        <v>311</v>
      </c>
      <c r="C146" s="351" t="s">
        <v>2583</v>
      </c>
      <c r="D146" s="399"/>
      <c r="E146" s="67">
        <v>197089</v>
      </c>
      <c r="J146" s="67" t="s">
        <v>793</v>
      </c>
      <c r="K146" s="67" t="s">
        <v>793</v>
      </c>
      <c r="L146" s="67" t="s">
        <v>793</v>
      </c>
      <c r="R146" s="85"/>
      <c r="S146" s="354"/>
      <c r="T146" s="91"/>
      <c r="U146" s="87"/>
      <c r="W146" s="350"/>
      <c r="X146" s="454"/>
      <c r="Y146" s="454"/>
      <c r="Z146" s="454"/>
    </row>
    <row r="147" spans="1:26" s="67" customFormat="1" ht="14.25" hidden="1" customHeight="1">
      <c r="A147" s="354" t="s">
        <v>2623</v>
      </c>
      <c r="B147" s="351" t="s">
        <v>311</v>
      </c>
      <c r="C147" s="351" t="s">
        <v>2589</v>
      </c>
      <c r="D147" s="399"/>
      <c r="E147" s="67">
        <v>197102</v>
      </c>
      <c r="F147" s="350" t="s">
        <v>2666</v>
      </c>
      <c r="J147" s="67" t="s">
        <v>793</v>
      </c>
      <c r="K147" s="67" t="s">
        <v>793</v>
      </c>
      <c r="L147" s="67" t="s">
        <v>793</v>
      </c>
      <c r="R147" s="85"/>
      <c r="S147" s="354"/>
      <c r="T147" s="91"/>
      <c r="U147" s="87"/>
      <c r="X147" s="454"/>
      <c r="Y147" s="454"/>
      <c r="Z147" s="454"/>
    </row>
    <row r="148" spans="1:26" s="67" customFormat="1" ht="14.25" hidden="1" customHeight="1">
      <c r="A148" s="357" t="s">
        <v>2623</v>
      </c>
      <c r="B148" s="357" t="s">
        <v>311</v>
      </c>
      <c r="C148" s="358" t="s">
        <v>2699</v>
      </c>
      <c r="D148" s="352"/>
      <c r="E148" s="67">
        <v>197047</v>
      </c>
      <c r="J148" s="67" t="s">
        <v>2627</v>
      </c>
      <c r="K148" s="67" t="s">
        <v>2596</v>
      </c>
      <c r="L148" s="67" t="s">
        <v>2596</v>
      </c>
      <c r="N148" s="67">
        <v>20.454280853271499</v>
      </c>
      <c r="O148" s="67">
        <v>93.281562805175795</v>
      </c>
      <c r="R148" s="361"/>
      <c r="S148" s="354"/>
      <c r="T148" s="91">
        <v>43591</v>
      </c>
      <c r="U148" s="361"/>
      <c r="W148" s="353"/>
      <c r="X148" s="454"/>
      <c r="Y148" s="454"/>
      <c r="Z148" s="454"/>
    </row>
    <row r="149" spans="1:26" s="67" customFormat="1" ht="14.25" hidden="1" customHeight="1">
      <c r="A149" s="357" t="s">
        <v>2623</v>
      </c>
      <c r="B149" s="357" t="s">
        <v>311</v>
      </c>
      <c r="C149" s="358" t="s">
        <v>2718</v>
      </c>
      <c r="D149" s="352"/>
      <c r="E149" s="67">
        <v>197051</v>
      </c>
      <c r="J149" s="67" t="s">
        <v>2627</v>
      </c>
      <c r="K149" s="67" t="s">
        <v>2596</v>
      </c>
      <c r="L149" s="67" t="s">
        <v>2596</v>
      </c>
      <c r="N149" s="350">
        <v>20.599809646606399</v>
      </c>
      <c r="O149" s="350">
        <v>93.265541076660199</v>
      </c>
      <c r="R149" s="361"/>
      <c r="S149" s="86"/>
      <c r="T149" s="91">
        <v>43591</v>
      </c>
      <c r="U149" s="361"/>
      <c r="W149" s="353"/>
      <c r="X149" s="454"/>
      <c r="Y149" s="454"/>
      <c r="Z149" s="454"/>
    </row>
    <row r="150" spans="1:26" s="67" customFormat="1" ht="14.25" hidden="1" customHeight="1">
      <c r="A150" s="354" t="s">
        <v>2623</v>
      </c>
      <c r="B150" s="350" t="s">
        <v>470</v>
      </c>
      <c r="C150" s="350" t="s">
        <v>547</v>
      </c>
      <c r="D150" s="399" t="s">
        <v>1635</v>
      </c>
      <c r="E150" s="350">
        <v>196643</v>
      </c>
      <c r="F150" s="350"/>
      <c r="G150" s="350"/>
      <c r="H150" s="350"/>
      <c r="I150" s="350"/>
      <c r="J150" s="350" t="s">
        <v>793</v>
      </c>
      <c r="K150" s="350" t="s">
        <v>793</v>
      </c>
      <c r="L150" s="350" t="s">
        <v>793</v>
      </c>
      <c r="M150" s="350" t="s">
        <v>790</v>
      </c>
      <c r="N150" s="350">
        <v>20.69722939</v>
      </c>
      <c r="O150" s="350">
        <v>93.044059750000002</v>
      </c>
      <c r="P150" s="67" t="s">
        <v>794</v>
      </c>
      <c r="Q150" s="350" t="s">
        <v>775</v>
      </c>
      <c r="R150" s="353"/>
      <c r="S150" s="354"/>
      <c r="T150" s="373"/>
      <c r="U150" s="355"/>
      <c r="V150" s="350" t="s">
        <v>924</v>
      </c>
      <c r="W150" s="350"/>
      <c r="X150" s="454"/>
      <c r="Y150" s="454"/>
      <c r="Z150" s="454"/>
    </row>
    <row r="151" spans="1:26" s="67" customFormat="1" ht="14.25" hidden="1" customHeight="1">
      <c r="A151" s="357" t="s">
        <v>2623</v>
      </c>
      <c r="B151" s="357" t="s">
        <v>470</v>
      </c>
      <c r="C151" s="358" t="s">
        <v>2761</v>
      </c>
      <c r="D151" s="352"/>
      <c r="E151" s="67">
        <v>196610</v>
      </c>
      <c r="F151" s="350"/>
      <c r="J151" s="67" t="s">
        <v>2627</v>
      </c>
      <c r="K151" s="67" t="s">
        <v>2596</v>
      </c>
      <c r="L151" s="67" t="s">
        <v>2596</v>
      </c>
      <c r="N151" s="67">
        <v>20.710781097412099</v>
      </c>
      <c r="O151" s="67">
        <v>93.127502441406307</v>
      </c>
      <c r="R151" s="361"/>
      <c r="S151" s="354"/>
      <c r="T151" s="91">
        <v>43591</v>
      </c>
      <c r="U151" s="361"/>
      <c r="W151" s="353"/>
      <c r="X151" s="454"/>
      <c r="Y151" s="454"/>
      <c r="Z151" s="454"/>
    </row>
    <row r="152" spans="1:26" s="67" customFormat="1" ht="14.25" hidden="1" customHeight="1">
      <c r="A152" s="357" t="s">
        <v>2623</v>
      </c>
      <c r="B152" s="357" t="s">
        <v>470</v>
      </c>
      <c r="C152" s="358" t="s">
        <v>2708</v>
      </c>
      <c r="D152" s="352"/>
      <c r="E152" s="67" t="s">
        <v>2762</v>
      </c>
      <c r="J152" s="67" t="s">
        <v>2627</v>
      </c>
      <c r="K152" s="67" t="s">
        <v>2596</v>
      </c>
      <c r="L152" s="67" t="s">
        <v>2596</v>
      </c>
      <c r="R152" s="361"/>
      <c r="S152" s="354"/>
      <c r="T152" s="91">
        <v>43591</v>
      </c>
      <c r="U152" s="361"/>
      <c r="W152" s="353"/>
      <c r="X152" s="454"/>
      <c r="Y152" s="454"/>
      <c r="Z152" s="454"/>
    </row>
    <row r="153" spans="1:26" s="67" customFormat="1" ht="14.25" hidden="1" customHeight="1">
      <c r="A153" s="357" t="s">
        <v>2623</v>
      </c>
      <c r="B153" s="357" t="s">
        <v>470</v>
      </c>
      <c r="C153" s="358" t="s">
        <v>2709</v>
      </c>
      <c r="D153" s="352"/>
      <c r="E153" s="67" t="s">
        <v>2762</v>
      </c>
      <c r="J153" s="67" t="s">
        <v>2627</v>
      </c>
      <c r="K153" s="67" t="s">
        <v>2596</v>
      </c>
      <c r="L153" s="67" t="s">
        <v>2596</v>
      </c>
      <c r="R153" s="361"/>
      <c r="S153" s="354"/>
      <c r="T153" s="91">
        <v>43591</v>
      </c>
      <c r="U153" s="361"/>
      <c r="W153" s="353"/>
      <c r="X153" s="454"/>
      <c r="Y153" s="454"/>
      <c r="Z153" s="454"/>
    </row>
    <row r="154" spans="1:26" s="67" customFormat="1" ht="14.25" hidden="1" customHeight="1">
      <c r="A154" s="357" t="s">
        <v>2623</v>
      </c>
      <c r="B154" s="357" t="s">
        <v>470</v>
      </c>
      <c r="C154" s="358" t="s">
        <v>2710</v>
      </c>
      <c r="D154" s="352"/>
      <c r="E154" s="350" t="s">
        <v>2762</v>
      </c>
      <c r="F154" s="350"/>
      <c r="J154" s="67" t="s">
        <v>2627</v>
      </c>
      <c r="K154" s="350" t="s">
        <v>2596</v>
      </c>
      <c r="L154" s="350" t="s">
        <v>2596</v>
      </c>
      <c r="R154" s="361"/>
      <c r="S154" s="354"/>
      <c r="T154" s="91">
        <v>43591</v>
      </c>
      <c r="U154" s="361"/>
      <c r="W154" s="353"/>
      <c r="X154" s="454"/>
      <c r="Y154" s="454"/>
      <c r="Z154" s="454"/>
    </row>
    <row r="155" spans="1:26" s="67" customFormat="1" ht="14.25" hidden="1" customHeight="1">
      <c r="A155" s="357" t="s">
        <v>2623</v>
      </c>
      <c r="B155" s="357" t="s">
        <v>470</v>
      </c>
      <c r="C155" s="358" t="s">
        <v>2711</v>
      </c>
      <c r="D155" s="352"/>
      <c r="E155" s="67" t="s">
        <v>2762</v>
      </c>
      <c r="F155" s="350"/>
      <c r="J155" s="67" t="s">
        <v>2627</v>
      </c>
      <c r="K155" s="350" t="s">
        <v>2596</v>
      </c>
      <c r="L155" s="350" t="s">
        <v>2596</v>
      </c>
      <c r="R155" s="361"/>
      <c r="S155" s="354"/>
      <c r="T155" s="91">
        <v>43591</v>
      </c>
      <c r="U155" s="361"/>
      <c r="W155" s="353"/>
      <c r="X155" s="454"/>
      <c r="Y155" s="454"/>
      <c r="Z155" s="454"/>
    </row>
    <row r="156" spans="1:26" s="67" customFormat="1" ht="14.25" hidden="1" customHeight="1">
      <c r="A156" s="357" t="s">
        <v>2623</v>
      </c>
      <c r="B156" s="357" t="s">
        <v>470</v>
      </c>
      <c r="C156" s="358" t="s">
        <v>2712</v>
      </c>
      <c r="D156" s="352"/>
      <c r="E156" s="350" t="s">
        <v>2762</v>
      </c>
      <c r="J156" s="67" t="s">
        <v>2627</v>
      </c>
      <c r="K156" s="67" t="s">
        <v>2596</v>
      </c>
      <c r="L156" s="67" t="s">
        <v>2596</v>
      </c>
      <c r="R156" s="361"/>
      <c r="S156" s="354"/>
      <c r="T156" s="91">
        <v>43591</v>
      </c>
      <c r="U156" s="361"/>
      <c r="W156" s="353"/>
      <c r="X156" s="454"/>
      <c r="Y156" s="454"/>
      <c r="Z156" s="454"/>
    </row>
    <row r="157" spans="1:26" s="67" customFormat="1" ht="14.25" hidden="1" customHeight="1">
      <c r="A157" s="86" t="s">
        <v>2623</v>
      </c>
      <c r="B157" s="350" t="s">
        <v>470</v>
      </c>
      <c r="C157" s="350" t="s">
        <v>482</v>
      </c>
      <c r="D157" s="399" t="s">
        <v>1635</v>
      </c>
      <c r="E157" s="67">
        <v>196508</v>
      </c>
      <c r="F157" s="350"/>
      <c r="J157" s="67" t="s">
        <v>793</v>
      </c>
      <c r="K157" s="350" t="s">
        <v>793</v>
      </c>
      <c r="L157" s="350" t="s">
        <v>793</v>
      </c>
      <c r="M157" s="67" t="s">
        <v>293</v>
      </c>
      <c r="N157" s="67">
        <v>20.489089969999998</v>
      </c>
      <c r="O157" s="67">
        <v>93.211738589999996</v>
      </c>
      <c r="P157" s="67" t="s">
        <v>794</v>
      </c>
      <c r="Q157" s="67" t="s">
        <v>775</v>
      </c>
      <c r="R157" s="353"/>
      <c r="S157" s="354"/>
      <c r="T157" s="91"/>
      <c r="U157" s="87"/>
      <c r="V157" s="67" t="s">
        <v>895</v>
      </c>
      <c r="X157" s="454"/>
      <c r="Y157" s="454"/>
      <c r="Z157" s="454"/>
    </row>
    <row r="158" spans="1:26" s="67" customFormat="1" ht="14.25" hidden="1" customHeight="1">
      <c r="A158" s="354" t="s">
        <v>2623</v>
      </c>
      <c r="B158" s="350" t="s">
        <v>470</v>
      </c>
      <c r="C158" s="350" t="s">
        <v>2548</v>
      </c>
      <c r="D158" s="399"/>
      <c r="F158" s="350"/>
      <c r="J158" s="67" t="s">
        <v>2627</v>
      </c>
      <c r="K158" s="67" t="s">
        <v>2596</v>
      </c>
      <c r="L158" s="67" t="s">
        <v>2596</v>
      </c>
      <c r="R158" s="353"/>
      <c r="S158" s="354"/>
      <c r="T158" s="91"/>
      <c r="U158" s="87"/>
      <c r="X158" s="454"/>
      <c r="Y158" s="454"/>
      <c r="Z158" s="454"/>
    </row>
    <row r="159" spans="1:26" s="67" customFormat="1" ht="14.25" hidden="1" customHeight="1">
      <c r="A159" s="357" t="s">
        <v>2623</v>
      </c>
      <c r="B159" s="357" t="s">
        <v>470</v>
      </c>
      <c r="C159" s="358" t="s">
        <v>550</v>
      </c>
      <c r="D159" s="352"/>
      <c r="J159" s="67" t="s">
        <v>2627</v>
      </c>
      <c r="K159" s="67" t="s">
        <v>2596</v>
      </c>
      <c r="L159" s="67" t="s">
        <v>2596</v>
      </c>
      <c r="R159" s="361"/>
      <c r="S159" s="354"/>
      <c r="T159" s="91">
        <v>43591</v>
      </c>
      <c r="U159" s="361"/>
      <c r="W159" s="353"/>
      <c r="X159" s="454"/>
      <c r="Y159" s="454"/>
      <c r="Z159" s="454"/>
    </row>
    <row r="160" spans="1:26" s="67" customFormat="1" ht="14.25" hidden="1" customHeight="1">
      <c r="A160" s="357" t="s">
        <v>2623</v>
      </c>
      <c r="B160" s="357" t="s">
        <v>470</v>
      </c>
      <c r="C160" s="358" t="s">
        <v>2763</v>
      </c>
      <c r="D160" s="352"/>
      <c r="E160" s="67">
        <v>196475</v>
      </c>
      <c r="J160" s="67" t="s">
        <v>2627</v>
      </c>
      <c r="K160" s="67" t="s">
        <v>2596</v>
      </c>
      <c r="L160" s="67" t="s">
        <v>2596</v>
      </c>
      <c r="R160" s="361"/>
      <c r="S160" s="354"/>
      <c r="T160" s="91">
        <v>43591</v>
      </c>
      <c r="U160" s="361"/>
      <c r="W160" s="353"/>
      <c r="X160" s="454"/>
      <c r="Y160" s="454"/>
      <c r="Z160" s="454"/>
    </row>
    <row r="161" spans="1:26" s="67" customFormat="1" ht="14.25" hidden="1" customHeight="1">
      <c r="A161" s="357" t="s">
        <v>2623</v>
      </c>
      <c r="B161" s="357" t="s">
        <v>470</v>
      </c>
      <c r="C161" s="358" t="s">
        <v>2715</v>
      </c>
      <c r="D161" s="352"/>
      <c r="J161" s="67" t="s">
        <v>2627</v>
      </c>
      <c r="K161" s="67" t="s">
        <v>2596</v>
      </c>
      <c r="L161" s="67" t="s">
        <v>2596</v>
      </c>
      <c r="R161" s="361"/>
      <c r="S161" s="354"/>
      <c r="T161" s="91">
        <v>43591</v>
      </c>
      <c r="U161" s="361"/>
      <c r="W161" s="353"/>
      <c r="X161" s="454"/>
      <c r="Y161" s="454"/>
      <c r="Z161" s="454"/>
    </row>
    <row r="162" spans="1:26" s="67" customFormat="1" ht="14.25" hidden="1" customHeight="1">
      <c r="A162" s="354" t="s">
        <v>2623</v>
      </c>
      <c r="B162" s="350" t="s">
        <v>470</v>
      </c>
      <c r="C162" s="350" t="s">
        <v>2541</v>
      </c>
      <c r="D162" s="399"/>
      <c r="J162" s="67" t="s">
        <v>2627</v>
      </c>
      <c r="K162" s="67" t="s">
        <v>2596</v>
      </c>
      <c r="L162" s="67" t="s">
        <v>2626</v>
      </c>
      <c r="R162" s="353"/>
      <c r="S162" s="354"/>
      <c r="T162" s="91"/>
      <c r="U162" s="87" t="s">
        <v>2537</v>
      </c>
      <c r="X162" s="454"/>
      <c r="Y162" s="454"/>
      <c r="Z162" s="454"/>
    </row>
    <row r="163" spans="1:26" s="67" customFormat="1" ht="14.25" hidden="1" customHeight="1">
      <c r="A163" s="354" t="s">
        <v>2623</v>
      </c>
      <c r="B163" s="350" t="s">
        <v>470</v>
      </c>
      <c r="C163" s="350" t="s">
        <v>473</v>
      </c>
      <c r="D163" s="399" t="s">
        <v>1635</v>
      </c>
      <c r="E163" s="67">
        <v>196496</v>
      </c>
      <c r="J163" s="67" t="s">
        <v>793</v>
      </c>
      <c r="K163" s="67" t="s">
        <v>793</v>
      </c>
      <c r="L163" s="67" t="s">
        <v>793</v>
      </c>
      <c r="M163" s="67" t="s">
        <v>293</v>
      </c>
      <c r="N163" s="67">
        <v>20.46477509</v>
      </c>
      <c r="O163" s="67">
        <v>93.269363400000003</v>
      </c>
      <c r="P163" s="67" t="s">
        <v>794</v>
      </c>
      <c r="Q163" s="67" t="s">
        <v>775</v>
      </c>
      <c r="R163" s="353"/>
      <c r="S163" s="354"/>
      <c r="T163" s="91"/>
      <c r="U163" s="87"/>
      <c r="V163" s="67" t="s">
        <v>473</v>
      </c>
      <c r="X163" s="454"/>
      <c r="Y163" s="454"/>
      <c r="Z163" s="454"/>
    </row>
    <row r="164" spans="1:26" s="67" customFormat="1" ht="14.25" hidden="1" customHeight="1">
      <c r="A164" s="354" t="s">
        <v>2623</v>
      </c>
      <c r="B164" s="350" t="s">
        <v>470</v>
      </c>
      <c r="C164" s="350" t="s">
        <v>471</v>
      </c>
      <c r="D164" s="399" t="s">
        <v>1635</v>
      </c>
      <c r="E164" s="67">
        <v>220626</v>
      </c>
      <c r="F164" s="350"/>
      <c r="J164" s="67" t="s">
        <v>793</v>
      </c>
      <c r="K164" s="67" t="s">
        <v>793</v>
      </c>
      <c r="L164" s="67" t="s">
        <v>793</v>
      </c>
      <c r="M164" s="67" t="s">
        <v>293</v>
      </c>
      <c r="N164" s="67">
        <v>20.46252441</v>
      </c>
      <c r="O164" s="67">
        <v>93.257278439999993</v>
      </c>
      <c r="P164" s="350" t="s">
        <v>794</v>
      </c>
      <c r="Q164" s="67" t="s">
        <v>775</v>
      </c>
      <c r="R164" s="353"/>
      <c r="S164" s="354"/>
      <c r="T164" s="91"/>
      <c r="U164" s="87"/>
      <c r="V164" s="67" t="s">
        <v>893</v>
      </c>
      <c r="W164" s="350"/>
      <c r="X164" s="454"/>
      <c r="Y164" s="454"/>
      <c r="Z164" s="454"/>
    </row>
    <row r="165" spans="1:26" s="67" customFormat="1" ht="14.25" hidden="1" customHeight="1">
      <c r="A165" s="354" t="s">
        <v>2623</v>
      </c>
      <c r="B165" s="456" t="s">
        <v>470</v>
      </c>
      <c r="C165" s="456" t="s">
        <v>2764</v>
      </c>
      <c r="D165" s="399"/>
      <c r="E165" s="67">
        <v>196661</v>
      </c>
      <c r="J165" s="67" t="s">
        <v>2627</v>
      </c>
      <c r="K165" s="67" t="s">
        <v>2596</v>
      </c>
      <c r="L165" s="67" t="s">
        <v>2596</v>
      </c>
      <c r="N165" s="67">
        <v>20.829959869384801</v>
      </c>
      <c r="O165" s="67">
        <v>93.073478698730497</v>
      </c>
      <c r="R165" s="353"/>
      <c r="S165" s="354"/>
      <c r="T165" s="91"/>
      <c r="U165" s="87"/>
      <c r="X165" s="454"/>
      <c r="Y165" s="454"/>
      <c r="Z165" s="454"/>
    </row>
    <row r="166" spans="1:26" s="67" customFormat="1" ht="14.25" hidden="1" customHeight="1">
      <c r="A166" s="354" t="s">
        <v>2623</v>
      </c>
      <c r="B166" s="350" t="s">
        <v>470</v>
      </c>
      <c r="C166" s="350" t="s">
        <v>2540</v>
      </c>
      <c r="D166" s="399"/>
      <c r="E166" s="350"/>
      <c r="F166" s="350"/>
      <c r="G166" s="350"/>
      <c r="H166" s="350"/>
      <c r="I166" s="350"/>
      <c r="J166" s="350" t="s">
        <v>2627</v>
      </c>
      <c r="K166" s="350" t="s">
        <v>2596</v>
      </c>
      <c r="L166" s="350" t="s">
        <v>2626</v>
      </c>
      <c r="M166" s="350"/>
      <c r="N166" s="350"/>
      <c r="O166" s="350"/>
      <c r="P166" s="350"/>
      <c r="Q166" s="350"/>
      <c r="R166" s="353"/>
      <c r="S166" s="354"/>
      <c r="T166" s="373"/>
      <c r="U166" s="355" t="s">
        <v>2537</v>
      </c>
      <c r="V166" s="350"/>
      <c r="W166" s="350"/>
      <c r="X166" s="454"/>
      <c r="Y166" s="454"/>
      <c r="Z166" s="454"/>
    </row>
    <row r="167" spans="1:26" s="67" customFormat="1" ht="14.25" hidden="1" customHeight="1">
      <c r="A167" s="459" t="s">
        <v>2623</v>
      </c>
      <c r="B167" s="454" t="s">
        <v>470</v>
      </c>
      <c r="C167" s="454" t="s">
        <v>2547</v>
      </c>
      <c r="D167" s="399"/>
      <c r="E167" s="350"/>
      <c r="F167" s="350"/>
      <c r="J167" s="67" t="s">
        <v>2627</v>
      </c>
      <c r="K167" s="67" t="s">
        <v>2596</v>
      </c>
      <c r="L167" s="67" t="s">
        <v>2596</v>
      </c>
      <c r="P167" s="350"/>
      <c r="R167" s="458"/>
      <c r="S167" s="354"/>
      <c r="T167" s="91"/>
      <c r="U167" s="460"/>
      <c r="W167" s="454"/>
      <c r="X167" s="454"/>
      <c r="Y167" s="454"/>
      <c r="Z167" s="454"/>
    </row>
    <row r="168" spans="1:26" s="67" customFormat="1" ht="14.25" hidden="1" customHeight="1">
      <c r="A168" s="357" t="s">
        <v>2623</v>
      </c>
      <c r="B168" s="357" t="s">
        <v>470</v>
      </c>
      <c r="C168" s="358" t="s">
        <v>2713</v>
      </c>
      <c r="D168" s="352"/>
      <c r="E168" s="350"/>
      <c r="J168" s="67" t="s">
        <v>2627</v>
      </c>
      <c r="K168" s="67" t="s">
        <v>2596</v>
      </c>
      <c r="L168" s="67" t="s">
        <v>2596</v>
      </c>
      <c r="R168" s="361"/>
      <c r="S168" s="354"/>
      <c r="T168" s="91">
        <v>43591</v>
      </c>
      <c r="U168" s="361"/>
      <c r="W168" s="353"/>
      <c r="X168" s="454"/>
      <c r="Y168" s="454"/>
      <c r="Z168" s="454"/>
    </row>
    <row r="169" spans="1:26" s="67" customFormat="1" ht="14.25" hidden="1" customHeight="1">
      <c r="A169" s="462" t="s">
        <v>2623</v>
      </c>
      <c r="B169" s="462" t="s">
        <v>470</v>
      </c>
      <c r="C169" s="463" t="s">
        <v>2716</v>
      </c>
      <c r="D169" s="457"/>
      <c r="E169" s="67">
        <v>196448</v>
      </c>
      <c r="F169" s="350"/>
      <c r="J169" s="67" t="s">
        <v>2627</v>
      </c>
      <c r="K169" s="350" t="s">
        <v>2596</v>
      </c>
      <c r="L169" s="350" t="s">
        <v>2596</v>
      </c>
      <c r="N169" s="67">
        <v>20.6728000640869</v>
      </c>
      <c r="O169" s="67">
        <v>93.243469238281307</v>
      </c>
      <c r="R169" s="466"/>
      <c r="S169" s="354"/>
      <c r="T169" s="91">
        <v>43591</v>
      </c>
      <c r="U169" s="466"/>
      <c r="W169" s="458"/>
      <c r="X169" s="454"/>
      <c r="Y169" s="454"/>
      <c r="Z169" s="454"/>
    </row>
    <row r="170" spans="1:26" s="67" customFormat="1" ht="14.25" hidden="1" customHeight="1">
      <c r="A170" s="354" t="s">
        <v>2623</v>
      </c>
      <c r="B170" s="350" t="s">
        <v>470</v>
      </c>
      <c r="C170" s="350" t="s">
        <v>548</v>
      </c>
      <c r="D170" s="399" t="s">
        <v>1635</v>
      </c>
      <c r="E170" s="350">
        <v>196642</v>
      </c>
      <c r="I170" s="350"/>
      <c r="J170" s="67" t="s">
        <v>793</v>
      </c>
      <c r="K170" s="67" t="s">
        <v>793</v>
      </c>
      <c r="L170" s="67" t="s">
        <v>793</v>
      </c>
      <c r="M170" s="67" t="s">
        <v>293</v>
      </c>
      <c r="N170" s="67">
        <v>20.70355034</v>
      </c>
      <c r="O170" s="67">
        <v>93.060462950000002</v>
      </c>
      <c r="P170" s="67" t="s">
        <v>794</v>
      </c>
      <c r="Q170" s="67" t="s">
        <v>775</v>
      </c>
      <c r="R170" s="85"/>
      <c r="S170" s="354"/>
      <c r="T170" s="91"/>
      <c r="U170" s="87"/>
      <c r="V170" s="67" t="s">
        <v>548</v>
      </c>
      <c r="W170" s="350"/>
      <c r="X170" s="454"/>
      <c r="Y170" s="454"/>
      <c r="Z170" s="454"/>
    </row>
    <row r="171" spans="1:26" s="67" customFormat="1" ht="14.25" hidden="1" customHeight="1">
      <c r="A171" s="354" t="s">
        <v>2623</v>
      </c>
      <c r="B171" s="454" t="s">
        <v>470</v>
      </c>
      <c r="C171" s="454" t="s">
        <v>2544</v>
      </c>
      <c r="D171" s="399"/>
      <c r="F171" s="454"/>
      <c r="J171" s="67" t="s">
        <v>2627</v>
      </c>
      <c r="K171" s="350" t="s">
        <v>2596</v>
      </c>
      <c r="L171" s="350" t="s">
        <v>2596</v>
      </c>
      <c r="Q171" s="454"/>
      <c r="R171" s="353"/>
      <c r="S171" s="354"/>
      <c r="T171" s="478"/>
      <c r="U171" s="87"/>
      <c r="X171" s="454"/>
      <c r="Y171" s="454"/>
      <c r="Z171" s="454"/>
    </row>
    <row r="172" spans="1:26" s="67" customFormat="1" ht="14.25" hidden="1" customHeight="1">
      <c r="A172" s="354" t="s">
        <v>2623</v>
      </c>
      <c r="B172" s="462" t="s">
        <v>470</v>
      </c>
      <c r="C172" s="456" t="s">
        <v>904</v>
      </c>
      <c r="D172" s="399" t="s">
        <v>2684</v>
      </c>
      <c r="E172" s="67" t="s">
        <v>1376</v>
      </c>
      <c r="F172" s="456" t="s">
        <v>1837</v>
      </c>
      <c r="G172" s="67" t="s">
        <v>1837</v>
      </c>
      <c r="J172" s="67" t="s">
        <v>793</v>
      </c>
      <c r="K172" s="350" t="s">
        <v>793</v>
      </c>
      <c r="L172" s="350" t="s">
        <v>878</v>
      </c>
      <c r="M172" s="67" t="s">
        <v>790</v>
      </c>
      <c r="N172" s="67">
        <v>20.576577</v>
      </c>
      <c r="O172" s="67">
        <v>93.245551000000006</v>
      </c>
      <c r="P172" s="350" t="s">
        <v>794</v>
      </c>
      <c r="Q172" s="456"/>
      <c r="R172" s="353"/>
      <c r="S172" s="354"/>
      <c r="T172" s="479"/>
      <c r="U172" s="87" t="s">
        <v>855</v>
      </c>
      <c r="V172" s="67" t="s">
        <v>904</v>
      </c>
      <c r="W172" s="350"/>
      <c r="X172" s="454"/>
      <c r="Y172" s="454"/>
      <c r="Z172" s="454"/>
    </row>
    <row r="173" spans="1:26" s="67" customFormat="1" ht="14.25" hidden="1" customHeight="1">
      <c r="A173" s="354" t="s">
        <v>2623</v>
      </c>
      <c r="B173" s="350" t="s">
        <v>470</v>
      </c>
      <c r="C173" s="350" t="s">
        <v>2546</v>
      </c>
      <c r="D173" s="399"/>
      <c r="E173" s="350"/>
      <c r="F173" s="350"/>
      <c r="G173" s="350"/>
      <c r="H173" s="350"/>
      <c r="I173" s="350"/>
      <c r="J173" s="350" t="s">
        <v>2627</v>
      </c>
      <c r="K173" s="350" t="s">
        <v>2596</v>
      </c>
      <c r="L173" s="350" t="s">
        <v>2626</v>
      </c>
      <c r="M173" s="350"/>
      <c r="N173" s="350"/>
      <c r="O173" s="350"/>
      <c r="P173" s="350"/>
      <c r="Q173" s="350"/>
      <c r="R173" s="353"/>
      <c r="S173" s="354"/>
      <c r="T173" s="373"/>
      <c r="U173" s="355" t="s">
        <v>2537</v>
      </c>
      <c r="V173" s="350"/>
      <c r="W173" s="350"/>
      <c r="X173" s="454"/>
      <c r="Y173" s="454"/>
      <c r="Z173" s="454"/>
    </row>
    <row r="174" spans="1:26" s="67" customFormat="1" ht="14.25" hidden="1" customHeight="1">
      <c r="A174" s="459" t="s">
        <v>2623</v>
      </c>
      <c r="B174" s="454" t="s">
        <v>470</v>
      </c>
      <c r="C174" s="454" t="s">
        <v>2542</v>
      </c>
      <c r="D174" s="399"/>
      <c r="J174" s="67" t="s">
        <v>2627</v>
      </c>
      <c r="K174" s="350" t="s">
        <v>2596</v>
      </c>
      <c r="L174" s="350" t="s">
        <v>2626</v>
      </c>
      <c r="R174" s="458"/>
      <c r="S174" s="354"/>
      <c r="T174" s="91"/>
      <c r="U174" s="460" t="s">
        <v>2537</v>
      </c>
      <c r="W174" s="454"/>
      <c r="X174" s="454"/>
      <c r="Y174" s="454"/>
      <c r="Z174" s="454"/>
    </row>
    <row r="175" spans="1:26" s="67" customFormat="1" ht="14.25" hidden="1" customHeight="1">
      <c r="A175" s="462" t="s">
        <v>2623</v>
      </c>
      <c r="B175" s="357" t="s">
        <v>470</v>
      </c>
      <c r="C175" s="463" t="s">
        <v>2707</v>
      </c>
      <c r="D175" s="457"/>
      <c r="E175" s="454"/>
      <c r="F175" s="454"/>
      <c r="G175" s="454"/>
      <c r="H175" s="454"/>
      <c r="I175" s="454"/>
      <c r="J175" s="67" t="s">
        <v>2627</v>
      </c>
      <c r="K175" s="350" t="s">
        <v>2596</v>
      </c>
      <c r="L175" s="350" t="s">
        <v>2596</v>
      </c>
      <c r="M175" s="454"/>
      <c r="N175" s="454"/>
      <c r="O175" s="454"/>
      <c r="Q175" s="454"/>
      <c r="R175" s="466"/>
      <c r="S175" s="459"/>
      <c r="T175" s="478">
        <v>43591</v>
      </c>
      <c r="U175" s="466"/>
      <c r="V175" s="454"/>
      <c r="W175" s="458"/>
      <c r="X175" s="454"/>
      <c r="Y175" s="454"/>
      <c r="Z175" s="454"/>
    </row>
    <row r="176" spans="1:26" s="67" customFormat="1" ht="14.25" hidden="1" customHeight="1">
      <c r="A176" s="354" t="s">
        <v>2623</v>
      </c>
      <c r="B176" s="462" t="s">
        <v>470</v>
      </c>
      <c r="C176" s="351" t="s">
        <v>907</v>
      </c>
      <c r="D176" s="400" t="s">
        <v>1635</v>
      </c>
      <c r="E176" s="456">
        <v>196429</v>
      </c>
      <c r="F176" s="456"/>
      <c r="G176" s="456"/>
      <c r="H176" s="456"/>
      <c r="I176" s="456"/>
      <c r="J176" s="67" t="s">
        <v>793</v>
      </c>
      <c r="K176" s="350" t="s">
        <v>793</v>
      </c>
      <c r="L176" s="350" t="s">
        <v>793</v>
      </c>
      <c r="M176" s="456" t="s">
        <v>293</v>
      </c>
      <c r="N176" s="456">
        <v>20.58151054</v>
      </c>
      <c r="O176" s="456">
        <v>93.24609375</v>
      </c>
      <c r="P176" s="67" t="s">
        <v>794</v>
      </c>
      <c r="Q176" s="456"/>
      <c r="R176" s="467"/>
      <c r="S176" s="463"/>
      <c r="T176" s="479"/>
      <c r="U176" s="464"/>
      <c r="V176" s="456" t="s">
        <v>907</v>
      </c>
      <c r="W176" s="350"/>
      <c r="X176" s="454"/>
      <c r="Y176" s="454"/>
      <c r="Z176" s="454"/>
    </row>
    <row r="177" spans="1:26" s="67" customFormat="1" ht="14.25" hidden="1" customHeight="1">
      <c r="A177" s="354" t="s">
        <v>2623</v>
      </c>
      <c r="B177" s="351" t="s">
        <v>470</v>
      </c>
      <c r="C177" s="351" t="s">
        <v>912</v>
      </c>
      <c r="D177" s="399" t="s">
        <v>2684</v>
      </c>
      <c r="E177" s="67" t="s">
        <v>1378</v>
      </c>
      <c r="F177" s="67" t="s">
        <v>490</v>
      </c>
      <c r="G177" s="67" t="s">
        <v>1838</v>
      </c>
      <c r="J177" s="67" t="s">
        <v>793</v>
      </c>
      <c r="K177" s="67" t="s">
        <v>793</v>
      </c>
      <c r="L177" s="67" t="s">
        <v>816</v>
      </c>
      <c r="M177" s="67" t="s">
        <v>293</v>
      </c>
      <c r="N177" s="67">
        <v>20.61692</v>
      </c>
      <c r="O177" s="67">
        <v>93.239519999999999</v>
      </c>
      <c r="P177" s="67" t="s">
        <v>794</v>
      </c>
      <c r="R177" s="353"/>
      <c r="S177" s="354"/>
      <c r="T177" s="91"/>
      <c r="U177" s="87" t="s">
        <v>855</v>
      </c>
      <c r="V177" s="67" t="s">
        <v>912</v>
      </c>
      <c r="X177" s="454"/>
      <c r="Y177" s="454"/>
      <c r="Z177" s="454"/>
    </row>
    <row r="178" spans="1:26" s="67" customFormat="1" ht="14.25" hidden="1" customHeight="1">
      <c r="A178" s="354" t="s">
        <v>2623</v>
      </c>
      <c r="B178" s="351" t="s">
        <v>470</v>
      </c>
      <c r="C178" s="351" t="s">
        <v>2539</v>
      </c>
      <c r="D178" s="399"/>
      <c r="E178" s="67">
        <v>196465</v>
      </c>
      <c r="J178" s="67" t="s">
        <v>2627</v>
      </c>
      <c r="K178" s="67" t="s">
        <v>2596</v>
      </c>
      <c r="L178" s="350" t="s">
        <v>2596</v>
      </c>
      <c r="N178" s="67">
        <v>20.7270202636719</v>
      </c>
      <c r="O178" s="67">
        <v>93.249069213867202</v>
      </c>
      <c r="R178" s="353"/>
      <c r="S178" s="354"/>
      <c r="T178" s="91"/>
      <c r="U178" s="87"/>
      <c r="X178" s="454"/>
      <c r="Y178" s="454"/>
      <c r="Z178" s="454"/>
    </row>
    <row r="179" spans="1:26" s="67" customFormat="1" ht="14.25" hidden="1" customHeight="1">
      <c r="A179" s="354" t="s">
        <v>2623</v>
      </c>
      <c r="B179" s="351" t="s">
        <v>470</v>
      </c>
      <c r="C179" s="351" t="s">
        <v>2538</v>
      </c>
      <c r="D179" s="399"/>
      <c r="F179" s="351"/>
      <c r="J179" s="67" t="s">
        <v>2627</v>
      </c>
      <c r="K179" s="350" t="s">
        <v>2596</v>
      </c>
      <c r="L179" s="350" t="s">
        <v>2626</v>
      </c>
      <c r="R179" s="85"/>
      <c r="S179" s="354"/>
      <c r="T179" s="91"/>
      <c r="U179" s="87" t="s">
        <v>2537</v>
      </c>
      <c r="X179" s="454"/>
      <c r="Y179" s="454"/>
      <c r="Z179" s="454"/>
    </row>
    <row r="180" spans="1:26" s="67" customFormat="1" ht="14.25" hidden="1" customHeight="1">
      <c r="A180" s="354" t="s">
        <v>2623</v>
      </c>
      <c r="B180" s="351" t="s">
        <v>470</v>
      </c>
      <c r="C180" s="351" t="s">
        <v>2545</v>
      </c>
      <c r="D180" s="399"/>
      <c r="J180" s="67" t="s">
        <v>2627</v>
      </c>
      <c r="K180" s="350" t="s">
        <v>2596</v>
      </c>
      <c r="L180" s="350" t="s">
        <v>2596</v>
      </c>
      <c r="N180" s="350"/>
      <c r="O180" s="350"/>
      <c r="P180" s="350"/>
      <c r="R180" s="85"/>
      <c r="S180" s="354"/>
      <c r="T180" s="91"/>
      <c r="U180" s="87"/>
      <c r="W180" s="350"/>
      <c r="X180" s="454"/>
      <c r="Y180" s="454"/>
      <c r="Z180" s="454"/>
    </row>
    <row r="181" spans="1:26" s="67" customFormat="1" ht="14.25" hidden="1" customHeight="1">
      <c r="A181" s="354" t="s">
        <v>2623</v>
      </c>
      <c r="B181" s="351" t="s">
        <v>470</v>
      </c>
      <c r="C181" s="351" t="s">
        <v>2765</v>
      </c>
      <c r="D181" s="399"/>
      <c r="E181" s="350">
        <v>196453</v>
      </c>
      <c r="F181" s="456"/>
      <c r="G181" s="350"/>
      <c r="H181" s="350"/>
      <c r="I181" s="350"/>
      <c r="J181" s="350" t="s">
        <v>2627</v>
      </c>
      <c r="K181" s="350" t="s">
        <v>2596</v>
      </c>
      <c r="L181" s="350" t="s">
        <v>2596</v>
      </c>
      <c r="M181" s="350"/>
      <c r="N181" s="350">
        <v>20.686229705810501</v>
      </c>
      <c r="O181" s="350">
        <v>93.220001220703097</v>
      </c>
      <c r="P181" s="350"/>
      <c r="Q181" s="350"/>
      <c r="R181" s="462"/>
      <c r="S181" s="463"/>
      <c r="T181" s="373"/>
      <c r="U181" s="355"/>
      <c r="V181" s="350"/>
      <c r="W181" s="350"/>
      <c r="X181" s="454"/>
      <c r="Y181" s="454"/>
      <c r="Z181" s="454"/>
    </row>
    <row r="182" spans="1:26" s="67" customFormat="1" ht="14.25" hidden="1" customHeight="1">
      <c r="A182" s="354" t="s">
        <v>2623</v>
      </c>
      <c r="B182" s="351" t="s">
        <v>470</v>
      </c>
      <c r="C182" s="351" t="s">
        <v>2766</v>
      </c>
      <c r="D182" s="399"/>
      <c r="E182" s="67">
        <v>196453</v>
      </c>
      <c r="J182" s="67" t="s">
        <v>2627</v>
      </c>
      <c r="K182" s="350" t="s">
        <v>2596</v>
      </c>
      <c r="L182" s="350" t="s">
        <v>2596</v>
      </c>
      <c r="N182" s="67">
        <v>20.686229705810501</v>
      </c>
      <c r="O182" s="67">
        <v>93.220001220703097</v>
      </c>
      <c r="R182" s="462"/>
      <c r="S182" s="463"/>
      <c r="T182" s="91"/>
      <c r="U182" s="87"/>
      <c r="X182" s="454"/>
      <c r="Y182" s="454"/>
      <c r="Z182" s="454"/>
    </row>
    <row r="183" spans="1:26" s="67" customFormat="1" ht="14.25" hidden="1" customHeight="1">
      <c r="A183" s="459" t="s">
        <v>2623</v>
      </c>
      <c r="B183" s="456" t="s">
        <v>470</v>
      </c>
      <c r="C183" s="456" t="s">
        <v>2549</v>
      </c>
      <c r="D183" s="399"/>
      <c r="E183" s="67">
        <v>196464</v>
      </c>
      <c r="J183" s="67" t="s">
        <v>2627</v>
      </c>
      <c r="K183" s="350" t="s">
        <v>2596</v>
      </c>
      <c r="L183" s="350" t="s">
        <v>2596</v>
      </c>
      <c r="N183" s="67">
        <v>20.7529296875</v>
      </c>
      <c r="O183" s="67">
        <v>93.267311096191406</v>
      </c>
      <c r="R183" s="458"/>
      <c r="S183" s="354"/>
      <c r="T183" s="91"/>
      <c r="U183" s="460"/>
      <c r="W183" s="454"/>
      <c r="X183" s="454"/>
      <c r="Y183" s="454"/>
      <c r="Z183" s="454"/>
    </row>
    <row r="184" spans="1:26" s="67" customFormat="1" ht="14.25" hidden="1" customHeight="1">
      <c r="A184" s="459" t="s">
        <v>2623</v>
      </c>
      <c r="B184" s="456" t="s">
        <v>470</v>
      </c>
      <c r="C184" s="456" t="s">
        <v>2550</v>
      </c>
      <c r="D184" s="399"/>
      <c r="J184" s="67" t="s">
        <v>2627</v>
      </c>
      <c r="K184" s="67" t="s">
        <v>2596</v>
      </c>
      <c r="L184" s="67" t="s">
        <v>2596</v>
      </c>
      <c r="P184" s="350"/>
      <c r="R184" s="458"/>
      <c r="S184" s="354"/>
      <c r="T184" s="91"/>
      <c r="U184" s="460"/>
      <c r="W184" s="454"/>
      <c r="X184" s="454"/>
      <c r="Y184" s="454"/>
      <c r="Z184" s="454"/>
    </row>
    <row r="185" spans="1:26" s="67" customFormat="1" ht="14.25" hidden="1" customHeight="1">
      <c r="A185" s="462" t="s">
        <v>2623</v>
      </c>
      <c r="B185" s="462" t="s">
        <v>470</v>
      </c>
      <c r="C185" s="463" t="s">
        <v>2706</v>
      </c>
      <c r="D185" s="457"/>
      <c r="E185" s="67">
        <v>196645</v>
      </c>
      <c r="J185" s="67" t="s">
        <v>2627</v>
      </c>
      <c r="K185" s="67" t="s">
        <v>2596</v>
      </c>
      <c r="L185" s="350" t="s">
        <v>2596</v>
      </c>
      <c r="N185" s="67">
        <v>20.718429565429702</v>
      </c>
      <c r="O185" s="67">
        <v>93.059432983398395</v>
      </c>
      <c r="R185" s="466"/>
      <c r="S185" s="354"/>
      <c r="T185" s="91">
        <v>43591</v>
      </c>
      <c r="U185" s="466"/>
      <c r="W185" s="458"/>
      <c r="X185" s="454"/>
      <c r="Y185" s="454"/>
      <c r="Z185" s="454"/>
    </row>
    <row r="186" spans="1:26" s="67" customFormat="1" ht="14.25" hidden="1" customHeight="1">
      <c r="A186" s="357" t="s">
        <v>2623</v>
      </c>
      <c r="B186" s="357" t="s">
        <v>470</v>
      </c>
      <c r="C186" s="358" t="s">
        <v>2714</v>
      </c>
      <c r="D186" s="352"/>
      <c r="J186" s="67" t="s">
        <v>2627</v>
      </c>
      <c r="K186" s="67" t="s">
        <v>2596</v>
      </c>
      <c r="L186" s="350" t="s">
        <v>2596</v>
      </c>
      <c r="R186" s="361"/>
      <c r="S186" s="354"/>
      <c r="T186" s="91">
        <v>43591</v>
      </c>
      <c r="U186" s="361"/>
      <c r="W186" s="353"/>
      <c r="X186" s="454"/>
      <c r="Y186" s="454"/>
      <c r="Z186" s="454"/>
    </row>
    <row r="187" spans="1:26" s="67" customFormat="1" ht="14.25" hidden="1" customHeight="1">
      <c r="A187" s="459" t="s">
        <v>2623</v>
      </c>
      <c r="B187" s="456" t="s">
        <v>470</v>
      </c>
      <c r="C187" s="456" t="s">
        <v>897</v>
      </c>
      <c r="D187" s="399" t="s">
        <v>2684</v>
      </c>
      <c r="E187" s="67" t="s">
        <v>1373</v>
      </c>
      <c r="F187" s="67" t="s">
        <v>1835</v>
      </c>
      <c r="G187" s="67" t="s">
        <v>897</v>
      </c>
      <c r="J187" s="67" t="s">
        <v>793</v>
      </c>
      <c r="K187" s="67" t="s">
        <v>793</v>
      </c>
      <c r="L187" s="350" t="s">
        <v>816</v>
      </c>
      <c r="M187" s="67" t="s">
        <v>293</v>
      </c>
      <c r="N187" s="67">
        <v>20.495086000000001</v>
      </c>
      <c r="O187" s="67">
        <v>93.246863000000005</v>
      </c>
      <c r="P187" s="67" t="s">
        <v>794</v>
      </c>
      <c r="R187" s="458"/>
      <c r="S187" s="354"/>
      <c r="T187" s="91"/>
      <c r="U187" s="460" t="s">
        <v>855</v>
      </c>
      <c r="V187" s="67" t="s">
        <v>898</v>
      </c>
      <c r="W187" s="454"/>
      <c r="X187" s="454"/>
      <c r="Y187" s="454"/>
      <c r="Z187" s="454"/>
    </row>
    <row r="188" spans="1:26" s="67" customFormat="1" ht="14.25" hidden="1" customHeight="1">
      <c r="A188" s="357" t="s">
        <v>2623</v>
      </c>
      <c r="B188" s="357" t="s">
        <v>470</v>
      </c>
      <c r="C188" s="358" t="s">
        <v>2704</v>
      </c>
      <c r="D188" s="352"/>
      <c r="E188" s="350">
        <v>196626</v>
      </c>
      <c r="F188" s="350"/>
      <c r="J188" s="67" t="s">
        <v>2627</v>
      </c>
      <c r="K188" s="350" t="s">
        <v>2596</v>
      </c>
      <c r="L188" s="350" t="s">
        <v>2596</v>
      </c>
      <c r="N188" s="67">
        <v>20.648319244384801</v>
      </c>
      <c r="O188" s="67">
        <v>93.085273742675795</v>
      </c>
      <c r="R188" s="361"/>
      <c r="S188" s="354"/>
      <c r="T188" s="91">
        <v>43591</v>
      </c>
      <c r="U188" s="361"/>
      <c r="W188" s="353"/>
      <c r="X188" s="454"/>
      <c r="Y188" s="454"/>
      <c r="Z188" s="454"/>
    </row>
    <row r="189" spans="1:26" s="67" customFormat="1" ht="14.25" hidden="1" customHeight="1">
      <c r="A189" s="462" t="s">
        <v>2623</v>
      </c>
      <c r="B189" s="462" t="s">
        <v>470</v>
      </c>
      <c r="C189" s="463" t="s">
        <v>2701</v>
      </c>
      <c r="D189" s="457"/>
      <c r="F189" s="350"/>
      <c r="J189" s="67" t="s">
        <v>2627</v>
      </c>
      <c r="K189" s="350" t="s">
        <v>2596</v>
      </c>
      <c r="L189" s="350" t="s">
        <v>2596</v>
      </c>
      <c r="R189" s="466"/>
      <c r="S189" s="354"/>
      <c r="T189" s="91">
        <v>43591</v>
      </c>
      <c r="U189" s="466"/>
      <c r="W189" s="458"/>
      <c r="X189" s="454"/>
      <c r="Y189" s="454"/>
      <c r="Z189" s="454"/>
    </row>
    <row r="190" spans="1:26" s="67" customFormat="1" ht="14.25" hidden="1" customHeight="1">
      <c r="A190" s="357" t="s">
        <v>2623</v>
      </c>
      <c r="B190" s="357" t="s">
        <v>470</v>
      </c>
      <c r="C190" s="358" t="s">
        <v>2703</v>
      </c>
      <c r="D190" s="352"/>
      <c r="E190" s="67">
        <v>196621</v>
      </c>
      <c r="J190" s="67" t="s">
        <v>2627</v>
      </c>
      <c r="K190" s="350" t="s">
        <v>2596</v>
      </c>
      <c r="L190" s="350" t="s">
        <v>2596</v>
      </c>
      <c r="N190" s="67">
        <v>20.675979614257798</v>
      </c>
      <c r="O190" s="350">
        <v>93.098922729492202</v>
      </c>
      <c r="R190" s="361"/>
      <c r="S190" s="354"/>
      <c r="T190" s="91">
        <v>43591</v>
      </c>
      <c r="U190" s="361"/>
      <c r="W190" s="353"/>
      <c r="X190" s="454"/>
      <c r="Y190" s="454"/>
      <c r="Z190" s="454"/>
    </row>
    <row r="191" spans="1:26" s="67" customFormat="1" ht="14.25" hidden="1" customHeight="1">
      <c r="A191" s="459" t="s">
        <v>2623</v>
      </c>
      <c r="B191" s="456" t="s">
        <v>470</v>
      </c>
      <c r="C191" s="456" t="s">
        <v>2543</v>
      </c>
      <c r="D191" s="399"/>
      <c r="E191" s="350"/>
      <c r="F191" s="350"/>
      <c r="J191" s="67" t="s">
        <v>2627</v>
      </c>
      <c r="K191" s="350" t="s">
        <v>2596</v>
      </c>
      <c r="L191" s="350" t="s">
        <v>2596</v>
      </c>
      <c r="R191" s="458"/>
      <c r="S191" s="354"/>
      <c r="T191" s="91"/>
      <c r="U191" s="460"/>
      <c r="W191" s="454"/>
      <c r="X191" s="454"/>
      <c r="Y191" s="454"/>
      <c r="Z191" s="454"/>
    </row>
    <row r="192" spans="1:26" s="67" customFormat="1" ht="14.25" hidden="1" customHeight="1">
      <c r="A192" s="462" t="s">
        <v>2623</v>
      </c>
      <c r="B192" s="462" t="s">
        <v>470</v>
      </c>
      <c r="C192" s="463" t="s">
        <v>2700</v>
      </c>
      <c r="D192" s="457"/>
      <c r="E192" s="350"/>
      <c r="F192" s="350"/>
      <c r="G192" s="350"/>
      <c r="H192" s="350"/>
      <c r="I192" s="350"/>
      <c r="J192" s="67" t="s">
        <v>2627</v>
      </c>
      <c r="K192" s="350" t="s">
        <v>2596</v>
      </c>
      <c r="L192" s="350" t="s">
        <v>2596</v>
      </c>
      <c r="N192" s="350"/>
      <c r="O192" s="350"/>
      <c r="P192" s="350"/>
      <c r="R192" s="466"/>
      <c r="S192" s="354"/>
      <c r="T192" s="91">
        <v>43591</v>
      </c>
      <c r="U192" s="466"/>
      <c r="V192" s="350"/>
      <c r="W192" s="458"/>
      <c r="X192" s="454"/>
      <c r="Y192" s="454"/>
      <c r="Z192" s="454"/>
    </row>
    <row r="193" spans="1:26" s="67" customFormat="1" ht="14.25" hidden="1" customHeight="1">
      <c r="A193" s="357" t="s">
        <v>2623</v>
      </c>
      <c r="B193" s="357" t="s">
        <v>470</v>
      </c>
      <c r="C193" s="358" t="s">
        <v>2705</v>
      </c>
      <c r="D193" s="352"/>
      <c r="E193" s="67">
        <v>196636</v>
      </c>
      <c r="J193" s="67" t="s">
        <v>2627</v>
      </c>
      <c r="K193" s="350" t="s">
        <v>2596</v>
      </c>
      <c r="L193" s="350" t="s">
        <v>2596</v>
      </c>
      <c r="N193" s="67">
        <v>20.6698608398438</v>
      </c>
      <c r="O193" s="350">
        <v>93.087516784667997</v>
      </c>
      <c r="P193" s="350"/>
      <c r="R193" s="361"/>
      <c r="S193" s="354"/>
      <c r="T193" s="91">
        <v>43591</v>
      </c>
      <c r="U193" s="361"/>
      <c r="W193" s="353"/>
      <c r="X193" s="454"/>
      <c r="Y193" s="454"/>
      <c r="Z193" s="454"/>
    </row>
    <row r="194" spans="1:26" s="67" customFormat="1" ht="14.25" hidden="1" customHeight="1">
      <c r="A194" s="354" t="s">
        <v>2623</v>
      </c>
      <c r="B194" s="351" t="s">
        <v>470</v>
      </c>
      <c r="C194" s="351" t="s">
        <v>899</v>
      </c>
      <c r="D194" s="399" t="s">
        <v>2684</v>
      </c>
      <c r="E194" s="67" t="s">
        <v>1374</v>
      </c>
      <c r="F194" s="454" t="s">
        <v>1836</v>
      </c>
      <c r="G194" s="67" t="s">
        <v>1836</v>
      </c>
      <c r="J194" s="67" t="s">
        <v>793</v>
      </c>
      <c r="K194" s="350" t="s">
        <v>793</v>
      </c>
      <c r="L194" s="350" t="s">
        <v>878</v>
      </c>
      <c r="M194" s="67" t="s">
        <v>790</v>
      </c>
      <c r="N194" s="67">
        <v>20.501757999999999</v>
      </c>
      <c r="O194" s="67">
        <v>93.217039999999997</v>
      </c>
      <c r="P194" s="67" t="s">
        <v>794</v>
      </c>
      <c r="R194" s="458"/>
      <c r="S194" s="459"/>
      <c r="T194" s="91"/>
      <c r="U194" s="87" t="s">
        <v>855</v>
      </c>
      <c r="V194" s="67" t="s">
        <v>900</v>
      </c>
      <c r="W194" s="456"/>
      <c r="X194" s="454"/>
      <c r="Y194" s="454"/>
      <c r="Z194" s="454"/>
    </row>
    <row r="195" spans="1:26" s="67" customFormat="1" ht="14.25" hidden="1" customHeight="1">
      <c r="A195" s="462" t="s">
        <v>2623</v>
      </c>
      <c r="B195" s="462" t="s">
        <v>470</v>
      </c>
      <c r="C195" s="463" t="s">
        <v>2702</v>
      </c>
      <c r="D195" s="457"/>
      <c r="E195" s="350">
        <v>196622</v>
      </c>
      <c r="J195" s="67" t="s">
        <v>2627</v>
      </c>
      <c r="K195" s="67" t="s">
        <v>2596</v>
      </c>
      <c r="L195" s="350" t="s">
        <v>2596</v>
      </c>
      <c r="N195" s="350">
        <v>20.666166305541999</v>
      </c>
      <c r="O195" s="350">
        <v>93.094825744628906</v>
      </c>
      <c r="R195" s="466"/>
      <c r="S195" s="459"/>
      <c r="T195" s="91">
        <v>43591</v>
      </c>
      <c r="U195" s="466"/>
      <c r="W195" s="458"/>
      <c r="X195" s="454"/>
      <c r="Y195" s="454"/>
      <c r="Z195" s="454"/>
    </row>
    <row r="196" spans="1:26" s="67" customFormat="1" ht="14.25" hidden="1" customHeight="1">
      <c r="A196" s="354" t="s">
        <v>2623</v>
      </c>
      <c r="B196" s="351" t="s">
        <v>398</v>
      </c>
      <c r="C196" s="351" t="s">
        <v>811</v>
      </c>
      <c r="D196" s="399" t="s">
        <v>1635</v>
      </c>
      <c r="E196" s="67">
        <v>197254</v>
      </c>
      <c r="F196" s="350"/>
      <c r="I196" s="350"/>
      <c r="J196" s="67" t="s">
        <v>793</v>
      </c>
      <c r="K196" s="350" t="s">
        <v>793</v>
      </c>
      <c r="L196" s="350" t="s">
        <v>793</v>
      </c>
      <c r="M196" s="67" t="s">
        <v>293</v>
      </c>
      <c r="N196" s="67">
        <v>20.021469119999999</v>
      </c>
      <c r="O196" s="67">
        <v>93.367980959999997</v>
      </c>
      <c r="P196" s="350" t="s">
        <v>794</v>
      </c>
      <c r="R196" s="357"/>
      <c r="S196" s="358"/>
      <c r="T196" s="91"/>
      <c r="U196" s="87"/>
      <c r="V196" s="67" t="s">
        <v>811</v>
      </c>
      <c r="X196" s="454"/>
      <c r="Y196" s="454"/>
      <c r="Z196" s="454"/>
    </row>
    <row r="197" spans="1:26" s="67" customFormat="1" ht="14.25" hidden="1" customHeight="1">
      <c r="A197" s="354" t="s">
        <v>2623</v>
      </c>
      <c r="B197" s="351" t="s">
        <v>398</v>
      </c>
      <c r="C197" s="351" t="s">
        <v>812</v>
      </c>
      <c r="D197" s="399" t="s">
        <v>1635</v>
      </c>
      <c r="E197" s="350">
        <v>197253</v>
      </c>
      <c r="F197" s="351"/>
      <c r="G197" s="350"/>
      <c r="H197" s="350"/>
      <c r="I197" s="350"/>
      <c r="J197" s="67" t="s">
        <v>793</v>
      </c>
      <c r="K197" s="350" t="s">
        <v>793</v>
      </c>
      <c r="L197" s="350" t="s">
        <v>793</v>
      </c>
      <c r="M197" s="67" t="s">
        <v>293</v>
      </c>
      <c r="N197" s="67">
        <v>20.023879999999998</v>
      </c>
      <c r="O197" s="67">
        <v>93.376663210000004</v>
      </c>
      <c r="P197" s="67" t="s">
        <v>794</v>
      </c>
      <c r="R197" s="357"/>
      <c r="S197" s="358"/>
      <c r="T197" s="91"/>
      <c r="U197" s="87"/>
      <c r="V197" s="67" t="s">
        <v>812</v>
      </c>
      <c r="X197" s="454"/>
      <c r="Y197" s="454"/>
      <c r="Z197" s="454"/>
    </row>
    <row r="198" spans="1:26" s="67" customFormat="1" ht="14.25" hidden="1" customHeight="1">
      <c r="A198" s="354" t="s">
        <v>2623</v>
      </c>
      <c r="B198" s="351" t="s">
        <v>398</v>
      </c>
      <c r="C198" s="351" t="s">
        <v>814</v>
      </c>
      <c r="D198" s="399" t="s">
        <v>1635</v>
      </c>
      <c r="E198" s="67">
        <v>217974</v>
      </c>
      <c r="F198" s="351"/>
      <c r="J198" s="67" t="s">
        <v>793</v>
      </c>
      <c r="K198" s="350" t="s">
        <v>793</v>
      </c>
      <c r="L198" s="350" t="s">
        <v>793</v>
      </c>
      <c r="M198" s="67" t="s">
        <v>293</v>
      </c>
      <c r="N198" s="67">
        <v>20.032299999999999</v>
      </c>
      <c r="O198" s="67">
        <v>93.375100000000003</v>
      </c>
      <c r="P198" s="67" t="s">
        <v>794</v>
      </c>
      <c r="R198" s="357"/>
      <c r="S198" s="358"/>
      <c r="T198" s="91"/>
      <c r="U198" s="87"/>
      <c r="V198" s="67" t="s">
        <v>814</v>
      </c>
      <c r="W198" s="350"/>
      <c r="X198" s="454"/>
      <c r="Y198" s="454"/>
      <c r="Z198" s="454"/>
    </row>
    <row r="199" spans="1:26" s="67" customFormat="1" ht="14.25" hidden="1" customHeight="1">
      <c r="A199" s="354" t="s">
        <v>2623</v>
      </c>
      <c r="B199" s="351" t="s">
        <v>398</v>
      </c>
      <c r="C199" s="351" t="s">
        <v>829</v>
      </c>
      <c r="D199" s="399" t="s">
        <v>1635</v>
      </c>
      <c r="E199" s="350">
        <v>197279</v>
      </c>
      <c r="F199" s="350"/>
      <c r="G199" s="350"/>
      <c r="H199" s="350"/>
      <c r="I199" s="350"/>
      <c r="J199" s="67" t="s">
        <v>793</v>
      </c>
      <c r="K199" s="350" t="s">
        <v>793</v>
      </c>
      <c r="L199" s="350" t="s">
        <v>793</v>
      </c>
      <c r="M199" s="350" t="s">
        <v>293</v>
      </c>
      <c r="N199" s="350">
        <v>20.100000000000001</v>
      </c>
      <c r="O199" s="350">
        <v>93.35</v>
      </c>
      <c r="P199" s="67" t="s">
        <v>794</v>
      </c>
      <c r="Q199" s="350"/>
      <c r="R199" s="357"/>
      <c r="S199" s="358"/>
      <c r="T199" s="373"/>
      <c r="U199" s="355"/>
      <c r="V199" s="350" t="s">
        <v>829</v>
      </c>
      <c r="X199" s="454"/>
      <c r="Y199" s="454"/>
      <c r="Z199" s="454"/>
    </row>
    <row r="200" spans="1:26" s="67" customFormat="1" ht="14.25" hidden="1" customHeight="1">
      <c r="A200" s="354" t="s">
        <v>2623</v>
      </c>
      <c r="B200" s="351" t="s">
        <v>398</v>
      </c>
      <c r="C200" s="351" t="s">
        <v>827</v>
      </c>
      <c r="D200" s="399" t="s">
        <v>1635</v>
      </c>
      <c r="E200" s="350">
        <v>197277</v>
      </c>
      <c r="F200" s="350"/>
      <c r="G200" s="350"/>
      <c r="H200" s="350"/>
      <c r="I200" s="350"/>
      <c r="J200" s="67" t="s">
        <v>793</v>
      </c>
      <c r="K200" s="350" t="s">
        <v>793</v>
      </c>
      <c r="L200" s="350" t="s">
        <v>793</v>
      </c>
      <c r="M200" s="67" t="s">
        <v>293</v>
      </c>
      <c r="N200" s="67">
        <v>20.079999999999998</v>
      </c>
      <c r="O200" s="350">
        <v>93.36</v>
      </c>
      <c r="P200" s="67" t="s">
        <v>794</v>
      </c>
      <c r="R200" s="357"/>
      <c r="S200" s="358"/>
      <c r="T200" s="91"/>
      <c r="U200" s="87"/>
      <c r="V200" s="67" t="s">
        <v>827</v>
      </c>
      <c r="W200" s="350"/>
      <c r="X200" s="454"/>
      <c r="Y200" s="454"/>
      <c r="Z200" s="454"/>
    </row>
    <row r="201" spans="1:26" s="67" customFormat="1" ht="14.25" hidden="1" customHeight="1">
      <c r="A201" s="86" t="s">
        <v>2623</v>
      </c>
      <c r="B201" s="351" t="s">
        <v>398</v>
      </c>
      <c r="C201" s="351" t="s">
        <v>400</v>
      </c>
      <c r="D201" s="399" t="s">
        <v>2684</v>
      </c>
      <c r="E201" s="67" t="s">
        <v>1333</v>
      </c>
      <c r="F201" s="67" t="s">
        <v>1665</v>
      </c>
      <c r="G201" s="67" t="s">
        <v>1717</v>
      </c>
      <c r="J201" s="67" t="s">
        <v>793</v>
      </c>
      <c r="K201" s="350" t="s">
        <v>793</v>
      </c>
      <c r="L201" s="350" t="s">
        <v>816</v>
      </c>
      <c r="M201" s="67" t="s">
        <v>293</v>
      </c>
      <c r="N201" s="67">
        <v>20.041981</v>
      </c>
      <c r="O201" s="350">
        <v>93.373951000000005</v>
      </c>
      <c r="P201" s="67" t="s">
        <v>794</v>
      </c>
      <c r="Q201" s="67" t="s">
        <v>775</v>
      </c>
      <c r="R201" s="353"/>
      <c r="S201" s="354"/>
      <c r="T201" s="91"/>
      <c r="U201" s="87"/>
      <c r="V201" s="67" t="s">
        <v>400</v>
      </c>
      <c r="W201" s="350"/>
      <c r="X201" s="454"/>
      <c r="Y201" s="454"/>
      <c r="Z201" s="454"/>
    </row>
    <row r="202" spans="1:26" s="67" customFormat="1" ht="14.25" hidden="1" customHeight="1">
      <c r="A202" s="86" t="s">
        <v>2623</v>
      </c>
      <c r="B202" s="351" t="s">
        <v>398</v>
      </c>
      <c r="C202" s="351" t="s">
        <v>843</v>
      </c>
      <c r="D202" s="399" t="s">
        <v>1635</v>
      </c>
      <c r="E202" s="350">
        <v>197286</v>
      </c>
      <c r="F202" s="350"/>
      <c r="G202" s="350"/>
      <c r="H202" s="350"/>
      <c r="I202" s="350"/>
      <c r="J202" s="350" t="s">
        <v>793</v>
      </c>
      <c r="K202" s="350" t="s">
        <v>793</v>
      </c>
      <c r="L202" s="350" t="s">
        <v>793</v>
      </c>
      <c r="M202" s="350" t="s">
        <v>293</v>
      </c>
      <c r="N202" s="350">
        <v>20.149999999999999</v>
      </c>
      <c r="O202" s="350">
        <v>93.41</v>
      </c>
      <c r="P202" s="350" t="s">
        <v>794</v>
      </c>
      <c r="Q202" s="350"/>
      <c r="R202" s="357"/>
      <c r="S202" s="358"/>
      <c r="T202" s="373"/>
      <c r="U202" s="355"/>
      <c r="V202" s="350" t="s">
        <v>843</v>
      </c>
      <c r="W202" s="350"/>
      <c r="X202" s="454"/>
      <c r="Y202" s="454"/>
      <c r="Z202" s="454"/>
    </row>
    <row r="203" spans="1:26" s="67" customFormat="1" ht="14.25" hidden="1" customHeight="1">
      <c r="A203" s="354" t="s">
        <v>2623</v>
      </c>
      <c r="B203" s="351" t="s">
        <v>398</v>
      </c>
      <c r="C203" s="351" t="s">
        <v>810</v>
      </c>
      <c r="D203" s="399" t="s">
        <v>1635</v>
      </c>
      <c r="E203" s="67">
        <v>197309</v>
      </c>
      <c r="J203" s="67" t="s">
        <v>793</v>
      </c>
      <c r="K203" s="350" t="s">
        <v>793</v>
      </c>
      <c r="L203" s="350" t="s">
        <v>793</v>
      </c>
      <c r="M203" s="67" t="s">
        <v>293</v>
      </c>
      <c r="N203" s="67">
        <v>20.010000000000002</v>
      </c>
      <c r="O203" s="350">
        <v>93.42</v>
      </c>
      <c r="P203" s="67" t="s">
        <v>794</v>
      </c>
      <c r="R203" s="357"/>
      <c r="S203" s="358"/>
      <c r="T203" s="91"/>
      <c r="U203" s="87"/>
      <c r="V203" s="67" t="s">
        <v>810</v>
      </c>
      <c r="X203" s="454"/>
      <c r="Y203" s="454"/>
      <c r="Z203" s="454"/>
    </row>
    <row r="204" spans="1:26" s="67" customFormat="1" ht="14.25" hidden="1" customHeight="1">
      <c r="A204" s="354" t="s">
        <v>2623</v>
      </c>
      <c r="B204" s="351" t="s">
        <v>398</v>
      </c>
      <c r="C204" s="351" t="s">
        <v>813</v>
      </c>
      <c r="D204" s="399" t="s">
        <v>1635</v>
      </c>
      <c r="E204" s="67">
        <v>197255</v>
      </c>
      <c r="J204" s="67" t="s">
        <v>793</v>
      </c>
      <c r="K204" s="350" t="s">
        <v>793</v>
      </c>
      <c r="L204" s="350" t="s">
        <v>793</v>
      </c>
      <c r="M204" s="67" t="s">
        <v>293</v>
      </c>
      <c r="N204" s="67">
        <v>20.03</v>
      </c>
      <c r="O204" s="350">
        <v>93.38</v>
      </c>
      <c r="P204" s="67" t="s">
        <v>794</v>
      </c>
      <c r="R204" s="357"/>
      <c r="S204" s="358"/>
      <c r="T204" s="91"/>
      <c r="U204" s="87"/>
      <c r="V204" s="67" t="s">
        <v>813</v>
      </c>
      <c r="W204" s="350"/>
      <c r="X204" s="454"/>
      <c r="Y204" s="454"/>
      <c r="Z204" s="454"/>
    </row>
    <row r="205" spans="1:26" s="67" customFormat="1" ht="14.25" hidden="1" customHeight="1">
      <c r="A205" s="354" t="s">
        <v>2623</v>
      </c>
      <c r="B205" s="351" t="s">
        <v>398</v>
      </c>
      <c r="C205" s="351" t="s">
        <v>815</v>
      </c>
      <c r="D205" s="399" t="s">
        <v>1635</v>
      </c>
      <c r="E205" s="67">
        <v>217973</v>
      </c>
      <c r="F205" s="350"/>
      <c r="J205" s="67" t="s">
        <v>793</v>
      </c>
      <c r="K205" s="350" t="s">
        <v>793</v>
      </c>
      <c r="L205" s="350" t="s">
        <v>793</v>
      </c>
      <c r="M205" s="67" t="s">
        <v>293</v>
      </c>
      <c r="N205" s="67">
        <v>20.032760620000001</v>
      </c>
      <c r="O205" s="67">
        <v>93.372978209999999</v>
      </c>
      <c r="P205" s="67" t="s">
        <v>794</v>
      </c>
      <c r="R205" s="357"/>
      <c r="S205" s="358"/>
      <c r="T205" s="91"/>
      <c r="U205" s="87"/>
      <c r="V205" s="67" t="s">
        <v>815</v>
      </c>
      <c r="W205" s="350"/>
      <c r="X205" s="454"/>
      <c r="Y205" s="454"/>
      <c r="Z205" s="454"/>
    </row>
    <row r="206" spans="1:26" s="67" customFormat="1" ht="14.25" customHeight="1">
      <c r="A206" s="354" t="s">
        <v>2623</v>
      </c>
      <c r="B206" s="351" t="s">
        <v>398</v>
      </c>
      <c r="C206" s="351" t="s">
        <v>399</v>
      </c>
      <c r="D206" s="399" t="s">
        <v>3065</v>
      </c>
      <c r="E206" s="67" t="s">
        <v>1332</v>
      </c>
      <c r="H206" s="67" t="s">
        <v>41</v>
      </c>
      <c r="I206" s="67" t="s">
        <v>397</v>
      </c>
      <c r="J206" s="67" t="s">
        <v>43</v>
      </c>
      <c r="K206" s="67" t="s">
        <v>43</v>
      </c>
      <c r="L206" s="350" t="s">
        <v>789</v>
      </c>
      <c r="M206" s="67" t="s">
        <v>790</v>
      </c>
      <c r="N206" s="67">
        <v>20.037655000000001</v>
      </c>
      <c r="O206" s="350">
        <v>93.370037999999994</v>
      </c>
      <c r="P206" s="67" t="s">
        <v>756</v>
      </c>
      <c r="Q206" s="67" t="s">
        <v>775</v>
      </c>
      <c r="R206" s="458">
        <v>747</v>
      </c>
      <c r="S206" s="458">
        <v>3495</v>
      </c>
      <c r="T206" s="91"/>
      <c r="U206" s="87"/>
      <c r="V206" s="67" t="s">
        <v>399</v>
      </c>
      <c r="X206" s="454">
        <v>73</v>
      </c>
      <c r="Y206" s="454">
        <v>318</v>
      </c>
      <c r="Z206" s="454">
        <v>391</v>
      </c>
    </row>
    <row r="207" spans="1:26" s="67" customFormat="1" ht="14.25" hidden="1" customHeight="1">
      <c r="A207" s="354" t="s">
        <v>2623</v>
      </c>
      <c r="B207" s="351" t="s">
        <v>398</v>
      </c>
      <c r="C207" s="351" t="s">
        <v>820</v>
      </c>
      <c r="D207" s="399" t="s">
        <v>1635</v>
      </c>
      <c r="E207" s="67">
        <v>197378</v>
      </c>
      <c r="F207" s="351"/>
      <c r="J207" s="67" t="s">
        <v>793</v>
      </c>
      <c r="K207" s="350" t="s">
        <v>793</v>
      </c>
      <c r="L207" s="350" t="s">
        <v>793</v>
      </c>
      <c r="M207" s="67" t="s">
        <v>293</v>
      </c>
      <c r="N207" s="67">
        <v>20.061309810000001</v>
      </c>
      <c r="O207" s="67">
        <v>93.540641780000001</v>
      </c>
      <c r="P207" s="67" t="s">
        <v>794</v>
      </c>
      <c r="R207" s="357"/>
      <c r="S207" s="358"/>
      <c r="T207" s="91"/>
      <c r="U207" s="87"/>
      <c r="V207" s="67" t="s">
        <v>820</v>
      </c>
      <c r="X207" s="454"/>
      <c r="Y207" s="454"/>
      <c r="Z207" s="454"/>
    </row>
    <row r="208" spans="1:26" s="67" customFormat="1" ht="14.25" hidden="1" customHeight="1">
      <c r="A208" s="354" t="s">
        <v>2623</v>
      </c>
      <c r="B208" s="351" t="s">
        <v>398</v>
      </c>
      <c r="C208" s="351" t="s">
        <v>833</v>
      </c>
      <c r="D208" s="399" t="s">
        <v>1635</v>
      </c>
      <c r="E208" s="67">
        <v>197280</v>
      </c>
      <c r="F208" s="350"/>
      <c r="J208" s="67" t="s">
        <v>793</v>
      </c>
      <c r="K208" s="350" t="s">
        <v>793</v>
      </c>
      <c r="L208" s="350" t="s">
        <v>793</v>
      </c>
      <c r="M208" s="67" t="s">
        <v>293</v>
      </c>
      <c r="N208" s="67">
        <v>20.12</v>
      </c>
      <c r="O208" s="67">
        <v>93.34</v>
      </c>
      <c r="P208" s="67" t="s">
        <v>794</v>
      </c>
      <c r="R208" s="357"/>
      <c r="S208" s="358"/>
      <c r="T208" s="91"/>
      <c r="U208" s="87"/>
      <c r="V208" s="67" t="s">
        <v>833</v>
      </c>
      <c r="W208" s="350"/>
      <c r="X208" s="454"/>
      <c r="Y208" s="454"/>
      <c r="Z208" s="454"/>
    </row>
    <row r="209" spans="1:26" s="67" customFormat="1" ht="14.25" hidden="1" customHeight="1">
      <c r="A209" s="354" t="s">
        <v>2623</v>
      </c>
      <c r="B209" s="351" t="s">
        <v>398</v>
      </c>
      <c r="C209" s="351" t="s">
        <v>828</v>
      </c>
      <c r="D209" s="399" t="s">
        <v>1635</v>
      </c>
      <c r="E209" s="67">
        <v>197366</v>
      </c>
      <c r="F209" s="351"/>
      <c r="J209" s="67" t="s">
        <v>793</v>
      </c>
      <c r="K209" s="67" t="s">
        <v>793</v>
      </c>
      <c r="L209" s="67" t="s">
        <v>793</v>
      </c>
      <c r="M209" s="67" t="s">
        <v>293</v>
      </c>
      <c r="N209" s="67">
        <v>20.084</v>
      </c>
      <c r="O209" s="350">
        <v>93.483999999999995</v>
      </c>
      <c r="P209" s="350" t="s">
        <v>794</v>
      </c>
      <c r="R209" s="357"/>
      <c r="S209" s="358"/>
      <c r="T209" s="91"/>
      <c r="U209" s="87"/>
      <c r="V209" s="67" t="s">
        <v>828</v>
      </c>
      <c r="W209" s="350"/>
      <c r="X209" s="454"/>
      <c r="Y209" s="454"/>
      <c r="Z209" s="454"/>
    </row>
    <row r="210" spans="1:26" s="67" customFormat="1" ht="14.25" hidden="1" customHeight="1">
      <c r="A210" s="354" t="s">
        <v>2623</v>
      </c>
      <c r="B210" s="351" t="s">
        <v>401</v>
      </c>
      <c r="C210" s="351" t="s">
        <v>2770</v>
      </c>
      <c r="D210" s="399"/>
      <c r="E210" s="351">
        <v>196310</v>
      </c>
      <c r="J210" s="67" t="s">
        <v>2627</v>
      </c>
      <c r="K210" s="67" t="s">
        <v>2596</v>
      </c>
      <c r="L210" s="350" t="s">
        <v>2596</v>
      </c>
      <c r="M210" s="67" t="s">
        <v>2598</v>
      </c>
      <c r="N210" s="67">
        <v>20.61741065979</v>
      </c>
      <c r="O210" s="67">
        <v>92.932502746582003</v>
      </c>
      <c r="R210" s="353"/>
      <c r="S210" s="354"/>
      <c r="T210" s="91"/>
      <c r="U210" s="87"/>
      <c r="V210" s="67" t="s">
        <v>2514</v>
      </c>
      <c r="W210" s="350"/>
      <c r="X210" s="454"/>
      <c r="Y210" s="454"/>
      <c r="Z210" s="454"/>
    </row>
    <row r="211" spans="1:26" s="67" customFormat="1" ht="14.25" hidden="1" customHeight="1">
      <c r="A211" s="354" t="s">
        <v>2623</v>
      </c>
      <c r="B211" s="351" t="s">
        <v>401</v>
      </c>
      <c r="C211" s="351" t="s">
        <v>410</v>
      </c>
      <c r="D211" s="399" t="s">
        <v>1635</v>
      </c>
      <c r="E211" s="67">
        <v>197558</v>
      </c>
      <c r="F211" s="350"/>
      <c r="J211" s="67" t="s">
        <v>793</v>
      </c>
      <c r="K211" s="67" t="s">
        <v>793</v>
      </c>
      <c r="L211" s="67" t="s">
        <v>793</v>
      </c>
      <c r="M211" s="67" t="s">
        <v>790</v>
      </c>
      <c r="N211" s="67">
        <v>20.099340439999999</v>
      </c>
      <c r="O211" s="67">
        <v>92.989143369999994</v>
      </c>
      <c r="P211" s="350" t="s">
        <v>794</v>
      </c>
      <c r="Q211" s="67" t="s">
        <v>775</v>
      </c>
      <c r="R211" s="357"/>
      <c r="S211" s="358"/>
      <c r="T211" s="91"/>
      <c r="U211" s="87"/>
      <c r="W211" s="350"/>
      <c r="X211" s="454"/>
      <c r="Y211" s="454"/>
      <c r="Z211" s="454"/>
    </row>
    <row r="212" spans="1:26" s="67" customFormat="1" ht="14.25" customHeight="1">
      <c r="A212" s="354" t="s">
        <v>2623</v>
      </c>
      <c r="B212" s="351" t="s">
        <v>401</v>
      </c>
      <c r="C212" s="351" t="s">
        <v>411</v>
      </c>
      <c r="D212" s="399" t="s">
        <v>3065</v>
      </c>
      <c r="E212" s="350" t="s">
        <v>1338</v>
      </c>
      <c r="F212" s="350" t="s">
        <v>830</v>
      </c>
      <c r="G212" s="350" t="s">
        <v>531</v>
      </c>
      <c r="H212" s="350" t="s">
        <v>41</v>
      </c>
      <c r="I212" s="350" t="s">
        <v>2941</v>
      </c>
      <c r="J212" s="67" t="s">
        <v>43</v>
      </c>
      <c r="K212" s="351" t="s">
        <v>43</v>
      </c>
      <c r="L212" s="351" t="s">
        <v>789</v>
      </c>
      <c r="M212" s="67" t="s">
        <v>790</v>
      </c>
      <c r="N212" s="67">
        <v>20.108101999999999</v>
      </c>
      <c r="O212" s="67">
        <v>92.985095000000001</v>
      </c>
      <c r="P212" s="67" t="s">
        <v>756</v>
      </c>
      <c r="Q212" s="67" t="s">
        <v>775</v>
      </c>
      <c r="R212" s="458">
        <v>1115</v>
      </c>
      <c r="S212" s="458">
        <v>5197</v>
      </c>
      <c r="T212" s="91"/>
      <c r="U212" s="87"/>
      <c r="V212" s="67" t="s">
        <v>832</v>
      </c>
      <c r="X212" s="454">
        <v>279</v>
      </c>
      <c r="Y212" s="454">
        <v>636</v>
      </c>
      <c r="Z212" s="454">
        <v>915</v>
      </c>
    </row>
    <row r="213" spans="1:26" s="67" customFormat="1" ht="14.25" hidden="1" customHeight="1">
      <c r="A213" s="354" t="s">
        <v>2623</v>
      </c>
      <c r="B213" s="351" t="s">
        <v>401</v>
      </c>
      <c r="C213" s="351" t="s">
        <v>2513</v>
      </c>
      <c r="D213" s="399"/>
      <c r="E213" s="351">
        <v>220611</v>
      </c>
      <c r="F213" s="350"/>
      <c r="H213" s="350"/>
      <c r="I213" s="350"/>
      <c r="J213" s="350" t="s">
        <v>2627</v>
      </c>
      <c r="K213" s="350" t="s">
        <v>2596</v>
      </c>
      <c r="L213" s="350" t="s">
        <v>2596</v>
      </c>
      <c r="M213" s="350" t="s">
        <v>2598</v>
      </c>
      <c r="N213" s="350"/>
      <c r="O213" s="350"/>
      <c r="Q213" s="350"/>
      <c r="R213" s="353"/>
      <c r="S213" s="354"/>
      <c r="T213" s="373"/>
      <c r="U213" s="355"/>
      <c r="W213" s="350"/>
      <c r="X213" s="454"/>
      <c r="Y213" s="454"/>
      <c r="Z213" s="454"/>
    </row>
    <row r="214" spans="1:26" s="67" customFormat="1" ht="14.25" hidden="1" customHeight="1">
      <c r="A214" s="354" t="s">
        <v>2623</v>
      </c>
      <c r="B214" s="351" t="s">
        <v>401</v>
      </c>
      <c r="C214" s="351" t="s">
        <v>854</v>
      </c>
      <c r="D214" s="399" t="s">
        <v>2684</v>
      </c>
      <c r="E214" s="350" t="s">
        <v>1350</v>
      </c>
      <c r="F214" s="350" t="s">
        <v>1665</v>
      </c>
      <c r="G214" s="350" t="s">
        <v>1830</v>
      </c>
      <c r="H214" s="350"/>
      <c r="I214" s="350"/>
      <c r="J214" s="350" t="s">
        <v>793</v>
      </c>
      <c r="K214" s="351" t="s">
        <v>793</v>
      </c>
      <c r="L214" s="351" t="s">
        <v>816</v>
      </c>
      <c r="M214" s="350" t="s">
        <v>293</v>
      </c>
      <c r="N214" s="350">
        <v>20.173468</v>
      </c>
      <c r="O214" s="350">
        <v>93.067891000000003</v>
      </c>
      <c r="P214" s="350" t="s">
        <v>794</v>
      </c>
      <c r="Q214" s="350"/>
      <c r="R214" s="353"/>
      <c r="S214" s="354"/>
      <c r="T214" s="373"/>
      <c r="U214" s="355" t="s">
        <v>855</v>
      </c>
      <c r="V214" s="350" t="s">
        <v>856</v>
      </c>
      <c r="W214" s="350"/>
      <c r="X214" s="454"/>
      <c r="Y214" s="454"/>
      <c r="Z214" s="454"/>
    </row>
    <row r="215" spans="1:26" s="67" customFormat="1" ht="14.25" hidden="1" customHeight="1">
      <c r="A215" s="357" t="s">
        <v>2623</v>
      </c>
      <c r="B215" s="357" t="s">
        <v>401</v>
      </c>
      <c r="C215" s="358" t="s">
        <v>2747</v>
      </c>
      <c r="D215" s="352"/>
      <c r="E215" s="350" t="s">
        <v>2769</v>
      </c>
      <c r="F215" s="350"/>
      <c r="G215" s="350"/>
      <c r="H215" s="350"/>
      <c r="I215" s="350"/>
      <c r="J215" s="67" t="s">
        <v>2627</v>
      </c>
      <c r="K215" s="350" t="s">
        <v>2596</v>
      </c>
      <c r="L215" s="350" t="s">
        <v>2596</v>
      </c>
      <c r="R215" s="361"/>
      <c r="S215" s="354"/>
      <c r="T215" s="91">
        <v>43591</v>
      </c>
      <c r="U215" s="361"/>
      <c r="W215" s="353"/>
      <c r="X215" s="454"/>
      <c r="Y215" s="454"/>
      <c r="Z215" s="454"/>
    </row>
    <row r="216" spans="1:26" s="67" customFormat="1" ht="14.25" hidden="1" customHeight="1">
      <c r="A216" s="354" t="s">
        <v>2623</v>
      </c>
      <c r="B216" s="351" t="s">
        <v>401</v>
      </c>
      <c r="C216" s="351" t="s">
        <v>817</v>
      </c>
      <c r="D216" s="399" t="s">
        <v>1635</v>
      </c>
      <c r="E216" s="67">
        <v>197486</v>
      </c>
      <c r="F216" s="350"/>
      <c r="J216" s="67" t="s">
        <v>793</v>
      </c>
      <c r="K216" s="351" t="s">
        <v>793</v>
      </c>
      <c r="L216" s="351" t="s">
        <v>793</v>
      </c>
      <c r="M216" s="67" t="s">
        <v>818</v>
      </c>
      <c r="N216" s="67">
        <v>20.05117035</v>
      </c>
      <c r="O216" s="67">
        <v>93.040992739999993</v>
      </c>
      <c r="P216" s="67" t="s">
        <v>794</v>
      </c>
      <c r="R216" s="85"/>
      <c r="S216" s="354"/>
      <c r="T216" s="91"/>
      <c r="U216" s="355"/>
      <c r="V216" s="67" t="s">
        <v>817</v>
      </c>
      <c r="W216" s="350"/>
      <c r="X216" s="454"/>
      <c r="Y216" s="454"/>
      <c r="Z216" s="454"/>
    </row>
    <row r="217" spans="1:26" s="67" customFormat="1" ht="14.25" hidden="1" customHeight="1">
      <c r="A217" s="354" t="s">
        <v>2623</v>
      </c>
      <c r="B217" s="351" t="s">
        <v>401</v>
      </c>
      <c r="C217" s="351" t="s">
        <v>819</v>
      </c>
      <c r="D217" s="399" t="s">
        <v>1635</v>
      </c>
      <c r="E217" s="67">
        <v>197479</v>
      </c>
      <c r="F217" s="356"/>
      <c r="J217" s="67" t="s">
        <v>793</v>
      </c>
      <c r="K217" s="351" t="s">
        <v>793</v>
      </c>
      <c r="L217" s="351" t="s">
        <v>793</v>
      </c>
      <c r="M217" s="67" t="s">
        <v>293</v>
      </c>
      <c r="N217" s="67">
        <v>20.05978966</v>
      </c>
      <c r="O217" s="67">
        <v>93.034988400000003</v>
      </c>
      <c r="P217" s="67" t="s">
        <v>794</v>
      </c>
      <c r="R217" s="85"/>
      <c r="S217" s="354"/>
      <c r="T217" s="91"/>
      <c r="U217" s="87"/>
      <c r="V217" s="67" t="s">
        <v>819</v>
      </c>
      <c r="W217" s="350"/>
      <c r="X217" s="454"/>
      <c r="Y217" s="454"/>
      <c r="Z217" s="454"/>
    </row>
    <row r="218" spans="1:26" s="67" customFormat="1" ht="14.25" hidden="1" customHeight="1">
      <c r="A218" s="357" t="s">
        <v>2623</v>
      </c>
      <c r="B218" s="357" t="s">
        <v>401</v>
      </c>
      <c r="C218" s="358" t="s">
        <v>2746</v>
      </c>
      <c r="D218" s="352"/>
      <c r="E218" s="67">
        <v>197470</v>
      </c>
      <c r="J218" s="67" t="s">
        <v>2627</v>
      </c>
      <c r="K218" s="350" t="s">
        <v>2596</v>
      </c>
      <c r="L218" s="350" t="s">
        <v>2596</v>
      </c>
      <c r="N218" s="67">
        <v>20.343349456787099</v>
      </c>
      <c r="O218" s="67">
        <v>93.121322631835895</v>
      </c>
      <c r="P218" s="350"/>
      <c r="R218" s="361"/>
      <c r="S218" s="354"/>
      <c r="T218" s="91">
        <v>43591</v>
      </c>
      <c r="U218" s="361"/>
      <c r="W218" s="353"/>
      <c r="X218" s="454"/>
      <c r="Y218" s="454"/>
      <c r="Z218" s="454"/>
    </row>
    <row r="219" spans="1:26" s="67" customFormat="1" ht="14.25" hidden="1" customHeight="1">
      <c r="A219" s="354" t="s">
        <v>2623</v>
      </c>
      <c r="B219" s="351" t="s">
        <v>401</v>
      </c>
      <c r="C219" s="351" t="s">
        <v>2504</v>
      </c>
      <c r="D219" s="399"/>
      <c r="E219" s="67">
        <v>197561</v>
      </c>
      <c r="F219" s="67" t="s">
        <v>2504</v>
      </c>
      <c r="J219" s="67" t="s">
        <v>793</v>
      </c>
      <c r="K219" s="350" t="s">
        <v>793</v>
      </c>
      <c r="L219" s="350" t="s">
        <v>793</v>
      </c>
      <c r="N219" s="67">
        <v>20.072999954223601</v>
      </c>
      <c r="O219" s="350">
        <v>92.924957275390597</v>
      </c>
      <c r="R219" s="357"/>
      <c r="S219" s="358"/>
      <c r="T219" s="91"/>
      <c r="U219" s="87"/>
      <c r="W219" s="350"/>
      <c r="X219" s="454"/>
      <c r="Y219" s="454"/>
      <c r="Z219" s="454"/>
    </row>
    <row r="220" spans="1:26" s="67" customFormat="1" ht="14.25" hidden="1" customHeight="1">
      <c r="A220" s="354" t="s">
        <v>2623</v>
      </c>
      <c r="B220" s="351" t="s">
        <v>401</v>
      </c>
      <c r="C220" s="351" t="s">
        <v>2535</v>
      </c>
      <c r="D220" s="399" t="s">
        <v>1635</v>
      </c>
      <c r="E220" s="67">
        <v>197461</v>
      </c>
      <c r="J220" s="67" t="s">
        <v>793</v>
      </c>
      <c r="K220" s="67" t="s">
        <v>793</v>
      </c>
      <c r="L220" s="163" t="s">
        <v>793</v>
      </c>
      <c r="M220" s="67" t="s">
        <v>293</v>
      </c>
      <c r="R220" s="357"/>
      <c r="S220" s="358"/>
      <c r="T220" s="91"/>
      <c r="U220" s="87"/>
      <c r="W220" s="350"/>
      <c r="X220" s="454"/>
      <c r="Y220" s="454"/>
      <c r="Z220" s="454"/>
    </row>
    <row r="221" spans="1:26" s="67" customFormat="1" ht="14.25" hidden="1" customHeight="1">
      <c r="A221" s="354" t="s">
        <v>2623</v>
      </c>
      <c r="B221" s="351" t="s">
        <v>401</v>
      </c>
      <c r="C221" s="351" t="s">
        <v>2527</v>
      </c>
      <c r="D221" s="399" t="s">
        <v>1635</v>
      </c>
      <c r="E221" s="67">
        <v>197441</v>
      </c>
      <c r="F221" s="350"/>
      <c r="J221" s="67" t="s">
        <v>793</v>
      </c>
      <c r="K221" s="67" t="s">
        <v>793</v>
      </c>
      <c r="L221" s="163" t="s">
        <v>793</v>
      </c>
      <c r="M221" s="67" t="s">
        <v>293</v>
      </c>
      <c r="O221" s="350"/>
      <c r="R221" s="353"/>
      <c r="S221" s="354"/>
      <c r="T221" s="91"/>
      <c r="U221" s="87"/>
      <c r="W221" s="350"/>
      <c r="X221" s="454"/>
      <c r="Y221" s="454"/>
      <c r="Z221" s="454"/>
    </row>
    <row r="222" spans="1:26" s="67" customFormat="1" ht="14.25" hidden="1" customHeight="1">
      <c r="A222" s="354" t="s">
        <v>2623</v>
      </c>
      <c r="B222" s="351" t="s">
        <v>401</v>
      </c>
      <c r="C222" s="351" t="s">
        <v>2512</v>
      </c>
      <c r="D222" s="399"/>
      <c r="E222" s="67">
        <v>197546</v>
      </c>
      <c r="F222" s="350" t="s">
        <v>520</v>
      </c>
      <c r="J222" s="67" t="s">
        <v>793</v>
      </c>
      <c r="K222" s="67" t="s">
        <v>793</v>
      </c>
      <c r="L222" s="67" t="s">
        <v>793</v>
      </c>
      <c r="N222" s="67">
        <v>19.986650466918899</v>
      </c>
      <c r="O222" s="350">
        <v>92.986160278320298</v>
      </c>
      <c r="R222" s="85"/>
      <c r="S222" s="354"/>
      <c r="T222" s="91"/>
      <c r="U222" s="87"/>
      <c r="W222" s="350"/>
      <c r="X222" s="454"/>
      <c r="Y222" s="454"/>
      <c r="Z222" s="454"/>
    </row>
    <row r="223" spans="1:26" s="67" customFormat="1" ht="14.25" hidden="1" customHeight="1">
      <c r="A223" s="354" t="s">
        <v>2623</v>
      </c>
      <c r="B223" s="351" t="s">
        <v>401</v>
      </c>
      <c r="C223" s="351" t="s">
        <v>2509</v>
      </c>
      <c r="D223" s="399"/>
      <c r="F223" s="350"/>
      <c r="I223" s="350"/>
      <c r="J223" s="67" t="s">
        <v>793</v>
      </c>
      <c r="K223" s="67" t="s">
        <v>793</v>
      </c>
      <c r="L223" s="67" t="s">
        <v>793</v>
      </c>
      <c r="R223" s="357"/>
      <c r="S223" s="358"/>
      <c r="T223" s="91"/>
      <c r="U223" s="87"/>
      <c r="W223" s="350"/>
      <c r="X223" s="454"/>
      <c r="Y223" s="454"/>
      <c r="Z223" s="454"/>
    </row>
    <row r="224" spans="1:26" s="67" customFormat="1" ht="14.25" hidden="1" customHeight="1">
      <c r="A224" s="354" t="s">
        <v>2623</v>
      </c>
      <c r="B224" s="351" t="s">
        <v>401</v>
      </c>
      <c r="C224" s="351" t="s">
        <v>531</v>
      </c>
      <c r="D224" s="399" t="s">
        <v>1635</v>
      </c>
      <c r="E224" s="350">
        <v>197537</v>
      </c>
      <c r="F224" s="350" t="s">
        <v>830</v>
      </c>
      <c r="G224" s="350"/>
      <c r="H224" s="350"/>
      <c r="I224" s="350"/>
      <c r="J224" s="67" t="s">
        <v>793</v>
      </c>
      <c r="K224" s="351" t="s">
        <v>793</v>
      </c>
      <c r="L224" s="351" t="s">
        <v>793</v>
      </c>
      <c r="M224" s="350"/>
      <c r="N224" s="350">
        <v>20.109220499999999</v>
      </c>
      <c r="O224" s="350">
        <v>92.995483399999998</v>
      </c>
      <c r="P224" s="67" t="s">
        <v>794</v>
      </c>
      <c r="Q224" s="350"/>
      <c r="R224" s="353"/>
      <c r="S224" s="354"/>
      <c r="T224" s="373"/>
      <c r="U224" s="355"/>
      <c r="V224" s="350" t="s">
        <v>531</v>
      </c>
      <c r="W224" s="350"/>
      <c r="X224" s="454"/>
      <c r="Y224" s="454"/>
      <c r="Z224" s="454"/>
    </row>
    <row r="225" spans="1:26" s="67" customFormat="1" ht="14.25" customHeight="1">
      <c r="A225" s="354" t="s">
        <v>2623</v>
      </c>
      <c r="B225" s="351" t="s">
        <v>401</v>
      </c>
      <c r="C225" s="351" t="s">
        <v>409</v>
      </c>
      <c r="D225" s="399" t="s">
        <v>3065</v>
      </c>
      <c r="E225" s="350" t="s">
        <v>1337</v>
      </c>
      <c r="F225" s="350" t="s">
        <v>830</v>
      </c>
      <c r="G225" s="350" t="s">
        <v>409</v>
      </c>
      <c r="H225" s="350" t="s">
        <v>41</v>
      </c>
      <c r="I225" s="350" t="s">
        <v>408</v>
      </c>
      <c r="J225" s="350" t="s">
        <v>43</v>
      </c>
      <c r="K225" s="351" t="s">
        <v>43</v>
      </c>
      <c r="L225" s="351" t="s">
        <v>789</v>
      </c>
      <c r="M225" s="350" t="s">
        <v>790</v>
      </c>
      <c r="N225" s="350">
        <v>20.090183</v>
      </c>
      <c r="O225" s="350">
        <v>93.010368999999997</v>
      </c>
      <c r="P225" s="350" t="s">
        <v>756</v>
      </c>
      <c r="Q225" s="350" t="s">
        <v>775</v>
      </c>
      <c r="R225" s="458">
        <v>1387</v>
      </c>
      <c r="S225" s="458">
        <v>6674</v>
      </c>
      <c r="T225" s="373"/>
      <c r="U225" s="355"/>
      <c r="V225" s="350" t="s">
        <v>409</v>
      </c>
      <c r="W225" s="350"/>
      <c r="X225" s="454">
        <v>95</v>
      </c>
      <c r="Y225" s="454">
        <v>1102</v>
      </c>
      <c r="Z225" s="454">
        <v>1197</v>
      </c>
    </row>
    <row r="226" spans="1:26" s="67" customFormat="1" ht="14.25" hidden="1" customHeight="1">
      <c r="A226" s="354" t="s">
        <v>2623</v>
      </c>
      <c r="B226" s="351" t="s">
        <v>401</v>
      </c>
      <c r="C226" s="351" t="s">
        <v>2768</v>
      </c>
      <c r="D226" s="399"/>
      <c r="E226" s="67">
        <v>197547</v>
      </c>
      <c r="F226" s="350"/>
      <c r="J226" s="67" t="s">
        <v>793</v>
      </c>
      <c r="K226" s="67" t="s">
        <v>793</v>
      </c>
      <c r="L226" s="67" t="s">
        <v>793</v>
      </c>
      <c r="N226" s="67">
        <v>19.9233303070068</v>
      </c>
      <c r="O226" s="67">
        <v>93.018592834472699</v>
      </c>
      <c r="R226" s="357"/>
      <c r="S226" s="358"/>
      <c r="T226" s="91"/>
      <c r="U226" s="87"/>
      <c r="V226" s="351" t="s">
        <v>2511</v>
      </c>
      <c r="W226" s="350"/>
      <c r="X226" s="454"/>
      <c r="Y226" s="454"/>
      <c r="Z226" s="454"/>
    </row>
    <row r="227" spans="1:26" s="67" customFormat="1" ht="14.25" hidden="1" customHeight="1">
      <c r="A227" s="354" t="s">
        <v>2623</v>
      </c>
      <c r="B227" s="351" t="s">
        <v>401</v>
      </c>
      <c r="C227" s="351" t="s">
        <v>805</v>
      </c>
      <c r="D227" s="399" t="s">
        <v>1635</v>
      </c>
      <c r="E227" s="67">
        <v>197566</v>
      </c>
      <c r="F227" s="350"/>
      <c r="J227" s="67" t="s">
        <v>793</v>
      </c>
      <c r="K227" s="67" t="s">
        <v>793</v>
      </c>
      <c r="L227" s="351" t="s">
        <v>793</v>
      </c>
      <c r="N227" s="67">
        <v>19.94882965</v>
      </c>
      <c r="O227" s="67">
        <v>92.978782649999999</v>
      </c>
      <c r="P227" s="67" t="s">
        <v>794</v>
      </c>
      <c r="R227" s="85"/>
      <c r="S227" s="354"/>
      <c r="T227" s="91"/>
      <c r="U227" s="87"/>
      <c r="V227" s="67" t="s">
        <v>805</v>
      </c>
      <c r="W227" s="350"/>
      <c r="X227" s="454"/>
      <c r="Y227" s="454"/>
      <c r="Z227" s="454"/>
    </row>
    <row r="228" spans="1:26" s="67" customFormat="1" ht="14.25" hidden="1" customHeight="1">
      <c r="A228" s="354" t="s">
        <v>2623</v>
      </c>
      <c r="B228" s="351" t="s">
        <v>401</v>
      </c>
      <c r="C228" s="351" t="s">
        <v>2526</v>
      </c>
      <c r="D228" s="352" t="s">
        <v>1635</v>
      </c>
      <c r="E228" s="67">
        <v>197450</v>
      </c>
      <c r="J228" s="67" t="s">
        <v>793</v>
      </c>
      <c r="K228" s="67" t="s">
        <v>793</v>
      </c>
      <c r="L228" s="163" t="s">
        <v>793</v>
      </c>
      <c r="M228" s="67" t="s">
        <v>293</v>
      </c>
      <c r="R228" s="351"/>
      <c r="S228" s="463"/>
      <c r="T228" s="91"/>
      <c r="U228" s="87"/>
      <c r="W228" s="350"/>
      <c r="X228" s="454"/>
      <c r="Y228" s="454"/>
      <c r="Z228" s="454"/>
    </row>
    <row r="229" spans="1:26" s="67" customFormat="1" ht="14.25" hidden="1" customHeight="1">
      <c r="A229" s="354" t="s">
        <v>2623</v>
      </c>
      <c r="B229" s="351" t="s">
        <v>401</v>
      </c>
      <c r="C229" s="351" t="s">
        <v>2536</v>
      </c>
      <c r="D229" s="399" t="s">
        <v>1635</v>
      </c>
      <c r="E229" s="67">
        <v>197463</v>
      </c>
      <c r="J229" s="67" t="s">
        <v>793</v>
      </c>
      <c r="K229" s="67" t="s">
        <v>793</v>
      </c>
      <c r="L229" s="163" t="s">
        <v>793</v>
      </c>
      <c r="M229" s="67" t="s">
        <v>293</v>
      </c>
      <c r="R229" s="85"/>
      <c r="S229" s="86"/>
      <c r="T229" s="91"/>
      <c r="U229" s="87"/>
      <c r="W229" s="350"/>
      <c r="X229" s="454"/>
      <c r="Y229" s="454"/>
      <c r="Z229" s="454"/>
    </row>
    <row r="230" spans="1:26" s="67" customFormat="1" ht="14.25" hidden="1" customHeight="1">
      <c r="A230" s="354" t="s">
        <v>2623</v>
      </c>
      <c r="B230" s="351" t="s">
        <v>401</v>
      </c>
      <c r="C230" s="351" t="s">
        <v>2507</v>
      </c>
      <c r="D230" s="399"/>
      <c r="E230" s="67">
        <v>197565</v>
      </c>
      <c r="F230" s="67" t="s">
        <v>2504</v>
      </c>
      <c r="J230" s="67" t="s">
        <v>793</v>
      </c>
      <c r="K230" s="67" t="s">
        <v>793</v>
      </c>
      <c r="L230" s="67" t="s">
        <v>793</v>
      </c>
      <c r="N230" s="67">
        <v>20.005199432373001</v>
      </c>
      <c r="O230" s="67">
        <v>92.948463439941406</v>
      </c>
      <c r="R230" s="357"/>
      <c r="S230" s="358"/>
      <c r="T230" s="91"/>
      <c r="U230" s="87"/>
      <c r="W230" s="350"/>
      <c r="X230" s="454"/>
      <c r="Y230" s="454"/>
      <c r="Z230" s="454"/>
    </row>
    <row r="231" spans="1:26" s="67" customFormat="1" ht="14.25" hidden="1" customHeight="1">
      <c r="A231" s="354" t="s">
        <v>2623</v>
      </c>
      <c r="B231" s="351" t="s">
        <v>401</v>
      </c>
      <c r="C231" s="351" t="s">
        <v>2530</v>
      </c>
      <c r="D231" s="399" t="s">
        <v>1635</v>
      </c>
      <c r="E231" s="67">
        <v>197404</v>
      </c>
      <c r="I231" s="350"/>
      <c r="J231" s="67" t="s">
        <v>793</v>
      </c>
      <c r="K231" s="67" t="s">
        <v>793</v>
      </c>
      <c r="L231" s="163" t="s">
        <v>793</v>
      </c>
      <c r="M231" s="67" t="s">
        <v>293</v>
      </c>
      <c r="P231" s="350"/>
      <c r="R231" s="85"/>
      <c r="S231" s="354"/>
      <c r="T231" s="91"/>
      <c r="U231" s="87"/>
      <c r="W231" s="350"/>
      <c r="X231" s="454"/>
      <c r="Y231" s="454"/>
      <c r="Z231" s="454"/>
    </row>
    <row r="232" spans="1:26" s="67" customFormat="1" ht="14.25" hidden="1" customHeight="1">
      <c r="A232" s="354" t="s">
        <v>2623</v>
      </c>
      <c r="B232" s="351" t="s">
        <v>401</v>
      </c>
      <c r="C232" s="351" t="s">
        <v>2534</v>
      </c>
      <c r="D232" s="399" t="s">
        <v>1635</v>
      </c>
      <c r="E232" s="67">
        <v>197464</v>
      </c>
      <c r="J232" s="67" t="s">
        <v>793</v>
      </c>
      <c r="K232" s="67" t="s">
        <v>793</v>
      </c>
      <c r="L232" s="163" t="s">
        <v>793</v>
      </c>
      <c r="M232" s="67" t="s">
        <v>293</v>
      </c>
      <c r="R232" s="85"/>
      <c r="S232" s="354"/>
      <c r="T232" s="91"/>
      <c r="U232" s="87"/>
      <c r="W232" s="350"/>
      <c r="X232" s="454"/>
      <c r="Y232" s="454"/>
      <c r="Z232" s="454"/>
    </row>
    <row r="233" spans="1:26" s="67" customFormat="1" ht="14.25" hidden="1" customHeight="1">
      <c r="A233" s="354" t="s">
        <v>2623</v>
      </c>
      <c r="B233" s="357" t="s">
        <v>401</v>
      </c>
      <c r="C233" s="358" t="s">
        <v>826</v>
      </c>
      <c r="D233" s="352" t="s">
        <v>1635</v>
      </c>
      <c r="E233" s="67" t="s">
        <v>1336</v>
      </c>
      <c r="F233" s="376"/>
      <c r="J233" s="67" t="s">
        <v>43</v>
      </c>
      <c r="K233" s="351" t="s">
        <v>43</v>
      </c>
      <c r="L233" s="351" t="s">
        <v>755</v>
      </c>
      <c r="M233" s="67" t="s">
        <v>790</v>
      </c>
      <c r="N233" s="67">
        <v>20.073437999999999</v>
      </c>
      <c r="O233" s="67">
        <v>93.154551999999995</v>
      </c>
      <c r="P233" s="67" t="s">
        <v>756</v>
      </c>
      <c r="R233" s="361"/>
      <c r="S233" s="354"/>
      <c r="T233" s="91"/>
      <c r="U233" s="87"/>
      <c r="W233" s="350"/>
      <c r="X233" s="454"/>
      <c r="Y233" s="454"/>
      <c r="Z233" s="454"/>
    </row>
    <row r="234" spans="1:26" s="67" customFormat="1" ht="14.25" customHeight="1">
      <c r="A234" s="354" t="s">
        <v>2623</v>
      </c>
      <c r="B234" s="351" t="s">
        <v>401</v>
      </c>
      <c r="C234" s="351" t="s">
        <v>405</v>
      </c>
      <c r="D234" s="399" t="s">
        <v>3065</v>
      </c>
      <c r="E234" s="67" t="s">
        <v>1336</v>
      </c>
      <c r="F234" s="351" t="s">
        <v>1718</v>
      </c>
      <c r="G234" s="67" t="s">
        <v>1719</v>
      </c>
      <c r="H234" s="67" t="s">
        <v>41</v>
      </c>
      <c r="I234" s="454" t="s">
        <v>2941</v>
      </c>
      <c r="J234" s="67" t="s">
        <v>43</v>
      </c>
      <c r="K234" s="351" t="s">
        <v>43</v>
      </c>
      <c r="L234" s="351" t="s">
        <v>1854</v>
      </c>
      <c r="M234" s="67" t="s">
        <v>790</v>
      </c>
      <c r="N234" s="67">
        <v>20.073437999999999</v>
      </c>
      <c r="O234" s="67">
        <v>93.154551999999995</v>
      </c>
      <c r="P234" s="350" t="s">
        <v>794</v>
      </c>
      <c r="Q234" s="67" t="s">
        <v>775</v>
      </c>
      <c r="R234" s="458">
        <v>1059</v>
      </c>
      <c r="S234" s="458">
        <v>5004</v>
      </c>
      <c r="T234" s="91"/>
      <c r="U234" s="87"/>
      <c r="V234" s="67" t="s">
        <v>405</v>
      </c>
      <c r="W234" s="350"/>
      <c r="X234" s="454">
        <v>159</v>
      </c>
      <c r="Y234" s="454">
        <v>923</v>
      </c>
      <c r="Z234" s="454">
        <v>1082</v>
      </c>
    </row>
    <row r="235" spans="1:26" s="67" customFormat="1" ht="14.25" customHeight="1">
      <c r="A235" s="354" t="s">
        <v>2623</v>
      </c>
      <c r="B235" s="351" t="s">
        <v>401</v>
      </c>
      <c r="C235" s="351" t="s">
        <v>406</v>
      </c>
      <c r="D235" s="399" t="s">
        <v>3065</v>
      </c>
      <c r="E235" s="67" t="s">
        <v>1336</v>
      </c>
      <c r="F235" s="67" t="s">
        <v>1718</v>
      </c>
      <c r="G235" s="67" t="s">
        <v>1719</v>
      </c>
      <c r="H235" s="67" t="s">
        <v>41</v>
      </c>
      <c r="I235" s="454" t="s">
        <v>2941</v>
      </c>
      <c r="J235" s="67" t="s">
        <v>43</v>
      </c>
      <c r="K235" s="351" t="s">
        <v>43</v>
      </c>
      <c r="L235" s="351" t="s">
        <v>789</v>
      </c>
      <c r="M235" s="67" t="s">
        <v>790</v>
      </c>
      <c r="N235" s="67">
        <v>20.073437999999999</v>
      </c>
      <c r="O235" s="351">
        <v>93.154551999999995</v>
      </c>
      <c r="P235" s="350" t="s">
        <v>756</v>
      </c>
      <c r="Q235" s="67" t="s">
        <v>775</v>
      </c>
      <c r="R235" s="458">
        <v>982</v>
      </c>
      <c r="S235" s="458">
        <v>4828</v>
      </c>
      <c r="T235" s="91"/>
      <c r="U235" s="87"/>
      <c r="V235" s="67" t="s">
        <v>406</v>
      </c>
      <c r="W235" s="350"/>
      <c r="X235" s="454">
        <v>116</v>
      </c>
      <c r="Y235" s="454">
        <v>693</v>
      </c>
      <c r="Z235" s="454">
        <v>809</v>
      </c>
    </row>
    <row r="236" spans="1:26" s="67" customFormat="1" ht="14.25" hidden="1" customHeight="1">
      <c r="A236" s="354" t="s">
        <v>2623</v>
      </c>
      <c r="B236" s="351" t="s">
        <v>401</v>
      </c>
      <c r="C236" s="351" t="s">
        <v>2533</v>
      </c>
      <c r="D236" s="399" t="s">
        <v>1635</v>
      </c>
      <c r="E236" s="67">
        <v>197460</v>
      </c>
      <c r="J236" s="67" t="s">
        <v>793</v>
      </c>
      <c r="K236" s="67" t="s">
        <v>793</v>
      </c>
      <c r="L236" s="163" t="s">
        <v>793</v>
      </c>
      <c r="M236" s="67" t="s">
        <v>293</v>
      </c>
      <c r="R236" s="353"/>
      <c r="S236" s="354"/>
      <c r="T236" s="91"/>
      <c r="U236" s="87"/>
      <c r="W236" s="350"/>
      <c r="X236" s="454"/>
      <c r="Y236" s="454"/>
      <c r="Z236" s="454"/>
    </row>
    <row r="237" spans="1:26" s="67" customFormat="1" ht="14.25" hidden="1" customHeight="1">
      <c r="A237" s="354" t="s">
        <v>2623</v>
      </c>
      <c r="B237" s="351" t="s">
        <v>401</v>
      </c>
      <c r="C237" s="351" t="s">
        <v>2524</v>
      </c>
      <c r="D237" s="399" t="s">
        <v>1635</v>
      </c>
      <c r="E237" s="67">
        <v>197449</v>
      </c>
      <c r="J237" s="67" t="s">
        <v>793</v>
      </c>
      <c r="K237" s="67" t="s">
        <v>793</v>
      </c>
      <c r="L237" s="163" t="s">
        <v>793</v>
      </c>
      <c r="M237" s="67" t="s">
        <v>293</v>
      </c>
      <c r="N237" s="350"/>
      <c r="R237" s="357"/>
      <c r="S237" s="358"/>
      <c r="T237" s="91"/>
      <c r="U237" s="87"/>
      <c r="W237" s="350"/>
      <c r="X237" s="454"/>
      <c r="Y237" s="454"/>
      <c r="Z237" s="454"/>
    </row>
    <row r="238" spans="1:26" s="67" customFormat="1" ht="14.25" hidden="1" customHeight="1">
      <c r="A238" s="354" t="s">
        <v>2623</v>
      </c>
      <c r="B238" s="351" t="s">
        <v>401</v>
      </c>
      <c r="C238" s="351" t="s">
        <v>830</v>
      </c>
      <c r="D238" s="399" t="s">
        <v>1635</v>
      </c>
      <c r="E238" s="67">
        <v>197531</v>
      </c>
      <c r="F238" s="67" t="s">
        <v>830</v>
      </c>
      <c r="J238" s="67" t="s">
        <v>793</v>
      </c>
      <c r="K238" s="351" t="s">
        <v>793</v>
      </c>
      <c r="L238" s="351" t="s">
        <v>793</v>
      </c>
      <c r="N238" s="67">
        <v>20.10293961</v>
      </c>
      <c r="O238" s="67">
        <v>93.000679020000007</v>
      </c>
      <c r="P238" s="67" t="s">
        <v>794</v>
      </c>
      <c r="R238" s="353"/>
      <c r="S238" s="354"/>
      <c r="T238" s="91"/>
      <c r="U238" s="87"/>
      <c r="V238" s="67" t="s">
        <v>831</v>
      </c>
      <c r="W238" s="350"/>
      <c r="X238" s="454"/>
      <c r="Y238" s="454"/>
      <c r="Z238" s="454"/>
    </row>
    <row r="239" spans="1:26" s="67" customFormat="1" ht="14.25" hidden="1" customHeight="1">
      <c r="A239" s="354" t="s">
        <v>2623</v>
      </c>
      <c r="B239" s="351" t="s">
        <v>401</v>
      </c>
      <c r="C239" s="351" t="s">
        <v>823</v>
      </c>
      <c r="D239" s="399" t="s">
        <v>1635</v>
      </c>
      <c r="E239" s="67">
        <v>197430</v>
      </c>
      <c r="F239" s="351"/>
      <c r="J239" s="67" t="s">
        <v>793</v>
      </c>
      <c r="K239" s="351" t="s">
        <v>793</v>
      </c>
      <c r="L239" s="351" t="s">
        <v>793</v>
      </c>
      <c r="M239" s="67" t="s">
        <v>293</v>
      </c>
      <c r="N239" s="67">
        <v>20.065919000000001</v>
      </c>
      <c r="O239" s="67">
        <v>93.004040000000003</v>
      </c>
      <c r="P239" s="67" t="s">
        <v>794</v>
      </c>
      <c r="R239" s="353"/>
      <c r="S239" s="354"/>
      <c r="T239" s="91"/>
      <c r="U239" s="87"/>
      <c r="V239" s="67" t="s">
        <v>823</v>
      </c>
      <c r="W239" s="350"/>
      <c r="X239" s="454"/>
      <c r="Y239" s="454"/>
      <c r="Z239" s="454"/>
    </row>
    <row r="240" spans="1:26" s="67" customFormat="1" ht="14.25" hidden="1" customHeight="1">
      <c r="A240" s="354" t="s">
        <v>2623</v>
      </c>
      <c r="B240" s="351" t="s">
        <v>401</v>
      </c>
      <c r="C240" s="351" t="s">
        <v>2614</v>
      </c>
      <c r="D240" s="399" t="s">
        <v>1635</v>
      </c>
      <c r="E240" s="350">
        <v>197462</v>
      </c>
      <c r="J240" s="67" t="s">
        <v>793</v>
      </c>
      <c r="K240" s="67" t="s">
        <v>793</v>
      </c>
      <c r="L240" s="163" t="s">
        <v>793</v>
      </c>
      <c r="M240" s="67" t="s">
        <v>293</v>
      </c>
      <c r="R240" s="357"/>
      <c r="S240" s="358"/>
      <c r="T240" s="91"/>
      <c r="U240" s="87"/>
      <c r="W240" s="350"/>
      <c r="X240" s="454"/>
      <c r="Y240" s="454"/>
      <c r="Z240" s="454"/>
    </row>
    <row r="241" spans="1:26" s="67" customFormat="1" ht="14.25" hidden="1" customHeight="1">
      <c r="A241" s="354" t="s">
        <v>2623</v>
      </c>
      <c r="B241" s="351" t="s">
        <v>401</v>
      </c>
      <c r="C241" s="351" t="s">
        <v>2528</v>
      </c>
      <c r="D241" s="352" t="s">
        <v>1635</v>
      </c>
      <c r="E241" s="67">
        <v>197442</v>
      </c>
      <c r="J241" s="67" t="s">
        <v>793</v>
      </c>
      <c r="K241" s="67" t="s">
        <v>793</v>
      </c>
      <c r="L241" s="163" t="s">
        <v>793</v>
      </c>
      <c r="M241" s="67" t="s">
        <v>2613</v>
      </c>
      <c r="R241" s="351"/>
      <c r="S241" s="463"/>
      <c r="T241" s="91"/>
      <c r="U241" s="87"/>
      <c r="W241" s="350"/>
      <c r="X241" s="454"/>
      <c r="Y241" s="454"/>
      <c r="Z241" s="454"/>
    </row>
    <row r="242" spans="1:26" s="67" customFormat="1" ht="14.25" hidden="1" customHeight="1">
      <c r="A242" s="354" t="s">
        <v>2623</v>
      </c>
      <c r="B242" s="351" t="s">
        <v>401</v>
      </c>
      <c r="C242" s="351" t="s">
        <v>2529</v>
      </c>
      <c r="D242" s="399" t="s">
        <v>1635</v>
      </c>
      <c r="E242" s="67">
        <v>197405</v>
      </c>
      <c r="J242" s="67" t="s">
        <v>793</v>
      </c>
      <c r="K242" s="67" t="s">
        <v>793</v>
      </c>
      <c r="L242" s="163" t="s">
        <v>793</v>
      </c>
      <c r="M242" s="67" t="s">
        <v>293</v>
      </c>
      <c r="R242" s="353"/>
      <c r="S242" s="354"/>
      <c r="T242" s="91"/>
      <c r="U242" s="87"/>
      <c r="W242" s="350"/>
      <c r="X242" s="454"/>
      <c r="Y242" s="454"/>
      <c r="Z242" s="454"/>
    </row>
    <row r="243" spans="1:26" s="67" customFormat="1" ht="14.25" hidden="1" customHeight="1">
      <c r="A243" s="354" t="s">
        <v>2623</v>
      </c>
      <c r="B243" s="351" t="s">
        <v>401</v>
      </c>
      <c r="C243" s="351" t="s">
        <v>407</v>
      </c>
      <c r="D243" s="352" t="s">
        <v>1635</v>
      </c>
      <c r="E243" s="360">
        <v>197557</v>
      </c>
      <c r="F243" s="383"/>
      <c r="G243" s="360"/>
      <c r="H243" s="360"/>
      <c r="I243" s="360"/>
      <c r="J243" s="67" t="s">
        <v>793</v>
      </c>
      <c r="K243" s="351" t="s">
        <v>793</v>
      </c>
      <c r="L243" s="351" t="s">
        <v>793</v>
      </c>
      <c r="M243" s="67" t="s">
        <v>293</v>
      </c>
      <c r="N243" s="350">
        <v>20.0839</v>
      </c>
      <c r="O243" s="350">
        <v>92.993799999999993</v>
      </c>
      <c r="P243" s="350" t="s">
        <v>794</v>
      </c>
      <c r="Q243" s="67" t="s">
        <v>775</v>
      </c>
      <c r="R243" s="351"/>
      <c r="S243" s="463"/>
      <c r="T243" s="91"/>
      <c r="U243" s="355"/>
      <c r="V243" s="350" t="s">
        <v>407</v>
      </c>
      <c r="W243" s="350"/>
      <c r="X243" s="454"/>
      <c r="Y243" s="454"/>
      <c r="Z243" s="454"/>
    </row>
    <row r="244" spans="1:26" s="67" customFormat="1" ht="14.25" customHeight="1">
      <c r="A244" s="354" t="s">
        <v>2623</v>
      </c>
      <c r="B244" s="351" t="s">
        <v>401</v>
      </c>
      <c r="C244" s="351" t="s">
        <v>404</v>
      </c>
      <c r="D244" s="399" t="s">
        <v>3065</v>
      </c>
      <c r="E244" s="67" t="s">
        <v>1334</v>
      </c>
      <c r="F244" s="67" t="s">
        <v>404</v>
      </c>
      <c r="G244" s="67" t="s">
        <v>1664</v>
      </c>
      <c r="H244" s="67" t="s">
        <v>41</v>
      </c>
      <c r="I244" s="67" t="s">
        <v>408</v>
      </c>
      <c r="J244" s="67" t="s">
        <v>43</v>
      </c>
      <c r="K244" s="351" t="s">
        <v>43</v>
      </c>
      <c r="L244" s="351" t="s">
        <v>789</v>
      </c>
      <c r="M244" s="67" t="s">
        <v>790</v>
      </c>
      <c r="N244" s="67">
        <v>20.064226000000001</v>
      </c>
      <c r="O244" s="67">
        <v>92.993758999999997</v>
      </c>
      <c r="P244" s="350" t="s">
        <v>756</v>
      </c>
      <c r="Q244" s="67" t="s">
        <v>775</v>
      </c>
      <c r="R244" s="458">
        <v>682</v>
      </c>
      <c r="S244" s="458">
        <v>2588</v>
      </c>
      <c r="T244" s="91"/>
      <c r="U244" s="87"/>
      <c r="V244" s="67" t="s">
        <v>404</v>
      </c>
      <c r="W244" s="350"/>
      <c r="X244" s="454">
        <v>159</v>
      </c>
      <c r="Y244" s="454">
        <v>361</v>
      </c>
      <c r="Z244" s="454">
        <v>520</v>
      </c>
    </row>
    <row r="245" spans="1:26" s="67" customFormat="1" ht="14.25" hidden="1" customHeight="1">
      <c r="A245" s="354" t="s">
        <v>2623</v>
      </c>
      <c r="B245" s="157" t="s">
        <v>401</v>
      </c>
      <c r="C245" s="157" t="s">
        <v>821</v>
      </c>
      <c r="D245" s="352" t="s">
        <v>1636</v>
      </c>
      <c r="E245" s="153" t="s">
        <v>1335</v>
      </c>
      <c r="F245" s="153" t="s">
        <v>404</v>
      </c>
      <c r="G245" s="153" t="s">
        <v>1664</v>
      </c>
      <c r="H245" s="153"/>
      <c r="I245" s="153"/>
      <c r="J245" s="67" t="s">
        <v>43</v>
      </c>
      <c r="K245" s="351" t="s">
        <v>43</v>
      </c>
      <c r="L245" s="351" t="s">
        <v>755</v>
      </c>
      <c r="M245" s="153" t="s">
        <v>790</v>
      </c>
      <c r="N245" s="153">
        <v>20.064226000000001</v>
      </c>
      <c r="O245" s="153">
        <v>92.993758999999997</v>
      </c>
      <c r="P245" s="67" t="s">
        <v>756</v>
      </c>
      <c r="Q245" s="153"/>
      <c r="R245" s="154"/>
      <c r="S245" s="152"/>
      <c r="T245" s="155"/>
      <c r="U245" s="156"/>
      <c r="V245" s="153" t="s">
        <v>822</v>
      </c>
      <c r="W245" s="350"/>
      <c r="X245" s="454"/>
      <c r="Y245" s="454"/>
      <c r="Z245" s="454"/>
    </row>
    <row r="246" spans="1:26" s="67" customFormat="1" ht="14.25" hidden="1" customHeight="1">
      <c r="A246" s="354" t="s">
        <v>2623</v>
      </c>
      <c r="B246" s="351" t="s">
        <v>401</v>
      </c>
      <c r="C246" s="351" t="s">
        <v>403</v>
      </c>
      <c r="D246" s="399" t="s">
        <v>1635</v>
      </c>
      <c r="E246" s="350">
        <v>197548</v>
      </c>
      <c r="F246" s="350"/>
      <c r="G246" s="350"/>
      <c r="H246" s="350"/>
      <c r="I246" s="350"/>
      <c r="J246" s="67" t="s">
        <v>793</v>
      </c>
      <c r="K246" s="351" t="s">
        <v>793</v>
      </c>
      <c r="L246" s="351" t="s">
        <v>793</v>
      </c>
      <c r="M246" s="67" t="s">
        <v>790</v>
      </c>
      <c r="N246" s="350">
        <v>20.0641</v>
      </c>
      <c r="O246" s="351">
        <v>92.994600000000005</v>
      </c>
      <c r="P246" s="350" t="s">
        <v>794</v>
      </c>
      <c r="Q246" s="67" t="s">
        <v>775</v>
      </c>
      <c r="R246" s="353"/>
      <c r="S246" s="354"/>
      <c r="T246" s="91"/>
      <c r="U246" s="355"/>
      <c r="V246" s="350" t="s">
        <v>403</v>
      </c>
      <c r="W246" s="350"/>
      <c r="X246" s="454"/>
      <c r="Y246" s="454"/>
      <c r="Z246" s="454"/>
    </row>
    <row r="247" spans="1:26" s="67" customFormat="1" ht="14.25" hidden="1" customHeight="1">
      <c r="A247" s="354" t="s">
        <v>2623</v>
      </c>
      <c r="B247" s="351" t="s">
        <v>401</v>
      </c>
      <c r="C247" s="351" t="s">
        <v>402</v>
      </c>
      <c r="D247" s="399" t="s">
        <v>1635</v>
      </c>
      <c r="E247" s="67">
        <v>197550</v>
      </c>
      <c r="F247" s="350"/>
      <c r="J247" s="67" t="s">
        <v>793</v>
      </c>
      <c r="K247" s="351" t="s">
        <v>793</v>
      </c>
      <c r="L247" s="351" t="s">
        <v>793</v>
      </c>
      <c r="M247" s="67" t="s">
        <v>293</v>
      </c>
      <c r="N247" s="67">
        <v>20.057860999999999</v>
      </c>
      <c r="O247" s="351">
        <v>92.995181000000002</v>
      </c>
      <c r="P247" s="67" t="s">
        <v>794</v>
      </c>
      <c r="Q247" s="67" t="s">
        <v>775</v>
      </c>
      <c r="R247" s="353"/>
      <c r="S247" s="354"/>
      <c r="T247" s="91"/>
      <c r="U247" s="87"/>
      <c r="V247" s="67" t="s">
        <v>402</v>
      </c>
      <c r="W247" s="353"/>
      <c r="X247" s="454"/>
      <c r="Y247" s="454"/>
      <c r="Z247" s="454"/>
    </row>
    <row r="248" spans="1:26" s="67" customFormat="1" ht="14.25" hidden="1" customHeight="1">
      <c r="A248" s="354" t="s">
        <v>2623</v>
      </c>
      <c r="B248" s="351" t="s">
        <v>401</v>
      </c>
      <c r="C248" s="351" t="s">
        <v>1140</v>
      </c>
      <c r="D248" s="399" t="s">
        <v>1635</v>
      </c>
      <c r="E248" s="67">
        <v>220691</v>
      </c>
      <c r="F248" s="351"/>
      <c r="J248" s="67" t="s">
        <v>793</v>
      </c>
      <c r="K248" s="351" t="s">
        <v>793</v>
      </c>
      <c r="L248" s="351" t="s">
        <v>793</v>
      </c>
      <c r="P248" s="67" t="s">
        <v>794</v>
      </c>
      <c r="R248" s="357"/>
      <c r="S248" s="358"/>
      <c r="T248" s="91"/>
      <c r="U248" s="87"/>
      <c r="V248" s="67" t="s">
        <v>1140</v>
      </c>
      <c r="W248" s="353"/>
      <c r="X248" s="454"/>
      <c r="Y248" s="454"/>
      <c r="Z248" s="454"/>
    </row>
    <row r="249" spans="1:26" s="67" customFormat="1" ht="14.25" hidden="1" customHeight="1">
      <c r="A249" s="354" t="s">
        <v>2623</v>
      </c>
      <c r="B249" s="351" t="s">
        <v>401</v>
      </c>
      <c r="C249" s="351" t="s">
        <v>2532</v>
      </c>
      <c r="D249" s="399" t="s">
        <v>1635</v>
      </c>
      <c r="E249" s="350">
        <v>197403</v>
      </c>
      <c r="F249" s="350"/>
      <c r="G249" s="350"/>
      <c r="H249" s="350"/>
      <c r="I249" s="350"/>
      <c r="J249" s="67" t="s">
        <v>793</v>
      </c>
      <c r="K249" s="67" t="s">
        <v>793</v>
      </c>
      <c r="L249" s="163" t="s">
        <v>793</v>
      </c>
      <c r="M249" s="67" t="s">
        <v>293</v>
      </c>
      <c r="N249" s="350"/>
      <c r="O249" s="350"/>
      <c r="R249" s="353"/>
      <c r="S249" s="354"/>
      <c r="T249" s="91"/>
      <c r="U249" s="355"/>
      <c r="V249" s="350"/>
      <c r="W249" s="350"/>
      <c r="X249" s="454"/>
      <c r="Y249" s="454"/>
      <c r="Z249" s="454"/>
    </row>
    <row r="250" spans="1:26" s="67" customFormat="1" ht="14.25" hidden="1" customHeight="1">
      <c r="A250" s="354" t="s">
        <v>2623</v>
      </c>
      <c r="B250" s="351" t="s">
        <v>401</v>
      </c>
      <c r="C250" s="351" t="s">
        <v>2531</v>
      </c>
      <c r="D250" s="399" t="s">
        <v>1635</v>
      </c>
      <c r="E250" s="67">
        <v>197401</v>
      </c>
      <c r="F250" s="67" t="s">
        <v>2531</v>
      </c>
      <c r="J250" s="67" t="s">
        <v>793</v>
      </c>
      <c r="K250" s="67" t="s">
        <v>793</v>
      </c>
      <c r="L250" s="163" t="s">
        <v>793</v>
      </c>
      <c r="M250" s="67" t="s">
        <v>293</v>
      </c>
      <c r="N250" s="67">
        <v>20.260679244995099</v>
      </c>
      <c r="O250" s="67">
        <v>93.051597595214801</v>
      </c>
      <c r="R250" s="353"/>
      <c r="S250" s="354"/>
      <c r="T250" s="91"/>
      <c r="U250" s="87"/>
      <c r="W250" s="350"/>
      <c r="X250" s="454"/>
      <c r="Y250" s="454"/>
      <c r="Z250" s="454"/>
    </row>
    <row r="251" spans="1:26" s="67" customFormat="1" ht="14.25" hidden="1" customHeight="1">
      <c r="A251" s="354" t="s">
        <v>2623</v>
      </c>
      <c r="B251" s="351" t="s">
        <v>401</v>
      </c>
      <c r="C251" s="351" t="s">
        <v>824</v>
      </c>
      <c r="D251" s="399" t="s">
        <v>1635</v>
      </c>
      <c r="E251" s="67">
        <v>197562</v>
      </c>
      <c r="F251" s="351"/>
      <c r="J251" s="67" t="s">
        <v>793</v>
      </c>
      <c r="K251" s="351" t="s">
        <v>793</v>
      </c>
      <c r="L251" s="351" t="s">
        <v>793</v>
      </c>
      <c r="N251" s="67">
        <v>20.06903076</v>
      </c>
      <c r="O251" s="67">
        <v>92.930137630000004</v>
      </c>
      <c r="P251" s="67" t="s">
        <v>794</v>
      </c>
      <c r="R251" s="353"/>
      <c r="S251" s="354"/>
      <c r="T251" s="91"/>
      <c r="U251" s="87"/>
      <c r="V251" s="67" t="s">
        <v>825</v>
      </c>
      <c r="W251" s="353"/>
      <c r="X251" s="454"/>
      <c r="Y251" s="454"/>
      <c r="Z251" s="454"/>
    </row>
    <row r="252" spans="1:26" s="67" customFormat="1" ht="14.25" hidden="1" customHeight="1">
      <c r="A252" s="354" t="s">
        <v>2623</v>
      </c>
      <c r="B252" s="351" t="s">
        <v>401</v>
      </c>
      <c r="C252" s="351" t="s">
        <v>2767</v>
      </c>
      <c r="D252" s="399"/>
      <c r="E252" s="67">
        <v>217986</v>
      </c>
      <c r="J252" s="67" t="s">
        <v>793</v>
      </c>
      <c r="K252" s="67" t="s">
        <v>793</v>
      </c>
      <c r="L252" s="67" t="s">
        <v>793</v>
      </c>
      <c r="N252" s="67">
        <v>19.9964408874512</v>
      </c>
      <c r="O252" s="351">
        <v>92.951683044433594</v>
      </c>
      <c r="R252" s="357"/>
      <c r="S252" s="358"/>
      <c r="T252" s="91"/>
      <c r="U252" s="87"/>
      <c r="W252" s="350"/>
      <c r="X252" s="454"/>
      <c r="Y252" s="454"/>
      <c r="Z252" s="454"/>
    </row>
    <row r="253" spans="1:26" s="67" customFormat="1" ht="14.25" hidden="1" customHeight="1">
      <c r="A253" s="354" t="s">
        <v>2623</v>
      </c>
      <c r="B253" s="351" t="s">
        <v>401</v>
      </c>
      <c r="C253" s="351" t="s">
        <v>2525</v>
      </c>
      <c r="D253" s="399" t="s">
        <v>1635</v>
      </c>
      <c r="E253" s="67">
        <v>197451</v>
      </c>
      <c r="J253" s="67" t="s">
        <v>793</v>
      </c>
      <c r="K253" s="67" t="s">
        <v>793</v>
      </c>
      <c r="L253" s="163" t="s">
        <v>793</v>
      </c>
      <c r="M253" s="67" t="s">
        <v>293</v>
      </c>
      <c r="Q253" s="350"/>
      <c r="R253" s="353"/>
      <c r="S253" s="86"/>
      <c r="T253" s="373"/>
      <c r="U253" s="87"/>
      <c r="W253" s="350"/>
      <c r="X253" s="454"/>
      <c r="Y253" s="454"/>
      <c r="Z253" s="454"/>
    </row>
    <row r="254" spans="1:26" s="67" customFormat="1" ht="14.25" hidden="1" customHeight="1">
      <c r="A254" s="354" t="s">
        <v>2623</v>
      </c>
      <c r="B254" s="351" t="s">
        <v>401</v>
      </c>
      <c r="C254" s="351" t="s">
        <v>2505</v>
      </c>
      <c r="D254" s="399"/>
      <c r="F254" s="351"/>
      <c r="J254" s="67" t="s">
        <v>793</v>
      </c>
      <c r="K254" s="350" t="s">
        <v>793</v>
      </c>
      <c r="L254" s="350" t="s">
        <v>793</v>
      </c>
      <c r="R254" s="357"/>
      <c r="S254" s="358"/>
      <c r="T254" s="91"/>
      <c r="U254" s="87"/>
      <c r="W254" s="350"/>
      <c r="X254" s="454"/>
      <c r="Y254" s="454"/>
      <c r="Z254" s="454"/>
    </row>
    <row r="255" spans="1:26" s="67" customFormat="1" ht="14.25" hidden="1" customHeight="1">
      <c r="A255" s="354" t="s">
        <v>2623</v>
      </c>
      <c r="B255" s="351" t="s">
        <v>401</v>
      </c>
      <c r="C255" s="351" t="s">
        <v>2506</v>
      </c>
      <c r="D255" s="399"/>
      <c r="E255" s="350"/>
      <c r="F255" s="351"/>
      <c r="J255" s="67" t="s">
        <v>793</v>
      </c>
      <c r="K255" s="350" t="s">
        <v>793</v>
      </c>
      <c r="L255" s="350" t="s">
        <v>793</v>
      </c>
      <c r="R255" s="357"/>
      <c r="S255" s="358"/>
      <c r="T255" s="91"/>
      <c r="U255" s="87"/>
      <c r="W255" s="350"/>
      <c r="X255" s="454"/>
      <c r="Y255" s="454"/>
      <c r="Z255" s="454"/>
    </row>
    <row r="256" spans="1:26" s="67" customFormat="1" ht="14.25" hidden="1" customHeight="1">
      <c r="A256" s="354" t="s">
        <v>2623</v>
      </c>
      <c r="B256" s="351" t="s">
        <v>401</v>
      </c>
      <c r="C256" s="351" t="s">
        <v>2510</v>
      </c>
      <c r="D256" s="399"/>
      <c r="E256" s="67">
        <v>197543</v>
      </c>
      <c r="F256" s="67" t="s">
        <v>520</v>
      </c>
      <c r="J256" s="67" t="s">
        <v>793</v>
      </c>
      <c r="K256" s="350" t="s">
        <v>793</v>
      </c>
      <c r="L256" s="350" t="s">
        <v>793</v>
      </c>
      <c r="N256" s="67">
        <v>19.9403591156006</v>
      </c>
      <c r="O256" s="67">
        <v>93.009452819824205</v>
      </c>
      <c r="R256" s="357"/>
      <c r="S256" s="358"/>
      <c r="T256" s="91"/>
      <c r="U256" s="87"/>
      <c r="W256" s="350"/>
      <c r="X256" s="454"/>
      <c r="Y256" s="454"/>
      <c r="Z256" s="454"/>
    </row>
    <row r="257" spans="1:26" s="67" customFormat="1" ht="14.25" hidden="1" customHeight="1">
      <c r="A257" s="354" t="s">
        <v>2623</v>
      </c>
      <c r="B257" s="351" t="s">
        <v>401</v>
      </c>
      <c r="C257" s="351" t="s">
        <v>2508</v>
      </c>
      <c r="D257" s="399"/>
      <c r="E257" s="350">
        <v>197574</v>
      </c>
      <c r="F257" s="67" t="s">
        <v>2667</v>
      </c>
      <c r="J257" s="67" t="s">
        <v>793</v>
      </c>
      <c r="K257" s="67" t="s">
        <v>793</v>
      </c>
      <c r="L257" s="67" t="s">
        <v>793</v>
      </c>
      <c r="N257" s="67">
        <v>20.068620681762699</v>
      </c>
      <c r="O257" s="67">
        <v>92.934440612792997</v>
      </c>
      <c r="R257" s="357"/>
      <c r="S257" s="358"/>
      <c r="T257" s="91"/>
      <c r="U257" s="87"/>
      <c r="W257" s="350"/>
      <c r="X257" s="454"/>
      <c r="Y257" s="454"/>
      <c r="Z257" s="454"/>
    </row>
    <row r="258" spans="1:26" s="67" customFormat="1" ht="14.25" hidden="1" customHeight="1">
      <c r="A258" s="354" t="s">
        <v>2623</v>
      </c>
      <c r="B258" s="351" t="s">
        <v>401</v>
      </c>
      <c r="C258" s="351" t="s">
        <v>2523</v>
      </c>
      <c r="D258" s="352" t="s">
        <v>1635</v>
      </c>
      <c r="E258" s="360">
        <v>197447</v>
      </c>
      <c r="F258" s="360"/>
      <c r="G258" s="360"/>
      <c r="H258" s="360"/>
      <c r="I258" s="360"/>
      <c r="J258" s="67" t="s">
        <v>793</v>
      </c>
      <c r="K258" s="350" t="s">
        <v>793</v>
      </c>
      <c r="L258" s="163" t="s">
        <v>793</v>
      </c>
      <c r="M258" s="67" t="s">
        <v>293</v>
      </c>
      <c r="R258" s="351"/>
      <c r="S258" s="463"/>
      <c r="T258" s="91"/>
      <c r="U258" s="87"/>
      <c r="W258" s="350"/>
      <c r="X258" s="454"/>
      <c r="Y258" s="454"/>
      <c r="Z258" s="454"/>
    </row>
    <row r="259" spans="1:26" s="67" customFormat="1" ht="14.25" hidden="1" customHeight="1">
      <c r="A259" s="354" t="s">
        <v>2623</v>
      </c>
      <c r="B259" s="357" t="s">
        <v>451</v>
      </c>
      <c r="C259" s="358" t="s">
        <v>2688</v>
      </c>
      <c r="D259" s="352"/>
      <c r="E259" s="350">
        <v>196217</v>
      </c>
      <c r="F259" s="350"/>
      <c r="J259" s="67" t="s">
        <v>2627</v>
      </c>
      <c r="K259" s="350" t="s">
        <v>2596</v>
      </c>
      <c r="L259" s="350" t="s">
        <v>2596</v>
      </c>
      <c r="N259" s="67">
        <v>20.643140792846701</v>
      </c>
      <c r="O259" s="67">
        <v>92.851875305175795</v>
      </c>
      <c r="R259" s="361"/>
      <c r="S259" s="354"/>
      <c r="T259" s="91">
        <v>43591</v>
      </c>
      <c r="U259" s="361"/>
      <c r="W259" s="353"/>
      <c r="X259" s="454"/>
      <c r="Y259" s="454"/>
      <c r="Z259" s="454"/>
    </row>
    <row r="260" spans="1:26" s="67" customFormat="1" ht="14.25" hidden="1" customHeight="1">
      <c r="A260" s="357" t="s">
        <v>2623</v>
      </c>
      <c r="B260" s="357" t="s">
        <v>451</v>
      </c>
      <c r="C260" s="358" t="s">
        <v>2771</v>
      </c>
      <c r="D260" s="352"/>
      <c r="E260" s="350">
        <v>196309</v>
      </c>
      <c r="J260" s="67" t="s">
        <v>2627</v>
      </c>
      <c r="K260" s="350" t="s">
        <v>2596</v>
      </c>
      <c r="L260" s="350" t="s">
        <v>2596</v>
      </c>
      <c r="N260" s="350">
        <v>20.623949050903299</v>
      </c>
      <c r="O260" s="350">
        <v>92.950813293457003</v>
      </c>
      <c r="R260" s="361"/>
      <c r="S260" s="86"/>
      <c r="T260" s="91">
        <v>43591</v>
      </c>
      <c r="U260" s="361"/>
      <c r="V260" s="67" t="s">
        <v>2723</v>
      </c>
      <c r="W260" s="353"/>
      <c r="X260" s="454"/>
      <c r="Y260" s="454"/>
      <c r="Z260" s="454"/>
    </row>
    <row r="261" spans="1:26" s="67" customFormat="1" ht="14.25" hidden="1" customHeight="1">
      <c r="A261" s="357" t="s">
        <v>2623</v>
      </c>
      <c r="B261" s="357" t="s">
        <v>451</v>
      </c>
      <c r="C261" s="358" t="s">
        <v>2722</v>
      </c>
      <c r="D261" s="352"/>
      <c r="J261" s="67" t="s">
        <v>2627</v>
      </c>
      <c r="K261" s="350" t="s">
        <v>2596</v>
      </c>
      <c r="L261" s="350" t="s">
        <v>2596</v>
      </c>
      <c r="O261" s="350"/>
      <c r="R261" s="361"/>
      <c r="S261" s="354"/>
      <c r="T261" s="91">
        <v>43591</v>
      </c>
      <c r="U261" s="361"/>
      <c r="W261" s="353"/>
      <c r="X261" s="454"/>
      <c r="Y261" s="454"/>
      <c r="Z261" s="454"/>
    </row>
    <row r="262" spans="1:26" s="67" customFormat="1" ht="14.25" hidden="1" customHeight="1">
      <c r="A262" s="357" t="s">
        <v>2623</v>
      </c>
      <c r="B262" s="357" t="s">
        <v>451</v>
      </c>
      <c r="C262" s="358" t="s">
        <v>2726</v>
      </c>
      <c r="D262" s="352"/>
      <c r="E262" s="67">
        <v>196329</v>
      </c>
      <c r="J262" s="67" t="s">
        <v>2627</v>
      </c>
      <c r="K262" s="67" t="s">
        <v>2596</v>
      </c>
      <c r="L262" s="67" t="s">
        <v>2596</v>
      </c>
      <c r="N262" s="67">
        <v>20.5511798858643</v>
      </c>
      <c r="O262" s="67">
        <v>93.065322875976605</v>
      </c>
      <c r="R262" s="361"/>
      <c r="S262" s="354"/>
      <c r="T262" s="91">
        <v>43591</v>
      </c>
      <c r="U262" s="361"/>
      <c r="W262" s="353"/>
      <c r="X262" s="454"/>
      <c r="Y262" s="454"/>
      <c r="Z262" s="454"/>
    </row>
    <row r="263" spans="1:26" s="67" customFormat="1" ht="14.25" hidden="1" customHeight="1">
      <c r="A263" s="354" t="s">
        <v>2623</v>
      </c>
      <c r="B263" s="351" t="s">
        <v>451</v>
      </c>
      <c r="C263" s="351" t="s">
        <v>483</v>
      </c>
      <c r="D263" s="399" t="s">
        <v>1635</v>
      </c>
      <c r="E263" s="67">
        <v>196350</v>
      </c>
      <c r="F263" s="351"/>
      <c r="J263" s="67" t="s">
        <v>793</v>
      </c>
      <c r="K263" s="351" t="s">
        <v>793</v>
      </c>
      <c r="L263" s="351" t="s">
        <v>793</v>
      </c>
      <c r="M263" s="67" t="s">
        <v>790</v>
      </c>
      <c r="N263" s="67">
        <v>20.494340900000001</v>
      </c>
      <c r="O263" s="67">
        <v>93.054298399999993</v>
      </c>
      <c r="P263" s="67" t="s">
        <v>794</v>
      </c>
      <c r="Q263" s="67" t="s">
        <v>775</v>
      </c>
      <c r="R263" s="353"/>
      <c r="S263" s="86"/>
      <c r="T263" s="91"/>
      <c r="U263" s="87"/>
      <c r="V263" s="67" t="s">
        <v>896</v>
      </c>
      <c r="W263" s="353"/>
      <c r="X263" s="454"/>
      <c r="Y263" s="454"/>
      <c r="Z263" s="454"/>
    </row>
    <row r="264" spans="1:26" s="67" customFormat="1" ht="14.25" hidden="1" customHeight="1">
      <c r="A264" s="357" t="s">
        <v>2623</v>
      </c>
      <c r="B264" s="357" t="s">
        <v>451</v>
      </c>
      <c r="C264" s="358" t="s">
        <v>2719</v>
      </c>
      <c r="D264" s="352"/>
      <c r="E264" s="67">
        <v>196218</v>
      </c>
      <c r="J264" s="67" t="s">
        <v>2627</v>
      </c>
      <c r="K264" s="350" t="s">
        <v>2596</v>
      </c>
      <c r="L264" s="350" t="s">
        <v>2596</v>
      </c>
      <c r="N264" s="67">
        <v>20.709392547607401</v>
      </c>
      <c r="O264" s="350">
        <v>92.815086364746094</v>
      </c>
      <c r="R264" s="361"/>
      <c r="S264" s="86"/>
      <c r="T264" s="91">
        <v>43591</v>
      </c>
      <c r="U264" s="361"/>
      <c r="W264" s="353"/>
      <c r="X264" s="454"/>
      <c r="Y264" s="454"/>
      <c r="Z264" s="454"/>
    </row>
    <row r="265" spans="1:26" s="67" customFormat="1" ht="14.25" hidden="1" customHeight="1">
      <c r="A265" s="354" t="s">
        <v>2623</v>
      </c>
      <c r="B265" s="351" t="s">
        <v>451</v>
      </c>
      <c r="C265" s="351" t="s">
        <v>507</v>
      </c>
      <c r="D265" s="399" t="s">
        <v>1635</v>
      </c>
      <c r="E265" s="67">
        <v>196318</v>
      </c>
      <c r="F265" s="376" t="s">
        <v>507</v>
      </c>
      <c r="J265" s="67" t="s">
        <v>793</v>
      </c>
      <c r="K265" s="351" t="s">
        <v>793</v>
      </c>
      <c r="L265" s="351" t="s">
        <v>793</v>
      </c>
      <c r="M265" s="67" t="s">
        <v>790</v>
      </c>
      <c r="N265" s="67">
        <v>20.608819960000002</v>
      </c>
      <c r="O265" s="67">
        <v>93.022407529999995</v>
      </c>
      <c r="P265" s="67" t="s">
        <v>794</v>
      </c>
      <c r="Q265" s="67" t="s">
        <v>775</v>
      </c>
      <c r="R265" s="353"/>
      <c r="S265" s="354"/>
      <c r="T265" s="91"/>
      <c r="U265" s="87"/>
      <c r="V265" s="67" t="s">
        <v>911</v>
      </c>
      <c r="W265" s="353"/>
      <c r="X265" s="454"/>
      <c r="Y265" s="454"/>
      <c r="Z265" s="454"/>
    </row>
    <row r="266" spans="1:26" s="67" customFormat="1" ht="14.25" hidden="1" customHeight="1">
      <c r="A266" s="357" t="s">
        <v>2623</v>
      </c>
      <c r="B266" s="357" t="s">
        <v>451</v>
      </c>
      <c r="C266" s="358" t="s">
        <v>2720</v>
      </c>
      <c r="D266" s="352"/>
      <c r="E266" s="67">
        <v>196403</v>
      </c>
      <c r="J266" s="67" t="s">
        <v>2627</v>
      </c>
      <c r="K266" s="350" t="s">
        <v>2596</v>
      </c>
      <c r="L266" s="350" t="s">
        <v>2596</v>
      </c>
      <c r="N266" s="67">
        <v>20.303350448608398</v>
      </c>
      <c r="O266" s="67">
        <v>92.927062988281307</v>
      </c>
      <c r="R266" s="361"/>
      <c r="S266" s="354"/>
      <c r="T266" s="91">
        <v>43591</v>
      </c>
      <c r="U266" s="361"/>
      <c r="W266" s="353"/>
      <c r="X266" s="454"/>
      <c r="Y266" s="454"/>
      <c r="Z266" s="454"/>
    </row>
    <row r="267" spans="1:26" s="67" customFormat="1" ht="14.25" hidden="1" customHeight="1">
      <c r="A267" s="354" t="s">
        <v>2623</v>
      </c>
      <c r="B267" s="351" t="s">
        <v>451</v>
      </c>
      <c r="C267" s="351" t="s">
        <v>880</v>
      </c>
      <c r="D267" s="399" t="s">
        <v>1635</v>
      </c>
      <c r="E267" s="350">
        <v>196357</v>
      </c>
      <c r="F267" s="350" t="s">
        <v>880</v>
      </c>
      <c r="G267" s="350"/>
      <c r="H267" s="350"/>
      <c r="J267" s="67" t="s">
        <v>793</v>
      </c>
      <c r="K267" s="351" t="s">
        <v>793</v>
      </c>
      <c r="L267" s="351" t="s">
        <v>793</v>
      </c>
      <c r="M267" s="67" t="s">
        <v>293</v>
      </c>
      <c r="N267" s="350">
        <v>20.369959999999999</v>
      </c>
      <c r="O267" s="350">
        <v>93.019220000000004</v>
      </c>
      <c r="P267" s="350" t="s">
        <v>794</v>
      </c>
      <c r="R267" s="353"/>
      <c r="S267" s="354"/>
      <c r="T267" s="91"/>
      <c r="U267" s="355"/>
      <c r="V267" s="350" t="s">
        <v>880</v>
      </c>
      <c r="W267" s="353"/>
      <c r="X267" s="454"/>
      <c r="Y267" s="454"/>
      <c r="Z267" s="454"/>
    </row>
    <row r="268" spans="1:26" s="67" customFormat="1" ht="14.25" hidden="1" customHeight="1">
      <c r="A268" s="354" t="s">
        <v>2623</v>
      </c>
      <c r="B268" s="351" t="s">
        <v>451</v>
      </c>
      <c r="C268" s="351" t="s">
        <v>508</v>
      </c>
      <c r="D268" s="399" t="s">
        <v>1635</v>
      </c>
      <c r="E268" s="67">
        <v>196316</v>
      </c>
      <c r="J268" s="67" t="s">
        <v>793</v>
      </c>
      <c r="K268" s="351" t="s">
        <v>793</v>
      </c>
      <c r="L268" s="351" t="s">
        <v>793</v>
      </c>
      <c r="M268" s="67" t="s">
        <v>293</v>
      </c>
      <c r="N268" s="67">
        <v>20.630609509999999</v>
      </c>
      <c r="O268" s="67">
        <v>92.998641969999994</v>
      </c>
      <c r="P268" s="67" t="s">
        <v>794</v>
      </c>
      <c r="Q268" s="67" t="s">
        <v>775</v>
      </c>
      <c r="R268" s="353"/>
      <c r="S268" s="354"/>
      <c r="T268" s="91"/>
      <c r="U268" s="87"/>
      <c r="V268" s="67" t="s">
        <v>913</v>
      </c>
      <c r="W268" s="353"/>
      <c r="X268" s="454"/>
      <c r="Y268" s="454"/>
      <c r="Z268" s="454"/>
    </row>
    <row r="269" spans="1:26" s="67" customFormat="1" ht="14.25" hidden="1" customHeight="1">
      <c r="A269" s="357" t="s">
        <v>2623</v>
      </c>
      <c r="B269" s="357" t="s">
        <v>451</v>
      </c>
      <c r="C269" s="358" t="s">
        <v>2724</v>
      </c>
      <c r="D269" s="352"/>
      <c r="E269" s="67">
        <v>196317</v>
      </c>
      <c r="F269" s="350"/>
      <c r="J269" s="67" t="s">
        <v>2627</v>
      </c>
      <c r="K269" s="350" t="s">
        <v>2596</v>
      </c>
      <c r="L269" s="350" t="s">
        <v>2596</v>
      </c>
      <c r="N269" s="67">
        <v>20.616569519043001</v>
      </c>
      <c r="O269" s="67">
        <v>92.991638183593807</v>
      </c>
      <c r="R269" s="361"/>
      <c r="S269" s="86"/>
      <c r="T269" s="91">
        <v>43591</v>
      </c>
      <c r="U269" s="361"/>
      <c r="W269" s="353"/>
      <c r="X269" s="454"/>
      <c r="Y269" s="454"/>
      <c r="Z269" s="454"/>
    </row>
    <row r="270" spans="1:26" s="67" customFormat="1" ht="14.25" hidden="1" customHeight="1">
      <c r="A270" s="354" t="s">
        <v>2623</v>
      </c>
      <c r="B270" s="351" t="s">
        <v>451</v>
      </c>
      <c r="C270" s="351" t="s">
        <v>514</v>
      </c>
      <c r="D270" s="399" t="s">
        <v>1635</v>
      </c>
      <c r="E270" s="67">
        <v>196313</v>
      </c>
      <c r="F270" s="67" t="s">
        <v>509</v>
      </c>
      <c r="J270" s="67" t="s">
        <v>793</v>
      </c>
      <c r="K270" s="67" t="s">
        <v>793</v>
      </c>
      <c r="L270" s="67" t="s">
        <v>793</v>
      </c>
      <c r="M270" s="67" t="s">
        <v>293</v>
      </c>
      <c r="N270" s="67">
        <v>20.645240780000002</v>
      </c>
      <c r="O270" s="67">
        <v>92.939758299999994</v>
      </c>
      <c r="P270" s="67" t="s">
        <v>794</v>
      </c>
      <c r="Q270" s="67" t="s">
        <v>775</v>
      </c>
      <c r="R270" s="353"/>
      <c r="S270" s="86"/>
      <c r="T270" s="91"/>
      <c r="U270" s="87"/>
      <c r="V270" s="67" t="s">
        <v>514</v>
      </c>
      <c r="W270" s="353"/>
      <c r="X270" s="454"/>
      <c r="Y270" s="454"/>
      <c r="Z270" s="454"/>
    </row>
    <row r="271" spans="1:26" s="67" customFormat="1" ht="14.25" hidden="1" customHeight="1">
      <c r="A271" s="354" t="s">
        <v>2623</v>
      </c>
      <c r="B271" s="351" t="s">
        <v>451</v>
      </c>
      <c r="C271" s="351" t="s">
        <v>877</v>
      </c>
      <c r="D271" s="399" t="s">
        <v>1635</v>
      </c>
      <c r="E271" s="67">
        <v>196401</v>
      </c>
      <c r="J271" s="67" t="s">
        <v>793</v>
      </c>
      <c r="K271" s="350" t="s">
        <v>793</v>
      </c>
      <c r="L271" s="350" t="s">
        <v>793</v>
      </c>
      <c r="M271" s="67" t="s">
        <v>293</v>
      </c>
      <c r="N271" s="67">
        <v>20.327500000000001</v>
      </c>
      <c r="O271" s="67">
        <v>92.8947</v>
      </c>
      <c r="P271" s="67" t="s">
        <v>794</v>
      </c>
      <c r="R271" s="353"/>
      <c r="S271" s="86"/>
      <c r="T271" s="91"/>
      <c r="U271" s="87"/>
      <c r="V271" s="67" t="s">
        <v>877</v>
      </c>
      <c r="W271" s="353"/>
      <c r="X271" s="454"/>
      <c r="Y271" s="454"/>
      <c r="Z271" s="454"/>
    </row>
    <row r="272" spans="1:26" s="67" customFormat="1" ht="14.25" hidden="1" customHeight="1">
      <c r="A272" s="354" t="s">
        <v>2623</v>
      </c>
      <c r="B272" s="351" t="s">
        <v>451</v>
      </c>
      <c r="C272" s="351" t="s">
        <v>480</v>
      </c>
      <c r="D272" s="399" t="s">
        <v>1635</v>
      </c>
      <c r="E272" s="350">
        <v>196349</v>
      </c>
      <c r="F272" s="350"/>
      <c r="J272" s="67" t="s">
        <v>793</v>
      </c>
      <c r="K272" s="67" t="s">
        <v>793</v>
      </c>
      <c r="L272" s="67" t="s">
        <v>793</v>
      </c>
      <c r="M272" s="67" t="s">
        <v>293</v>
      </c>
      <c r="N272" s="67">
        <v>20.482030869999999</v>
      </c>
      <c r="O272" s="351">
        <v>93.045410160000003</v>
      </c>
      <c r="P272" s="67" t="s">
        <v>794</v>
      </c>
      <c r="Q272" s="67" t="s">
        <v>775</v>
      </c>
      <c r="R272" s="353"/>
      <c r="S272" s="86"/>
      <c r="T272" s="91"/>
      <c r="U272" s="87"/>
      <c r="V272" s="67" t="s">
        <v>480</v>
      </c>
      <c r="W272" s="353"/>
      <c r="X272" s="454"/>
      <c r="Y272" s="454"/>
      <c r="Z272" s="454"/>
    </row>
    <row r="273" spans="1:26" s="67" customFormat="1" ht="14.25" hidden="1" customHeight="1">
      <c r="A273" s="354" t="s">
        <v>2623</v>
      </c>
      <c r="B273" s="351" t="s">
        <v>451</v>
      </c>
      <c r="C273" s="351" t="s">
        <v>876</v>
      </c>
      <c r="D273" s="399" t="s">
        <v>1635</v>
      </c>
      <c r="E273" s="67">
        <v>196375</v>
      </c>
      <c r="F273" s="350" t="s">
        <v>876</v>
      </c>
      <c r="J273" s="67" t="s">
        <v>793</v>
      </c>
      <c r="K273" s="67" t="s">
        <v>793</v>
      </c>
      <c r="L273" s="67" t="s">
        <v>793</v>
      </c>
      <c r="M273" s="67" t="s">
        <v>293</v>
      </c>
      <c r="N273" s="67">
        <v>20.308</v>
      </c>
      <c r="O273" s="67">
        <v>93.01</v>
      </c>
      <c r="P273" s="67" t="s">
        <v>794</v>
      </c>
      <c r="R273" s="353"/>
      <c r="S273" s="86"/>
      <c r="T273" s="91"/>
      <c r="U273" s="87"/>
      <c r="V273" s="67" t="s">
        <v>876</v>
      </c>
      <c r="W273" s="353"/>
      <c r="X273" s="454"/>
      <c r="Y273" s="454"/>
      <c r="Z273" s="454"/>
    </row>
    <row r="274" spans="1:26" s="67" customFormat="1" ht="14.25" hidden="1" customHeight="1">
      <c r="A274" s="357" t="s">
        <v>2623</v>
      </c>
      <c r="B274" s="357" t="s">
        <v>451</v>
      </c>
      <c r="C274" s="358" t="s">
        <v>2725</v>
      </c>
      <c r="D274" s="352"/>
      <c r="E274" s="67">
        <v>196315</v>
      </c>
      <c r="J274" s="67" t="s">
        <v>2627</v>
      </c>
      <c r="K274" s="350" t="s">
        <v>2596</v>
      </c>
      <c r="L274" s="67" t="s">
        <v>2596</v>
      </c>
      <c r="N274" s="67">
        <v>20.622760772705099</v>
      </c>
      <c r="O274" s="67">
        <v>92.954826354980497</v>
      </c>
      <c r="R274" s="361"/>
      <c r="S274" s="354"/>
      <c r="T274" s="91">
        <v>43591</v>
      </c>
      <c r="U274" s="361"/>
      <c r="V274" s="350"/>
      <c r="W274" s="353"/>
      <c r="X274" s="454"/>
      <c r="Y274" s="454"/>
      <c r="Z274" s="454"/>
    </row>
    <row r="275" spans="1:26" s="67" customFormat="1" ht="14.25" hidden="1" customHeight="1">
      <c r="A275" s="354" t="s">
        <v>2623</v>
      </c>
      <c r="B275" s="351" t="s">
        <v>451</v>
      </c>
      <c r="C275" s="351" t="s">
        <v>509</v>
      </c>
      <c r="D275" s="399" t="s">
        <v>1635</v>
      </c>
      <c r="E275" s="350">
        <v>196312</v>
      </c>
      <c r="F275" s="351"/>
      <c r="J275" s="67" t="s">
        <v>793</v>
      </c>
      <c r="K275" s="350" t="s">
        <v>793</v>
      </c>
      <c r="L275" s="67" t="s">
        <v>793</v>
      </c>
      <c r="M275" s="67" t="s">
        <v>293</v>
      </c>
      <c r="N275" s="350">
        <v>20.63272095</v>
      </c>
      <c r="O275" s="351">
        <v>92.940132140000003</v>
      </c>
      <c r="P275" s="67" t="s">
        <v>794</v>
      </c>
      <c r="Q275" s="67" t="s">
        <v>775</v>
      </c>
      <c r="R275" s="357"/>
      <c r="S275" s="358"/>
      <c r="T275" s="91"/>
      <c r="U275" s="87"/>
      <c r="V275" s="67" t="s">
        <v>914</v>
      </c>
      <c r="W275" s="353"/>
      <c r="X275" s="454"/>
      <c r="Y275" s="454"/>
      <c r="Z275" s="454"/>
    </row>
    <row r="276" spans="1:26" s="67" customFormat="1" ht="14.25" hidden="1" customHeight="1">
      <c r="A276" s="354" t="s">
        <v>2623</v>
      </c>
      <c r="B276" s="351" t="s">
        <v>451</v>
      </c>
      <c r="C276" s="351" t="s">
        <v>506</v>
      </c>
      <c r="D276" s="399" t="s">
        <v>1635</v>
      </c>
      <c r="E276" s="67">
        <v>196321</v>
      </c>
      <c r="F276" s="351"/>
      <c r="J276" s="67" t="s">
        <v>793</v>
      </c>
      <c r="K276" s="67" t="s">
        <v>793</v>
      </c>
      <c r="L276" s="67" t="s">
        <v>793</v>
      </c>
      <c r="M276" s="67" t="s">
        <v>293</v>
      </c>
      <c r="N276" s="67">
        <v>20.59627914</v>
      </c>
      <c r="O276" s="67">
        <v>92.987480160000004</v>
      </c>
      <c r="P276" s="67" t="s">
        <v>794</v>
      </c>
      <c r="Q276" s="67" t="s">
        <v>775</v>
      </c>
      <c r="R276" s="353"/>
      <c r="S276" s="354"/>
      <c r="T276" s="91"/>
      <c r="U276" s="87"/>
      <c r="V276" s="67" t="s">
        <v>506</v>
      </c>
      <c r="W276" s="353"/>
      <c r="X276" s="454"/>
      <c r="Y276" s="454"/>
      <c r="Z276" s="454"/>
    </row>
    <row r="277" spans="1:26" s="67" customFormat="1" ht="14.25" hidden="1" customHeight="1">
      <c r="A277" s="354" t="s">
        <v>2623</v>
      </c>
      <c r="B277" s="351" t="s">
        <v>451</v>
      </c>
      <c r="C277" s="351" t="s">
        <v>875</v>
      </c>
      <c r="D277" s="399" t="s">
        <v>1635</v>
      </c>
      <c r="E277" s="67">
        <v>196412</v>
      </c>
      <c r="F277" s="351" t="s">
        <v>875</v>
      </c>
      <c r="J277" s="67" t="s">
        <v>793</v>
      </c>
      <c r="K277" s="350" t="s">
        <v>793</v>
      </c>
      <c r="L277" s="67" t="s">
        <v>793</v>
      </c>
      <c r="M277" s="67" t="s">
        <v>293</v>
      </c>
      <c r="N277" s="67">
        <v>20.242139999999999</v>
      </c>
      <c r="O277" s="67">
        <v>92.921729999999997</v>
      </c>
      <c r="P277" s="67" t="s">
        <v>794</v>
      </c>
      <c r="R277" s="357"/>
      <c r="S277" s="358"/>
      <c r="T277" s="91"/>
      <c r="U277" s="87"/>
      <c r="V277" s="67" t="s">
        <v>875</v>
      </c>
      <c r="W277" s="353"/>
      <c r="X277" s="454"/>
      <c r="Y277" s="454"/>
      <c r="Z277" s="454"/>
    </row>
    <row r="278" spans="1:26" s="67" customFormat="1" ht="14.25" hidden="1" customHeight="1">
      <c r="A278" s="354" t="s">
        <v>2623</v>
      </c>
      <c r="B278" s="357" t="s">
        <v>451</v>
      </c>
      <c r="C278" s="358" t="s">
        <v>2773</v>
      </c>
      <c r="D278" s="352"/>
      <c r="E278" s="67">
        <v>196234</v>
      </c>
      <c r="J278" s="67" t="s">
        <v>2627</v>
      </c>
      <c r="K278" s="67" t="s">
        <v>2596</v>
      </c>
      <c r="L278" s="67" t="s">
        <v>2596</v>
      </c>
      <c r="N278" s="67">
        <v>20.580810546875</v>
      </c>
      <c r="O278" s="67">
        <v>92.869346618652301</v>
      </c>
      <c r="R278" s="361"/>
      <c r="S278" s="86"/>
      <c r="T278" s="91">
        <v>43591</v>
      </c>
      <c r="U278" s="361"/>
      <c r="V278" s="67" t="s">
        <v>2690</v>
      </c>
      <c r="W278" s="353"/>
      <c r="X278" s="454"/>
      <c r="Y278" s="454"/>
      <c r="Z278" s="454"/>
    </row>
    <row r="279" spans="1:26" s="67" customFormat="1" ht="14.25" hidden="1" customHeight="1">
      <c r="A279" s="354" t="s">
        <v>2623</v>
      </c>
      <c r="B279" s="351" t="s">
        <v>451</v>
      </c>
      <c r="C279" s="351" t="s">
        <v>452</v>
      </c>
      <c r="D279" s="399" t="s">
        <v>1635</v>
      </c>
      <c r="E279" s="350">
        <v>196408</v>
      </c>
      <c r="F279" s="351"/>
      <c r="G279" s="350"/>
      <c r="H279" s="350"/>
      <c r="I279" s="350"/>
      <c r="J279" s="350" t="s">
        <v>793</v>
      </c>
      <c r="K279" s="350" t="s">
        <v>793</v>
      </c>
      <c r="L279" s="350" t="s">
        <v>793</v>
      </c>
      <c r="M279" s="350" t="s">
        <v>293</v>
      </c>
      <c r="N279" s="350">
        <v>20.268000000000001</v>
      </c>
      <c r="O279" s="350">
        <v>92.977999999999994</v>
      </c>
      <c r="P279" s="350" t="s">
        <v>794</v>
      </c>
      <c r="Q279" s="350" t="s">
        <v>775</v>
      </c>
      <c r="R279" s="353"/>
      <c r="S279" s="354"/>
      <c r="T279" s="373"/>
      <c r="U279" s="355"/>
      <c r="V279" s="350" t="s">
        <v>452</v>
      </c>
      <c r="W279" s="353"/>
      <c r="X279" s="454"/>
      <c r="Y279" s="454"/>
      <c r="Z279" s="454"/>
    </row>
    <row r="280" spans="1:26" s="67" customFormat="1" ht="14.25" hidden="1" customHeight="1">
      <c r="A280" s="354" t="s">
        <v>2623</v>
      </c>
      <c r="B280" s="357" t="s">
        <v>451</v>
      </c>
      <c r="C280" s="358" t="s">
        <v>455</v>
      </c>
      <c r="D280" s="352" t="s">
        <v>1635</v>
      </c>
      <c r="E280" s="67">
        <v>196377</v>
      </c>
      <c r="J280" s="67" t="s">
        <v>793</v>
      </c>
      <c r="K280" s="67" t="s">
        <v>793</v>
      </c>
      <c r="L280" s="67" t="s">
        <v>793</v>
      </c>
      <c r="M280" s="67" t="s">
        <v>293</v>
      </c>
      <c r="N280" s="67">
        <v>20.292100000000001</v>
      </c>
      <c r="O280" s="67">
        <v>92.994100000000003</v>
      </c>
      <c r="P280" s="67" t="s">
        <v>794</v>
      </c>
      <c r="Q280" s="67" t="s">
        <v>775</v>
      </c>
      <c r="R280" s="361"/>
      <c r="S280" s="354"/>
      <c r="T280" s="91"/>
      <c r="U280" s="87"/>
      <c r="V280" s="67" t="s">
        <v>455</v>
      </c>
      <c r="W280" s="353"/>
      <c r="X280" s="454"/>
      <c r="Y280" s="454"/>
      <c r="Z280" s="454"/>
    </row>
    <row r="281" spans="1:26" s="67" customFormat="1" ht="14.25" hidden="1" customHeight="1">
      <c r="A281" s="354" t="s">
        <v>2623</v>
      </c>
      <c r="B281" s="351" t="s">
        <v>451</v>
      </c>
      <c r="C281" s="351" t="s">
        <v>486</v>
      </c>
      <c r="D281" s="399" t="s">
        <v>1635</v>
      </c>
      <c r="E281" s="67">
        <v>196337</v>
      </c>
      <c r="J281" s="67" t="s">
        <v>793</v>
      </c>
      <c r="K281" s="350" t="s">
        <v>793</v>
      </c>
      <c r="L281" s="350" t="s">
        <v>793</v>
      </c>
      <c r="M281" s="67" t="s">
        <v>293</v>
      </c>
      <c r="N281" s="67">
        <v>20.509660719999999</v>
      </c>
      <c r="O281" s="67">
        <v>92.997230529999996</v>
      </c>
      <c r="P281" s="67" t="s">
        <v>794</v>
      </c>
      <c r="Q281" s="67" t="s">
        <v>775</v>
      </c>
      <c r="R281" s="353"/>
      <c r="S281" s="354"/>
      <c r="T281" s="91"/>
      <c r="U281" s="87"/>
      <c r="V281" s="67" t="s">
        <v>486</v>
      </c>
      <c r="W281" s="353"/>
      <c r="X281" s="454"/>
      <c r="Y281" s="454"/>
      <c r="Z281" s="454"/>
    </row>
    <row r="282" spans="1:26" s="67" customFormat="1" ht="14.25" hidden="1" customHeight="1">
      <c r="A282" s="357" t="s">
        <v>2623</v>
      </c>
      <c r="B282" s="357" t="s">
        <v>451</v>
      </c>
      <c r="C282" s="358" t="s">
        <v>1714</v>
      </c>
      <c r="D282" s="352"/>
      <c r="E282" s="67">
        <v>196369</v>
      </c>
      <c r="J282" s="67" t="s">
        <v>2627</v>
      </c>
      <c r="K282" s="67" t="s">
        <v>2596</v>
      </c>
      <c r="L282" s="67" t="s">
        <v>2596</v>
      </c>
      <c r="N282" s="350">
        <v>20.337610244751001</v>
      </c>
      <c r="O282" s="350">
        <v>92.969711303710895</v>
      </c>
      <c r="R282" s="361"/>
      <c r="S282" s="86"/>
      <c r="T282" s="91">
        <v>43591</v>
      </c>
      <c r="U282" s="361"/>
      <c r="W282" s="353"/>
      <c r="X282" s="454"/>
      <c r="Y282" s="454"/>
      <c r="Z282" s="454"/>
    </row>
    <row r="283" spans="1:26" s="67" customFormat="1" ht="14.25" hidden="1" customHeight="1">
      <c r="A283" s="357" t="s">
        <v>2623</v>
      </c>
      <c r="B283" s="357" t="s">
        <v>451</v>
      </c>
      <c r="C283" s="358" t="s">
        <v>2721</v>
      </c>
      <c r="D283" s="352"/>
      <c r="E283" s="350">
        <v>196369</v>
      </c>
      <c r="J283" s="67" t="s">
        <v>2627</v>
      </c>
      <c r="K283" s="67" t="s">
        <v>2596</v>
      </c>
      <c r="L283" s="67" t="s">
        <v>2596</v>
      </c>
      <c r="N283" s="350">
        <v>20.337610244751001</v>
      </c>
      <c r="O283" s="350">
        <v>92.969711303710895</v>
      </c>
      <c r="R283" s="361"/>
      <c r="S283" s="86"/>
      <c r="T283" s="91">
        <v>43591</v>
      </c>
      <c r="U283" s="361"/>
      <c r="W283" s="353"/>
      <c r="X283" s="454"/>
      <c r="Y283" s="454"/>
      <c r="Z283" s="454"/>
    </row>
    <row r="284" spans="1:26" s="67" customFormat="1" ht="14.25" hidden="1" customHeight="1">
      <c r="A284" s="354" t="s">
        <v>2623</v>
      </c>
      <c r="B284" s="351" t="s">
        <v>451</v>
      </c>
      <c r="C284" s="351" t="s">
        <v>458</v>
      </c>
      <c r="D284" s="399" t="s">
        <v>1635</v>
      </c>
      <c r="E284" s="67">
        <v>196359</v>
      </c>
      <c r="F284" s="350" t="s">
        <v>458</v>
      </c>
      <c r="J284" s="67" t="s">
        <v>793</v>
      </c>
      <c r="K284" s="67" t="s">
        <v>793</v>
      </c>
      <c r="L284" s="67" t="s">
        <v>793</v>
      </c>
      <c r="M284" s="67" t="s">
        <v>293</v>
      </c>
      <c r="N284" s="350">
        <v>20.361530299999998</v>
      </c>
      <c r="O284" s="350">
        <v>92.992073059999996</v>
      </c>
      <c r="P284" s="67" t="s">
        <v>794</v>
      </c>
      <c r="Q284" s="67" t="s">
        <v>775</v>
      </c>
      <c r="R284" s="353"/>
      <c r="S284" s="354"/>
      <c r="T284" s="91"/>
      <c r="U284" s="87"/>
      <c r="V284" s="67" t="s">
        <v>458</v>
      </c>
      <c r="W284" s="353"/>
      <c r="X284" s="454"/>
      <c r="Y284" s="454"/>
      <c r="Z284" s="454"/>
    </row>
    <row r="285" spans="1:26" s="67" customFormat="1" ht="14.25" hidden="1" customHeight="1">
      <c r="A285" s="354" t="s">
        <v>2623</v>
      </c>
      <c r="B285" s="351" t="s">
        <v>451</v>
      </c>
      <c r="C285" s="351" t="s">
        <v>485</v>
      </c>
      <c r="D285" s="399" t="s">
        <v>1635</v>
      </c>
      <c r="E285" s="67">
        <v>196351</v>
      </c>
      <c r="F285" s="350"/>
      <c r="J285" s="67" t="s">
        <v>793</v>
      </c>
      <c r="K285" s="350" t="s">
        <v>793</v>
      </c>
      <c r="L285" s="350" t="s">
        <v>793</v>
      </c>
      <c r="M285" s="67" t="s">
        <v>293</v>
      </c>
      <c r="N285" s="350">
        <v>20.50658035</v>
      </c>
      <c r="O285" s="350">
        <v>93.0434494</v>
      </c>
      <c r="P285" s="67" t="s">
        <v>794</v>
      </c>
      <c r="Q285" s="67" t="s">
        <v>775</v>
      </c>
      <c r="R285" s="353"/>
      <c r="S285" s="354"/>
      <c r="T285" s="91"/>
      <c r="U285" s="87"/>
      <c r="V285" s="67" t="s">
        <v>485</v>
      </c>
      <c r="W285" s="353"/>
      <c r="X285" s="454"/>
      <c r="Y285" s="454"/>
      <c r="Z285" s="454"/>
    </row>
    <row r="286" spans="1:26" s="67" customFormat="1" ht="14.25" hidden="1" customHeight="1">
      <c r="A286" s="354" t="s">
        <v>2623</v>
      </c>
      <c r="B286" s="351" t="s">
        <v>451</v>
      </c>
      <c r="C286" s="351" t="s">
        <v>499</v>
      </c>
      <c r="D286" s="399" t="s">
        <v>1635</v>
      </c>
      <c r="E286" s="67">
        <v>196331</v>
      </c>
      <c r="F286" s="67" t="s">
        <v>499</v>
      </c>
      <c r="J286" s="67" t="s">
        <v>793</v>
      </c>
      <c r="K286" s="67" t="s">
        <v>793</v>
      </c>
      <c r="L286" s="67" t="s">
        <v>793</v>
      </c>
      <c r="M286" s="67" t="s">
        <v>293</v>
      </c>
      <c r="N286" s="350">
        <v>20.564739230000001</v>
      </c>
      <c r="O286" s="350">
        <v>93.064781190000005</v>
      </c>
      <c r="P286" s="67" t="s">
        <v>794</v>
      </c>
      <c r="Q286" s="67" t="s">
        <v>775</v>
      </c>
      <c r="R286" s="353"/>
      <c r="S286" s="354"/>
      <c r="T286" s="91"/>
      <c r="U286" s="87"/>
      <c r="V286" s="67" t="s">
        <v>499</v>
      </c>
      <c r="W286" s="353"/>
      <c r="X286" s="454"/>
      <c r="Y286" s="454"/>
      <c r="Z286" s="454"/>
    </row>
    <row r="287" spans="1:26" s="67" customFormat="1" ht="14.25" hidden="1" customHeight="1">
      <c r="A287" s="354" t="s">
        <v>2623</v>
      </c>
      <c r="B287" s="351" t="s">
        <v>451</v>
      </c>
      <c r="C287" s="351" t="s">
        <v>467</v>
      </c>
      <c r="D287" s="399" t="s">
        <v>1635</v>
      </c>
      <c r="E287" s="67">
        <v>196356</v>
      </c>
      <c r="J287" s="67" t="s">
        <v>793</v>
      </c>
      <c r="K287" s="67" t="s">
        <v>793</v>
      </c>
      <c r="L287" s="67" t="s">
        <v>793</v>
      </c>
      <c r="M287" s="67" t="s">
        <v>293</v>
      </c>
      <c r="N287" s="67">
        <v>20.424389999999999</v>
      </c>
      <c r="O287" s="67">
        <v>93.012960000000007</v>
      </c>
      <c r="P287" s="67" t="s">
        <v>794</v>
      </c>
      <c r="Q287" s="67" t="s">
        <v>775</v>
      </c>
      <c r="R287" s="353"/>
      <c r="S287" s="354"/>
      <c r="T287" s="91"/>
      <c r="U287" s="87"/>
      <c r="V287" s="67" t="s">
        <v>467</v>
      </c>
      <c r="W287" s="353"/>
      <c r="X287" s="454"/>
      <c r="Y287" s="454"/>
      <c r="Z287" s="454"/>
    </row>
    <row r="288" spans="1:26" s="67" customFormat="1" ht="14.25" hidden="1" customHeight="1">
      <c r="A288" s="354" t="s">
        <v>2623</v>
      </c>
      <c r="B288" s="357" t="s">
        <v>451</v>
      </c>
      <c r="C288" s="358" t="s">
        <v>2772</v>
      </c>
      <c r="D288" s="352"/>
      <c r="E288" s="67">
        <v>196302</v>
      </c>
      <c r="F288" s="350"/>
      <c r="J288" s="67" t="s">
        <v>2627</v>
      </c>
      <c r="K288" s="350" t="s">
        <v>2596</v>
      </c>
      <c r="L288" s="350" t="s">
        <v>2596</v>
      </c>
      <c r="N288" s="67">
        <v>20.5702304840088</v>
      </c>
      <c r="O288" s="67">
        <v>92.977378845214801</v>
      </c>
      <c r="R288" s="361"/>
      <c r="S288" s="354"/>
      <c r="T288" s="91">
        <v>43591</v>
      </c>
      <c r="U288" s="361"/>
      <c r="V288" s="434" t="s">
        <v>2689</v>
      </c>
      <c r="W288" s="353"/>
      <c r="X288" s="454"/>
      <c r="Y288" s="454"/>
      <c r="Z288" s="454"/>
    </row>
    <row r="289" spans="1:26" s="67" customFormat="1" ht="14.25" hidden="1" customHeight="1">
      <c r="A289" s="354" t="s">
        <v>2623</v>
      </c>
      <c r="B289" s="351" t="s">
        <v>353</v>
      </c>
      <c r="C289" s="351" t="s">
        <v>355</v>
      </c>
      <c r="D289" s="399" t="s">
        <v>1636</v>
      </c>
      <c r="E289" s="67" t="s">
        <v>1329</v>
      </c>
      <c r="F289" s="350" t="s">
        <v>1639</v>
      </c>
      <c r="G289" s="67" t="s">
        <v>1641</v>
      </c>
      <c r="H289" s="67" t="s">
        <v>41</v>
      </c>
      <c r="J289" s="67" t="s">
        <v>43</v>
      </c>
      <c r="K289" s="350" t="s">
        <v>43</v>
      </c>
      <c r="L289" s="350" t="s">
        <v>755</v>
      </c>
      <c r="M289" s="67" t="s">
        <v>293</v>
      </c>
      <c r="N289" s="67">
        <v>19.091054</v>
      </c>
      <c r="O289" s="67">
        <v>93.865170000000006</v>
      </c>
      <c r="P289" s="67" t="s">
        <v>756</v>
      </c>
      <c r="Q289" s="67" t="s">
        <v>775</v>
      </c>
      <c r="R289" s="353">
        <v>0</v>
      </c>
      <c r="S289" s="354">
        <v>0</v>
      </c>
      <c r="T289" s="91"/>
      <c r="U289" s="87"/>
      <c r="V289" s="67" t="s">
        <v>355</v>
      </c>
      <c r="W289" s="353"/>
      <c r="X289" s="454"/>
      <c r="Y289" s="454"/>
      <c r="Z289" s="454"/>
    </row>
    <row r="290" spans="1:26" s="67" customFormat="1" ht="14.25" hidden="1" customHeight="1">
      <c r="A290" s="354" t="s">
        <v>2623</v>
      </c>
      <c r="B290" s="351" t="s">
        <v>353</v>
      </c>
      <c r="C290" s="351" t="s">
        <v>354</v>
      </c>
      <c r="D290" s="399" t="s">
        <v>1636</v>
      </c>
      <c r="E290" s="67" t="s">
        <v>1328</v>
      </c>
      <c r="F290" s="67" t="s">
        <v>1639</v>
      </c>
      <c r="G290" s="67" t="s">
        <v>1640</v>
      </c>
      <c r="H290" s="67" t="s">
        <v>41</v>
      </c>
      <c r="J290" s="67" t="s">
        <v>43</v>
      </c>
      <c r="K290" s="67" t="s">
        <v>43</v>
      </c>
      <c r="L290" s="67" t="s">
        <v>755</v>
      </c>
      <c r="M290" s="67" t="s">
        <v>790</v>
      </c>
      <c r="N290" s="67">
        <v>19.088283000000001</v>
      </c>
      <c r="O290" s="67">
        <v>93.857592999999994</v>
      </c>
      <c r="P290" s="67" t="s">
        <v>756</v>
      </c>
      <c r="Q290" s="67" t="s">
        <v>775</v>
      </c>
      <c r="R290" s="353">
        <v>0</v>
      </c>
      <c r="S290" s="354">
        <v>0</v>
      </c>
      <c r="T290" s="91"/>
      <c r="U290" s="87" t="s">
        <v>1636</v>
      </c>
      <c r="V290" s="67" t="s">
        <v>791</v>
      </c>
      <c r="W290" s="353"/>
      <c r="X290" s="454"/>
      <c r="Y290" s="454"/>
      <c r="Z290" s="454"/>
    </row>
    <row r="291" spans="1:26" s="67" customFormat="1" ht="14.25" hidden="1" customHeight="1">
      <c r="A291" s="354" t="s">
        <v>2623</v>
      </c>
      <c r="B291" s="357" t="s">
        <v>294</v>
      </c>
      <c r="C291" s="358" t="s">
        <v>447</v>
      </c>
      <c r="D291" s="352" t="s">
        <v>1635</v>
      </c>
      <c r="E291" s="67">
        <v>196143</v>
      </c>
      <c r="F291" s="67" t="s">
        <v>1643</v>
      </c>
      <c r="J291" s="67" t="s">
        <v>793</v>
      </c>
      <c r="K291" s="67" t="s">
        <v>793</v>
      </c>
      <c r="L291" s="67" t="s">
        <v>793</v>
      </c>
      <c r="M291" s="67" t="s">
        <v>790</v>
      </c>
      <c r="N291" s="67">
        <v>20.235199999999999</v>
      </c>
      <c r="O291" s="67">
        <v>92.805000000000007</v>
      </c>
      <c r="P291" s="67" t="s">
        <v>794</v>
      </c>
      <c r="Q291" s="67" t="s">
        <v>775</v>
      </c>
      <c r="R291" s="361"/>
      <c r="S291" s="86"/>
      <c r="T291" s="91"/>
      <c r="U291" s="87"/>
      <c r="V291" s="67" t="s">
        <v>447</v>
      </c>
      <c r="W291" s="353"/>
      <c r="X291" s="454"/>
      <c r="Y291" s="454"/>
      <c r="Z291" s="454"/>
    </row>
    <row r="292" spans="1:26" s="67" customFormat="1" ht="14.25" hidden="1" customHeight="1">
      <c r="A292" s="354" t="s">
        <v>2623</v>
      </c>
      <c r="B292" s="357" t="s">
        <v>294</v>
      </c>
      <c r="C292" s="358" t="s">
        <v>1643</v>
      </c>
      <c r="D292" s="352" t="s">
        <v>1855</v>
      </c>
      <c r="E292" s="67">
        <v>196138</v>
      </c>
      <c r="J292" s="67" t="s">
        <v>793</v>
      </c>
      <c r="K292" s="67" t="s">
        <v>793</v>
      </c>
      <c r="L292" s="67" t="s">
        <v>793</v>
      </c>
      <c r="N292" s="67">
        <v>20.2351894378662</v>
      </c>
      <c r="O292" s="67">
        <v>92.790191650390597</v>
      </c>
      <c r="P292" s="67" t="s">
        <v>794</v>
      </c>
      <c r="R292" s="361"/>
      <c r="S292" s="86"/>
      <c r="T292" s="91"/>
      <c r="U292" s="87"/>
      <c r="W292" s="353"/>
      <c r="X292" s="454"/>
      <c r="Y292" s="454"/>
      <c r="Z292" s="454"/>
    </row>
    <row r="293" spans="1:26" s="67" customFormat="1" ht="14.25" hidden="1" customHeight="1">
      <c r="A293" s="354" t="s">
        <v>2623</v>
      </c>
      <c r="B293" s="357" t="s">
        <v>294</v>
      </c>
      <c r="C293" s="358" t="s">
        <v>448</v>
      </c>
      <c r="D293" s="352" t="s">
        <v>1635</v>
      </c>
      <c r="E293" s="67">
        <v>196152</v>
      </c>
      <c r="J293" s="67" t="s">
        <v>793</v>
      </c>
      <c r="K293" s="67" t="s">
        <v>793</v>
      </c>
      <c r="L293" s="67" t="s">
        <v>793</v>
      </c>
      <c r="M293" s="67" t="s">
        <v>293</v>
      </c>
      <c r="N293" s="67">
        <v>20.235199999999999</v>
      </c>
      <c r="O293" s="67">
        <v>92.790199999999999</v>
      </c>
      <c r="P293" s="67" t="s">
        <v>794</v>
      </c>
      <c r="Q293" s="67" t="s">
        <v>775</v>
      </c>
      <c r="R293" s="361"/>
      <c r="S293" s="86"/>
      <c r="T293" s="91"/>
      <c r="U293" s="87"/>
      <c r="V293" s="67" t="s">
        <v>448</v>
      </c>
      <c r="W293" s="353"/>
      <c r="X293" s="454"/>
      <c r="Y293" s="454"/>
      <c r="Z293" s="454"/>
    </row>
    <row r="294" spans="1:26" s="67" customFormat="1" ht="14.25" hidden="1" customHeight="1">
      <c r="A294" s="354" t="s">
        <v>2623</v>
      </c>
      <c r="B294" s="357" t="s">
        <v>294</v>
      </c>
      <c r="C294" s="358" t="s">
        <v>1860</v>
      </c>
      <c r="D294" s="352" t="s">
        <v>1855</v>
      </c>
      <c r="E294" s="350"/>
      <c r="F294" s="350"/>
      <c r="J294" s="67" t="s">
        <v>793</v>
      </c>
      <c r="K294" s="350" t="s">
        <v>793</v>
      </c>
      <c r="L294" s="350" t="s">
        <v>793</v>
      </c>
      <c r="O294" s="350"/>
      <c r="P294" s="67" t="s">
        <v>794</v>
      </c>
      <c r="R294" s="361"/>
      <c r="S294" s="354"/>
      <c r="T294" s="91"/>
      <c r="U294" s="87"/>
      <c r="W294" s="353"/>
      <c r="X294" s="454"/>
      <c r="Y294" s="454"/>
      <c r="Z294" s="454"/>
    </row>
    <row r="295" spans="1:26" s="67" customFormat="1" ht="14.25" hidden="1" customHeight="1">
      <c r="A295" s="354" t="s">
        <v>2623</v>
      </c>
      <c r="B295" s="357" t="s">
        <v>294</v>
      </c>
      <c r="C295" s="358" t="s">
        <v>412</v>
      </c>
      <c r="D295" s="352" t="s">
        <v>1635</v>
      </c>
      <c r="J295" s="67" t="s">
        <v>793</v>
      </c>
      <c r="K295" s="67" t="s">
        <v>793</v>
      </c>
      <c r="L295" s="67" t="s">
        <v>793</v>
      </c>
      <c r="M295" s="67" t="s">
        <v>790</v>
      </c>
      <c r="P295" s="67" t="s">
        <v>794</v>
      </c>
      <c r="Q295" s="67" t="s">
        <v>775</v>
      </c>
      <c r="R295" s="361"/>
      <c r="S295" s="86"/>
      <c r="T295" s="91"/>
      <c r="U295" s="87"/>
      <c r="V295" s="67" t="s">
        <v>412</v>
      </c>
      <c r="W295" s="353"/>
      <c r="X295" s="454"/>
      <c r="Y295" s="454"/>
      <c r="Z295" s="454"/>
    </row>
    <row r="296" spans="1:26" s="67" customFormat="1" ht="14.25" customHeight="1">
      <c r="A296" s="354" t="s">
        <v>2623</v>
      </c>
      <c r="B296" s="357" t="s">
        <v>294</v>
      </c>
      <c r="C296" s="358" t="s">
        <v>413</v>
      </c>
      <c r="D296" s="399" t="s">
        <v>3065</v>
      </c>
      <c r="E296" s="350" t="s">
        <v>1339</v>
      </c>
      <c r="F296" s="350" t="s">
        <v>1720</v>
      </c>
      <c r="G296" s="67" t="s">
        <v>1721</v>
      </c>
      <c r="H296" s="67" t="s">
        <v>41</v>
      </c>
      <c r="J296" s="67" t="s">
        <v>43</v>
      </c>
      <c r="K296" s="350" t="s">
        <v>43</v>
      </c>
      <c r="L296" s="350" t="s">
        <v>789</v>
      </c>
      <c r="M296" s="67" t="s">
        <v>790</v>
      </c>
      <c r="N296" s="67">
        <v>20.128488999999998</v>
      </c>
      <c r="O296" s="67">
        <v>92.875814000000005</v>
      </c>
      <c r="P296" s="67" t="s">
        <v>756</v>
      </c>
      <c r="Q296" s="67" t="s">
        <v>775</v>
      </c>
      <c r="R296" s="458">
        <v>380</v>
      </c>
      <c r="S296" s="458">
        <v>2435</v>
      </c>
      <c r="T296" s="91"/>
      <c r="U296" s="87"/>
      <c r="V296" s="67" t="s">
        <v>835</v>
      </c>
      <c r="W296" s="353"/>
      <c r="X296" s="454">
        <v>100</v>
      </c>
      <c r="Y296" s="454">
        <v>301</v>
      </c>
      <c r="Z296" s="454">
        <v>401</v>
      </c>
    </row>
    <row r="297" spans="1:26" s="67" customFormat="1" ht="14.25" hidden="1" customHeight="1">
      <c r="A297" s="354" t="s">
        <v>2623</v>
      </c>
      <c r="B297" s="357" t="s">
        <v>294</v>
      </c>
      <c r="C297" s="358" t="s">
        <v>860</v>
      </c>
      <c r="D297" s="352" t="s">
        <v>1636</v>
      </c>
      <c r="E297" s="67" t="s">
        <v>1353</v>
      </c>
      <c r="F297" s="67" t="s">
        <v>1642</v>
      </c>
      <c r="G297" s="67" t="s">
        <v>1668</v>
      </c>
      <c r="J297" s="67" t="s">
        <v>43</v>
      </c>
      <c r="K297" s="350" t="s">
        <v>43</v>
      </c>
      <c r="L297" s="350" t="s">
        <v>755</v>
      </c>
      <c r="M297" s="67" t="s">
        <v>790</v>
      </c>
      <c r="N297" s="67">
        <v>20.181238</v>
      </c>
      <c r="O297" s="67">
        <v>92.807418999999996</v>
      </c>
      <c r="P297" s="67" t="s">
        <v>756</v>
      </c>
      <c r="Q297" s="67" t="s">
        <v>775</v>
      </c>
      <c r="R297" s="361"/>
      <c r="S297" s="354"/>
      <c r="T297" s="91"/>
      <c r="U297" s="87"/>
      <c r="V297" s="67" t="s">
        <v>860</v>
      </c>
      <c r="W297" s="353"/>
      <c r="X297" s="454"/>
      <c r="Y297" s="454"/>
      <c r="Z297" s="454"/>
    </row>
    <row r="298" spans="1:26" s="67" customFormat="1" ht="14.25" customHeight="1">
      <c r="A298" s="354" t="s">
        <v>2623</v>
      </c>
      <c r="B298" s="357" t="s">
        <v>294</v>
      </c>
      <c r="C298" s="358" t="s">
        <v>424</v>
      </c>
      <c r="D298" s="399" t="s">
        <v>3065</v>
      </c>
      <c r="E298" s="67" t="s">
        <v>1351</v>
      </c>
      <c r="F298" s="67" t="s">
        <v>1642</v>
      </c>
      <c r="G298" s="67" t="s">
        <v>1668</v>
      </c>
      <c r="H298" s="67" t="s">
        <v>41</v>
      </c>
      <c r="J298" s="67" t="s">
        <v>43</v>
      </c>
      <c r="K298" s="67" t="s">
        <v>43</v>
      </c>
      <c r="L298" s="67" t="s">
        <v>789</v>
      </c>
      <c r="M298" s="67" t="s">
        <v>790</v>
      </c>
      <c r="N298" s="67">
        <v>20.179417000000001</v>
      </c>
      <c r="O298" s="67">
        <v>92.813028000000003</v>
      </c>
      <c r="P298" s="67" t="s">
        <v>756</v>
      </c>
      <c r="R298" s="458">
        <v>1012</v>
      </c>
      <c r="S298" s="458">
        <v>5066</v>
      </c>
      <c r="T298" s="91"/>
      <c r="U298" s="87" t="s">
        <v>857</v>
      </c>
      <c r="W298" s="353"/>
      <c r="X298" s="454">
        <v>46</v>
      </c>
      <c r="Y298" s="454">
        <v>436</v>
      </c>
      <c r="Z298" s="454">
        <v>482</v>
      </c>
    </row>
    <row r="299" spans="1:26" s="67" customFormat="1" ht="14.25" customHeight="1">
      <c r="A299" s="354" t="s">
        <v>2623</v>
      </c>
      <c r="B299" s="357" t="s">
        <v>294</v>
      </c>
      <c r="C299" s="358" t="s">
        <v>426</v>
      </c>
      <c r="D299" s="399" t="s">
        <v>3065</v>
      </c>
      <c r="E299" s="350" t="s">
        <v>1354</v>
      </c>
      <c r="F299" s="350" t="s">
        <v>1642</v>
      </c>
      <c r="G299" s="67" t="s">
        <v>1668</v>
      </c>
      <c r="H299" s="67" t="s">
        <v>41</v>
      </c>
      <c r="J299" s="67" t="s">
        <v>43</v>
      </c>
      <c r="K299" s="350" t="s">
        <v>43</v>
      </c>
      <c r="L299" s="350" t="s">
        <v>789</v>
      </c>
      <c r="M299" s="67" t="s">
        <v>790</v>
      </c>
      <c r="N299" s="67">
        <v>20.181405999999999</v>
      </c>
      <c r="O299" s="67">
        <v>92.807552000000001</v>
      </c>
      <c r="P299" s="67" t="s">
        <v>756</v>
      </c>
      <c r="R299" s="458">
        <v>1346</v>
      </c>
      <c r="S299" s="458">
        <v>8414</v>
      </c>
      <c r="T299" s="91"/>
      <c r="U299" s="87" t="s">
        <v>857</v>
      </c>
      <c r="W299" s="353"/>
      <c r="X299" s="454">
        <v>242</v>
      </c>
      <c r="Y299" s="454">
        <v>822</v>
      </c>
      <c r="Z299" s="454">
        <v>1064</v>
      </c>
    </row>
    <row r="300" spans="1:26" s="67" customFormat="1" ht="14.25" hidden="1" customHeight="1">
      <c r="A300" s="354" t="s">
        <v>2623</v>
      </c>
      <c r="B300" s="357" t="s">
        <v>294</v>
      </c>
      <c r="C300" s="358" t="s">
        <v>1088</v>
      </c>
      <c r="D300" s="352" t="s">
        <v>1635</v>
      </c>
      <c r="J300" s="67" t="s">
        <v>793</v>
      </c>
      <c r="K300" s="350" t="s">
        <v>793</v>
      </c>
      <c r="L300" s="350" t="s">
        <v>793</v>
      </c>
      <c r="M300" s="67" t="s">
        <v>790</v>
      </c>
      <c r="P300" s="67" t="s">
        <v>794</v>
      </c>
      <c r="Q300" s="67" t="s">
        <v>757</v>
      </c>
      <c r="R300" s="361"/>
      <c r="S300" s="354"/>
      <c r="T300" s="91">
        <v>42804</v>
      </c>
      <c r="U300" s="87"/>
      <c r="V300" s="67" t="s">
        <v>1088</v>
      </c>
      <c r="W300" s="353"/>
      <c r="X300" s="454"/>
      <c r="Y300" s="454"/>
      <c r="Z300" s="454"/>
    </row>
    <row r="301" spans="1:26" s="67" customFormat="1" ht="14.25" hidden="1" customHeight="1">
      <c r="A301" s="354" t="s">
        <v>2623</v>
      </c>
      <c r="B301" s="357" t="s">
        <v>294</v>
      </c>
      <c r="C301" s="358" t="s">
        <v>2618</v>
      </c>
      <c r="D301" s="399" t="s">
        <v>3065</v>
      </c>
      <c r="E301" s="67" t="s">
        <v>1357</v>
      </c>
      <c r="F301" s="67" t="s">
        <v>1642</v>
      </c>
      <c r="G301" s="67" t="s">
        <v>1668</v>
      </c>
      <c r="H301" s="67" t="s">
        <v>41</v>
      </c>
      <c r="J301" s="67" t="s">
        <v>43</v>
      </c>
      <c r="K301" s="350" t="s">
        <v>43</v>
      </c>
      <c r="L301" s="350" t="s">
        <v>767</v>
      </c>
      <c r="M301" s="67" t="s">
        <v>790</v>
      </c>
      <c r="N301" s="67">
        <v>20.182987000000001</v>
      </c>
      <c r="O301" s="67">
        <v>92.804803000000007</v>
      </c>
      <c r="P301" s="67" t="s">
        <v>768</v>
      </c>
      <c r="Q301" s="67" t="s">
        <v>775</v>
      </c>
      <c r="R301" s="458">
        <v>41</v>
      </c>
      <c r="S301" s="458">
        <v>226</v>
      </c>
      <c r="T301" s="91"/>
      <c r="U301" s="87"/>
      <c r="V301" s="350" t="s">
        <v>862</v>
      </c>
      <c r="W301" s="353"/>
      <c r="X301" s="454"/>
      <c r="Y301" s="454"/>
      <c r="Z301" s="454"/>
    </row>
    <row r="302" spans="1:26" s="67" customFormat="1" ht="14.25" hidden="1" customHeight="1">
      <c r="A302" s="354" t="s">
        <v>2623</v>
      </c>
      <c r="B302" s="357" t="s">
        <v>294</v>
      </c>
      <c r="C302" s="358" t="s">
        <v>414</v>
      </c>
      <c r="D302" s="352" t="s">
        <v>1635</v>
      </c>
      <c r="E302" s="67">
        <v>196200</v>
      </c>
      <c r="J302" s="67" t="s">
        <v>799</v>
      </c>
      <c r="K302" s="67" t="s">
        <v>793</v>
      </c>
      <c r="L302" s="67" t="s">
        <v>799</v>
      </c>
      <c r="M302" s="67" t="s">
        <v>790</v>
      </c>
      <c r="N302" s="67">
        <v>20.143859859999999</v>
      </c>
      <c r="O302" s="67">
        <v>92.867576600000007</v>
      </c>
      <c r="P302" s="67" t="s">
        <v>918</v>
      </c>
      <c r="Q302" s="67" t="s">
        <v>757</v>
      </c>
      <c r="R302" s="361"/>
      <c r="S302" s="354"/>
      <c r="T302" s="91">
        <v>42811</v>
      </c>
      <c r="U302" s="87"/>
      <c r="W302" s="353"/>
      <c r="X302" s="454"/>
      <c r="Y302" s="454"/>
      <c r="Z302" s="454"/>
    </row>
    <row r="303" spans="1:26" s="67" customFormat="1" ht="14.25" hidden="1" customHeight="1">
      <c r="A303" s="354" t="s">
        <v>2623</v>
      </c>
      <c r="B303" s="351" t="s">
        <v>294</v>
      </c>
      <c r="C303" s="351" t="s">
        <v>2564</v>
      </c>
      <c r="D303" s="399"/>
      <c r="E303" s="67">
        <v>196203</v>
      </c>
      <c r="F303" s="351"/>
      <c r="J303" s="67" t="s">
        <v>793</v>
      </c>
      <c r="K303" s="351" t="s">
        <v>793</v>
      </c>
      <c r="L303" s="351" t="s">
        <v>793</v>
      </c>
      <c r="N303" s="67">
        <v>20.142469406127901</v>
      </c>
      <c r="O303" s="67">
        <v>92.863967895507798</v>
      </c>
      <c r="R303" s="357"/>
      <c r="S303" s="358"/>
      <c r="T303" s="91"/>
      <c r="U303" s="87"/>
      <c r="W303" s="353"/>
      <c r="X303" s="454"/>
      <c r="Y303" s="454"/>
      <c r="Z303" s="454"/>
    </row>
    <row r="304" spans="1:26" s="67" customFormat="1" ht="14.25" hidden="1" customHeight="1">
      <c r="A304" s="354" t="s">
        <v>2623</v>
      </c>
      <c r="B304" s="351" t="s">
        <v>294</v>
      </c>
      <c r="C304" s="351" t="s">
        <v>2551</v>
      </c>
      <c r="D304" s="399"/>
      <c r="E304" s="67">
        <v>196132</v>
      </c>
      <c r="J304" s="67" t="s">
        <v>793</v>
      </c>
      <c r="K304" s="350" t="s">
        <v>793</v>
      </c>
      <c r="L304" s="350" t="s">
        <v>793</v>
      </c>
      <c r="R304" s="353"/>
      <c r="S304" s="459"/>
      <c r="T304" s="91"/>
      <c r="U304" s="87"/>
      <c r="W304" s="353"/>
      <c r="X304" s="454"/>
      <c r="Y304" s="454"/>
      <c r="Z304" s="454"/>
    </row>
    <row r="305" spans="1:26" s="67" customFormat="1" ht="14.25" hidden="1" customHeight="1">
      <c r="A305" s="354" t="s">
        <v>2623</v>
      </c>
      <c r="B305" s="357" t="s">
        <v>294</v>
      </c>
      <c r="C305" s="358" t="s">
        <v>454</v>
      </c>
      <c r="D305" s="352" t="s">
        <v>1635</v>
      </c>
      <c r="E305" s="67">
        <v>196172</v>
      </c>
      <c r="J305" s="67" t="s">
        <v>799</v>
      </c>
      <c r="K305" s="67" t="s">
        <v>793</v>
      </c>
      <c r="L305" s="67" t="s">
        <v>799</v>
      </c>
      <c r="M305" s="67" t="s">
        <v>293</v>
      </c>
      <c r="N305" s="67">
        <v>20.286720280000001</v>
      </c>
      <c r="O305" s="67">
        <v>92.882843019999996</v>
      </c>
      <c r="P305" s="67" t="s">
        <v>918</v>
      </c>
      <c r="Q305" s="67" t="s">
        <v>757</v>
      </c>
      <c r="R305" s="361"/>
      <c r="S305" s="354"/>
      <c r="T305" s="91">
        <v>42811</v>
      </c>
      <c r="U305" s="87"/>
      <c r="V305" s="350"/>
      <c r="W305" s="353"/>
      <c r="X305" s="454"/>
      <c r="Y305" s="454"/>
      <c r="Z305" s="454"/>
    </row>
    <row r="306" spans="1:26" s="67" customFormat="1" ht="14.25" customHeight="1">
      <c r="A306" s="354" t="s">
        <v>2623</v>
      </c>
      <c r="B306" s="357" t="s">
        <v>294</v>
      </c>
      <c r="C306" s="358" t="s">
        <v>423</v>
      </c>
      <c r="D306" s="399" t="s">
        <v>3065</v>
      </c>
      <c r="E306" s="67" t="s">
        <v>1349</v>
      </c>
      <c r="F306" s="67" t="s">
        <v>414</v>
      </c>
      <c r="G306" s="67" t="s">
        <v>1722</v>
      </c>
      <c r="H306" s="67" t="s">
        <v>41</v>
      </c>
      <c r="J306" s="67" t="s">
        <v>43</v>
      </c>
      <c r="K306" s="67" t="s">
        <v>43</v>
      </c>
      <c r="L306" s="67" t="s">
        <v>789</v>
      </c>
      <c r="M306" s="67" t="s">
        <v>790</v>
      </c>
      <c r="N306" s="67">
        <v>20.16846</v>
      </c>
      <c r="O306" s="67">
        <v>92.827427</v>
      </c>
      <c r="P306" s="67" t="s">
        <v>756</v>
      </c>
      <c r="Q306" s="67" t="s">
        <v>775</v>
      </c>
      <c r="R306" s="458">
        <v>1713</v>
      </c>
      <c r="S306" s="458">
        <v>11460</v>
      </c>
      <c r="T306" s="91"/>
      <c r="U306" s="87"/>
      <c r="V306" s="67" t="s">
        <v>423</v>
      </c>
      <c r="W306" s="353"/>
      <c r="X306" s="454">
        <v>104</v>
      </c>
      <c r="Y306" s="454">
        <v>810</v>
      </c>
      <c r="Z306" s="454">
        <v>914</v>
      </c>
    </row>
    <row r="307" spans="1:26" s="67" customFormat="1" ht="14.25" hidden="1" customHeight="1">
      <c r="A307" s="354" t="s">
        <v>2623</v>
      </c>
      <c r="B307" s="357" t="s">
        <v>294</v>
      </c>
      <c r="C307" s="358" t="s">
        <v>422</v>
      </c>
      <c r="D307" s="399" t="s">
        <v>3065</v>
      </c>
      <c r="E307" s="67" t="s">
        <v>1348</v>
      </c>
      <c r="F307" s="67" t="s">
        <v>414</v>
      </c>
      <c r="G307" s="67" t="s">
        <v>1722</v>
      </c>
      <c r="H307" s="67" t="s">
        <v>41</v>
      </c>
      <c r="J307" s="67" t="s">
        <v>43</v>
      </c>
      <c r="K307" s="67" t="s">
        <v>43</v>
      </c>
      <c r="L307" s="67" t="s">
        <v>767</v>
      </c>
      <c r="M307" s="67" t="s">
        <v>790</v>
      </c>
      <c r="N307" s="67">
        <v>20.167421999999998</v>
      </c>
      <c r="O307" s="67">
        <v>92.830074999999994</v>
      </c>
      <c r="P307" s="67" t="s">
        <v>768</v>
      </c>
      <c r="R307" s="458">
        <v>518</v>
      </c>
      <c r="S307" s="458">
        <v>2951</v>
      </c>
      <c r="T307" s="91"/>
      <c r="U307" s="87" t="s">
        <v>852</v>
      </c>
      <c r="V307" s="67" t="s">
        <v>853</v>
      </c>
      <c r="W307" s="353"/>
      <c r="X307" s="454"/>
      <c r="Y307" s="454"/>
      <c r="Z307" s="454"/>
    </row>
    <row r="308" spans="1:26" s="67" customFormat="1" ht="14.25" hidden="1" customHeight="1">
      <c r="A308" s="354" t="s">
        <v>2623</v>
      </c>
      <c r="B308" s="357" t="s">
        <v>294</v>
      </c>
      <c r="C308" s="358" t="s">
        <v>297</v>
      </c>
      <c r="D308" s="352" t="s">
        <v>1635</v>
      </c>
      <c r="J308" s="350" t="s">
        <v>793</v>
      </c>
      <c r="K308" s="350" t="s">
        <v>793</v>
      </c>
      <c r="L308" s="67" t="s">
        <v>793</v>
      </c>
      <c r="M308" s="67" t="s">
        <v>790</v>
      </c>
      <c r="P308" s="67" t="s">
        <v>794</v>
      </c>
      <c r="Q308" s="67" t="s">
        <v>775</v>
      </c>
      <c r="R308" s="361"/>
      <c r="S308" s="354"/>
      <c r="T308" s="91"/>
      <c r="U308" s="87"/>
      <c r="V308" s="350" t="s">
        <v>297</v>
      </c>
      <c r="W308" s="353"/>
      <c r="X308" s="454"/>
      <c r="Y308" s="454"/>
      <c r="Z308" s="454"/>
    </row>
    <row r="309" spans="1:26" s="67" customFormat="1" ht="14.25" hidden="1" customHeight="1">
      <c r="A309" s="354" t="s">
        <v>2623</v>
      </c>
      <c r="B309" s="351" t="s">
        <v>294</v>
      </c>
      <c r="C309" s="358" t="s">
        <v>2565</v>
      </c>
      <c r="D309" s="352"/>
      <c r="E309" s="67">
        <v>196202</v>
      </c>
      <c r="F309" s="67" t="s">
        <v>414</v>
      </c>
      <c r="J309" s="67" t="s">
        <v>793</v>
      </c>
      <c r="K309" s="67" t="s">
        <v>793</v>
      </c>
      <c r="L309" s="351" t="s">
        <v>793</v>
      </c>
      <c r="N309" s="67">
        <v>20.170469284057599</v>
      </c>
      <c r="O309" s="67">
        <v>92.8343505859375</v>
      </c>
      <c r="R309" s="361"/>
      <c r="S309" s="354"/>
      <c r="T309" s="91"/>
      <c r="U309" s="87"/>
      <c r="W309" s="353"/>
      <c r="X309" s="454"/>
      <c r="Y309" s="454"/>
      <c r="Z309" s="454"/>
    </row>
    <row r="310" spans="1:26" s="67" customFormat="1" ht="14.25" hidden="1" customHeight="1">
      <c r="A310" s="354" t="s">
        <v>2623</v>
      </c>
      <c r="B310" s="351" t="s">
        <v>294</v>
      </c>
      <c r="C310" s="351" t="s">
        <v>1722</v>
      </c>
      <c r="D310" s="399"/>
      <c r="E310" s="67">
        <v>196206</v>
      </c>
      <c r="F310" s="351" t="s">
        <v>414</v>
      </c>
      <c r="J310" s="67" t="s">
        <v>793</v>
      </c>
      <c r="K310" s="351" t="s">
        <v>793</v>
      </c>
      <c r="L310" s="351" t="s">
        <v>793</v>
      </c>
      <c r="N310" s="67">
        <v>20.168970108032202</v>
      </c>
      <c r="O310" s="67">
        <v>92.826896667480497</v>
      </c>
      <c r="R310" s="353"/>
      <c r="S310" s="86"/>
      <c r="T310" s="91"/>
      <c r="U310" s="87"/>
      <c r="V310" s="350"/>
      <c r="W310" s="353"/>
      <c r="X310" s="454"/>
      <c r="Y310" s="454"/>
      <c r="Z310" s="454"/>
    </row>
    <row r="311" spans="1:26" s="67" customFormat="1" ht="14.25" hidden="1" customHeight="1">
      <c r="A311" s="354" t="s">
        <v>2623</v>
      </c>
      <c r="B311" s="357" t="s">
        <v>294</v>
      </c>
      <c r="C311" s="358" t="s">
        <v>1858</v>
      </c>
      <c r="D311" s="352" t="s">
        <v>1855</v>
      </c>
      <c r="J311" s="67" t="s">
        <v>793</v>
      </c>
      <c r="K311" s="67" t="s">
        <v>793</v>
      </c>
      <c r="L311" s="67" t="s">
        <v>793</v>
      </c>
      <c r="P311" s="67" t="s">
        <v>794</v>
      </c>
      <c r="R311" s="361"/>
      <c r="S311" s="354"/>
      <c r="T311" s="91"/>
      <c r="U311" s="87"/>
      <c r="W311" s="353"/>
      <c r="X311" s="454"/>
      <c r="Y311" s="454"/>
      <c r="Z311" s="454"/>
    </row>
    <row r="312" spans="1:26" s="67" customFormat="1" ht="14.25" hidden="1" customHeight="1">
      <c r="A312" s="354" t="s">
        <v>2623</v>
      </c>
      <c r="B312" s="357" t="s">
        <v>294</v>
      </c>
      <c r="C312" s="358" t="s">
        <v>442</v>
      </c>
      <c r="D312" s="352" t="s">
        <v>1635</v>
      </c>
      <c r="E312" s="67">
        <v>196140</v>
      </c>
      <c r="F312" s="350"/>
      <c r="J312" s="67" t="s">
        <v>793</v>
      </c>
      <c r="K312" s="350" t="s">
        <v>793</v>
      </c>
      <c r="L312" s="350" t="s">
        <v>793</v>
      </c>
      <c r="M312" s="67" t="s">
        <v>293</v>
      </c>
      <c r="N312" s="67">
        <v>20.218299999999999</v>
      </c>
      <c r="O312" s="67">
        <v>92.805999999999997</v>
      </c>
      <c r="P312" s="67" t="s">
        <v>794</v>
      </c>
      <c r="Q312" s="67" t="s">
        <v>775</v>
      </c>
      <c r="R312" s="361"/>
      <c r="S312" s="86"/>
      <c r="T312" s="91"/>
      <c r="U312" s="87"/>
      <c r="V312" s="67" t="s">
        <v>442</v>
      </c>
      <c r="W312" s="353"/>
      <c r="X312" s="454"/>
      <c r="Y312" s="454"/>
      <c r="Z312" s="454"/>
    </row>
    <row r="313" spans="1:26" s="67" customFormat="1" ht="14.25" hidden="1" customHeight="1">
      <c r="A313" s="354" t="s">
        <v>2623</v>
      </c>
      <c r="B313" s="357" t="s">
        <v>294</v>
      </c>
      <c r="C313" s="358" t="s">
        <v>845</v>
      </c>
      <c r="D313" s="352" t="s">
        <v>1636</v>
      </c>
      <c r="E313" s="67" t="s">
        <v>1344</v>
      </c>
      <c r="F313" s="67" t="s">
        <v>1667</v>
      </c>
      <c r="G313" s="67">
        <v>0</v>
      </c>
      <c r="J313" s="67" t="s">
        <v>43</v>
      </c>
      <c r="K313" s="67" t="s">
        <v>43</v>
      </c>
      <c r="L313" s="67" t="s">
        <v>755</v>
      </c>
      <c r="N313" s="67">
        <v>20.153129</v>
      </c>
      <c r="O313" s="67">
        <v>92.897177999999997</v>
      </c>
      <c r="P313" s="67" t="s">
        <v>756</v>
      </c>
      <c r="R313" s="361"/>
      <c r="S313" s="86"/>
      <c r="T313" s="91"/>
      <c r="U313" s="87"/>
      <c r="V313" s="67" t="s">
        <v>846</v>
      </c>
      <c r="W313" s="353"/>
      <c r="X313" s="454"/>
      <c r="Y313" s="454"/>
      <c r="Z313" s="454"/>
    </row>
    <row r="314" spans="1:26" s="67" customFormat="1" ht="14.25" hidden="1" customHeight="1">
      <c r="A314" s="354" t="s">
        <v>2623</v>
      </c>
      <c r="B314" s="351" t="s">
        <v>294</v>
      </c>
      <c r="C314" s="351" t="s">
        <v>2558</v>
      </c>
      <c r="D314" s="399"/>
      <c r="E314" s="351">
        <v>196126</v>
      </c>
      <c r="F314" s="67" t="s">
        <v>2560</v>
      </c>
      <c r="J314" s="67" t="s">
        <v>793</v>
      </c>
      <c r="K314" s="351" t="s">
        <v>793</v>
      </c>
      <c r="L314" s="351" t="s">
        <v>793</v>
      </c>
      <c r="N314" s="350">
        <v>20.199499130248999</v>
      </c>
      <c r="O314" s="350">
        <v>92.834327697753906</v>
      </c>
      <c r="R314" s="353"/>
      <c r="S314" s="86"/>
      <c r="T314" s="91"/>
      <c r="U314" s="87"/>
      <c r="W314" s="353"/>
      <c r="X314" s="454"/>
      <c r="Y314" s="454"/>
      <c r="Z314" s="454"/>
    </row>
    <row r="315" spans="1:26" s="67" customFormat="1" ht="14.25" hidden="1" customHeight="1">
      <c r="A315" s="354" t="s">
        <v>2623</v>
      </c>
      <c r="B315" s="351" t="s">
        <v>294</v>
      </c>
      <c r="C315" s="351" t="s">
        <v>2559</v>
      </c>
      <c r="D315" s="399"/>
      <c r="E315" s="67">
        <v>196128</v>
      </c>
      <c r="F315" s="350" t="s">
        <v>2560</v>
      </c>
      <c r="J315" s="67" t="s">
        <v>793</v>
      </c>
      <c r="K315" s="351" t="s">
        <v>793</v>
      </c>
      <c r="L315" s="351" t="s">
        <v>793</v>
      </c>
      <c r="N315" s="67">
        <v>20.194370269775401</v>
      </c>
      <c r="O315" s="67">
        <v>92.834007263183594</v>
      </c>
      <c r="R315" s="353"/>
      <c r="S315" s="459"/>
      <c r="T315" s="91"/>
      <c r="U315" s="87"/>
      <c r="W315" s="353"/>
      <c r="X315" s="454"/>
      <c r="Y315" s="454"/>
      <c r="Z315" s="454"/>
    </row>
    <row r="316" spans="1:26" s="67" customFormat="1" ht="14.25" hidden="1" customHeight="1">
      <c r="A316" s="354" t="s">
        <v>2623</v>
      </c>
      <c r="B316" s="357" t="s">
        <v>294</v>
      </c>
      <c r="C316" s="358" t="s">
        <v>434</v>
      </c>
      <c r="D316" s="352" t="s">
        <v>1635</v>
      </c>
      <c r="E316" s="351">
        <v>196128</v>
      </c>
      <c r="F316" s="350"/>
      <c r="J316" s="67" t="s">
        <v>799</v>
      </c>
      <c r="K316" s="67" t="s">
        <v>793</v>
      </c>
      <c r="L316" s="67" t="s">
        <v>799</v>
      </c>
      <c r="M316" s="67" t="s">
        <v>790</v>
      </c>
      <c r="N316" s="67">
        <v>20.19437027</v>
      </c>
      <c r="O316" s="67">
        <v>92.834007260000007</v>
      </c>
      <c r="P316" s="67" t="s">
        <v>918</v>
      </c>
      <c r="Q316" s="67" t="s">
        <v>757</v>
      </c>
      <c r="R316" s="361"/>
      <c r="S316" s="86"/>
      <c r="T316" s="91">
        <v>42811</v>
      </c>
      <c r="U316" s="87"/>
      <c r="W316" s="353"/>
      <c r="X316" s="454"/>
      <c r="Y316" s="454"/>
      <c r="Z316" s="454"/>
    </row>
    <row r="317" spans="1:26" s="67" customFormat="1" ht="14.25" hidden="1" customHeight="1">
      <c r="A317" s="354" t="s">
        <v>2623</v>
      </c>
      <c r="B317" s="357" t="s">
        <v>294</v>
      </c>
      <c r="C317" s="358" t="s">
        <v>428</v>
      </c>
      <c r="D317" s="352" t="s">
        <v>1855</v>
      </c>
      <c r="E317" s="67">
        <v>196197</v>
      </c>
      <c r="J317" s="67" t="s">
        <v>793</v>
      </c>
      <c r="K317" s="67" t="s">
        <v>793</v>
      </c>
      <c r="L317" s="67" t="s">
        <v>793</v>
      </c>
      <c r="N317" s="67">
        <v>20.183790210000002</v>
      </c>
      <c r="O317" s="67">
        <v>92.864143369999994</v>
      </c>
      <c r="P317" s="67" t="s">
        <v>794</v>
      </c>
      <c r="R317" s="361"/>
      <c r="S317" s="86"/>
      <c r="T317" s="91"/>
      <c r="U317" s="87"/>
      <c r="W317" s="353"/>
      <c r="X317" s="454"/>
      <c r="Y317" s="454"/>
      <c r="Z317" s="454"/>
    </row>
    <row r="318" spans="1:26" s="67" customFormat="1" ht="14.25" hidden="1" customHeight="1">
      <c r="A318" s="354" t="s">
        <v>2623</v>
      </c>
      <c r="B318" s="351" t="s">
        <v>294</v>
      </c>
      <c r="C318" s="351" t="s">
        <v>2552</v>
      </c>
      <c r="D318" s="399"/>
      <c r="E318" s="67">
        <v>196135</v>
      </c>
      <c r="J318" s="67" t="s">
        <v>793</v>
      </c>
      <c r="K318" s="67" t="s">
        <v>793</v>
      </c>
      <c r="L318" s="67" t="s">
        <v>793</v>
      </c>
      <c r="R318" s="353"/>
      <c r="S318" s="459"/>
      <c r="T318" s="91"/>
      <c r="U318" s="87"/>
      <c r="W318" s="353"/>
      <c r="X318" s="454"/>
      <c r="Y318" s="454"/>
      <c r="Z318" s="454"/>
    </row>
    <row r="319" spans="1:26" s="67" customFormat="1" ht="14.25" hidden="1" customHeight="1">
      <c r="A319" s="354" t="s">
        <v>2623</v>
      </c>
      <c r="B319" s="351" t="s">
        <v>294</v>
      </c>
      <c r="C319" s="351" t="s">
        <v>2553</v>
      </c>
      <c r="D319" s="399"/>
      <c r="E319" s="67">
        <v>196134</v>
      </c>
      <c r="F319" s="67" t="s">
        <v>2671</v>
      </c>
      <c r="J319" s="67" t="s">
        <v>793</v>
      </c>
      <c r="K319" s="67" t="s">
        <v>793</v>
      </c>
      <c r="L319" s="67" t="s">
        <v>793</v>
      </c>
      <c r="N319" s="67">
        <v>20.187860488891602</v>
      </c>
      <c r="O319" s="67">
        <v>92.903419494628906</v>
      </c>
      <c r="R319" s="353"/>
      <c r="S319" s="354"/>
      <c r="T319" s="91"/>
      <c r="U319" s="87"/>
      <c r="W319" s="353"/>
      <c r="X319" s="454"/>
      <c r="Y319" s="454"/>
      <c r="Z319" s="454"/>
    </row>
    <row r="320" spans="1:26" s="67" customFormat="1" ht="14.25" hidden="1" customHeight="1">
      <c r="A320" s="354" t="s">
        <v>2623</v>
      </c>
      <c r="B320" s="351" t="s">
        <v>294</v>
      </c>
      <c r="C320" s="351" t="s">
        <v>1995</v>
      </c>
      <c r="D320" s="399"/>
      <c r="E320" s="350">
        <v>196160</v>
      </c>
      <c r="F320" s="350" t="s">
        <v>1995</v>
      </c>
      <c r="G320" s="350"/>
      <c r="H320" s="350"/>
      <c r="I320" s="350"/>
      <c r="J320" s="67" t="s">
        <v>793</v>
      </c>
      <c r="K320" s="351" t="s">
        <v>793</v>
      </c>
      <c r="L320" s="351" t="s">
        <v>793</v>
      </c>
      <c r="M320" s="350"/>
      <c r="N320" s="350">
        <v>20.246250152587901</v>
      </c>
      <c r="O320" s="350">
        <v>92.822059631347699</v>
      </c>
      <c r="Q320" s="350"/>
      <c r="R320" s="353"/>
      <c r="S320" s="354"/>
      <c r="T320" s="373"/>
      <c r="U320" s="355"/>
      <c r="V320" s="350" t="s">
        <v>2678</v>
      </c>
      <c r="W320" s="353"/>
      <c r="X320" s="454"/>
      <c r="Y320" s="454"/>
      <c r="Z320" s="454"/>
    </row>
    <row r="321" spans="1:26" s="67" customFormat="1" ht="14.25" customHeight="1">
      <c r="A321" s="354" t="s">
        <v>2623</v>
      </c>
      <c r="B321" s="357" t="s">
        <v>294</v>
      </c>
      <c r="C321" s="358" t="s">
        <v>2271</v>
      </c>
      <c r="D321" s="399" t="s">
        <v>3065</v>
      </c>
      <c r="E321" s="350" t="s">
        <v>1356</v>
      </c>
      <c r="F321" s="67" t="s">
        <v>1642</v>
      </c>
      <c r="G321" s="67" t="s">
        <v>1642</v>
      </c>
      <c r="H321" s="67" t="s">
        <v>41</v>
      </c>
      <c r="I321" s="350"/>
      <c r="J321" s="67" t="s">
        <v>43</v>
      </c>
      <c r="K321" s="350" t="s">
        <v>43</v>
      </c>
      <c r="L321" s="350" t="s">
        <v>789</v>
      </c>
      <c r="M321" s="67" t="s">
        <v>790</v>
      </c>
      <c r="N321" s="67">
        <v>20.181778000000001</v>
      </c>
      <c r="O321" s="350">
        <v>92.823166999999998</v>
      </c>
      <c r="P321" s="67" t="s">
        <v>756</v>
      </c>
      <c r="Q321" s="67" t="s">
        <v>775</v>
      </c>
      <c r="R321" s="458">
        <v>392</v>
      </c>
      <c r="S321" s="458">
        <v>2455</v>
      </c>
      <c r="T321" s="91"/>
      <c r="U321" s="87"/>
      <c r="V321" s="67" t="s">
        <v>861</v>
      </c>
      <c r="W321" s="353"/>
      <c r="X321" s="454">
        <v>47</v>
      </c>
      <c r="Y321" s="454">
        <v>306</v>
      </c>
      <c r="Z321" s="454">
        <v>353</v>
      </c>
    </row>
    <row r="322" spans="1:26" s="67" customFormat="1" ht="14.25" customHeight="1">
      <c r="A322" s="354" t="s">
        <v>2623</v>
      </c>
      <c r="B322" s="357" t="s">
        <v>294</v>
      </c>
      <c r="C322" s="358" t="s">
        <v>2272</v>
      </c>
      <c r="D322" s="399" t="s">
        <v>3065</v>
      </c>
      <c r="E322" s="67" t="s">
        <v>1356</v>
      </c>
      <c r="F322" s="67" t="s">
        <v>1642</v>
      </c>
      <c r="G322" s="67">
        <v>0</v>
      </c>
      <c r="J322" s="67" t="s">
        <v>43</v>
      </c>
      <c r="K322" s="67" t="s">
        <v>43</v>
      </c>
      <c r="L322" s="67" t="s">
        <v>789</v>
      </c>
      <c r="M322" s="67" t="s">
        <v>790</v>
      </c>
      <c r="N322" s="67">
        <v>20.180194</v>
      </c>
      <c r="O322" s="67">
        <v>92.816638999999995</v>
      </c>
      <c r="P322" s="67" t="s">
        <v>756</v>
      </c>
      <c r="Q322" s="67" t="s">
        <v>775</v>
      </c>
      <c r="R322" s="458">
        <v>400</v>
      </c>
      <c r="S322" s="458">
        <v>2228</v>
      </c>
      <c r="T322" s="91">
        <v>43488</v>
      </c>
      <c r="U322" s="87"/>
      <c r="V322" s="67" t="s">
        <v>859</v>
      </c>
      <c r="W322" s="353"/>
      <c r="X322" s="454">
        <v>70</v>
      </c>
      <c r="Y322" s="454">
        <v>241</v>
      </c>
      <c r="Z322" s="454">
        <v>311</v>
      </c>
    </row>
    <row r="323" spans="1:26" s="67" customFormat="1" ht="14.25" hidden="1" customHeight="1">
      <c r="A323" s="354" t="s">
        <v>2623</v>
      </c>
      <c r="B323" s="357" t="s">
        <v>294</v>
      </c>
      <c r="C323" s="358" t="s">
        <v>2567</v>
      </c>
      <c r="D323" s="352"/>
      <c r="E323" s="67">
        <v>196195</v>
      </c>
      <c r="J323" s="67" t="s">
        <v>793</v>
      </c>
      <c r="K323" s="67" t="s">
        <v>793</v>
      </c>
      <c r="L323" s="67" t="s">
        <v>793</v>
      </c>
      <c r="N323" s="350">
        <v>20.172649383544901</v>
      </c>
      <c r="O323" s="350">
        <v>92.874351501464801</v>
      </c>
      <c r="R323" s="361"/>
      <c r="S323" s="86"/>
      <c r="T323" s="91"/>
      <c r="U323" s="87"/>
      <c r="W323" s="353"/>
      <c r="X323" s="454"/>
      <c r="Y323" s="454"/>
      <c r="Z323" s="454"/>
    </row>
    <row r="324" spans="1:26" s="67" customFormat="1" ht="14.25" hidden="1" customHeight="1">
      <c r="A324" s="354" t="s">
        <v>2623</v>
      </c>
      <c r="B324" s="357" t="s">
        <v>294</v>
      </c>
      <c r="C324" s="358" t="s">
        <v>2568</v>
      </c>
      <c r="D324" s="352"/>
      <c r="J324" s="67" t="s">
        <v>793</v>
      </c>
      <c r="K324" s="350" t="s">
        <v>793</v>
      </c>
      <c r="L324" s="67" t="s">
        <v>793</v>
      </c>
      <c r="O324" s="350"/>
      <c r="R324" s="361"/>
      <c r="S324" s="354"/>
      <c r="T324" s="91"/>
      <c r="U324" s="87"/>
      <c r="W324" s="353"/>
      <c r="X324" s="454"/>
      <c r="Y324" s="454"/>
      <c r="Z324" s="454"/>
    </row>
    <row r="325" spans="1:26" s="67" customFormat="1" ht="14.25" hidden="1" customHeight="1">
      <c r="A325" s="354" t="s">
        <v>2623</v>
      </c>
      <c r="B325" s="357" t="s">
        <v>294</v>
      </c>
      <c r="C325" s="358" t="s">
        <v>1991</v>
      </c>
      <c r="D325" s="352"/>
      <c r="E325" s="67">
        <v>196180</v>
      </c>
      <c r="F325" s="67" t="s">
        <v>1992</v>
      </c>
      <c r="J325" s="67" t="s">
        <v>793</v>
      </c>
      <c r="K325" s="67" t="s">
        <v>793</v>
      </c>
      <c r="L325" s="67" t="s">
        <v>793</v>
      </c>
      <c r="M325" s="67" t="s">
        <v>1885</v>
      </c>
      <c r="N325" s="67">
        <v>20.2315197</v>
      </c>
      <c r="O325" s="67">
        <v>92.876129149999997</v>
      </c>
      <c r="P325" s="67" t="s">
        <v>794</v>
      </c>
      <c r="R325" s="361"/>
      <c r="S325" s="86"/>
      <c r="T325" s="91">
        <v>43294</v>
      </c>
      <c r="U325" s="87"/>
      <c r="W325" s="353"/>
      <c r="X325" s="454"/>
      <c r="Y325" s="454"/>
      <c r="Z325" s="454"/>
    </row>
    <row r="326" spans="1:26" s="67" customFormat="1" ht="14.25" hidden="1" customHeight="1">
      <c r="A326" s="354" t="s">
        <v>2623</v>
      </c>
      <c r="B326" s="351" t="s">
        <v>294</v>
      </c>
      <c r="C326" s="351" t="s">
        <v>2557</v>
      </c>
      <c r="D326" s="399"/>
      <c r="E326" s="67">
        <v>196169</v>
      </c>
      <c r="F326" s="67" t="s">
        <v>2557</v>
      </c>
      <c r="J326" s="67" t="s">
        <v>793</v>
      </c>
      <c r="K326" s="67" t="s">
        <v>793</v>
      </c>
      <c r="L326" s="67" t="s">
        <v>793</v>
      </c>
      <c r="N326" s="67">
        <v>20.2375602722168</v>
      </c>
      <c r="O326" s="67">
        <v>92.861152648925795</v>
      </c>
      <c r="R326" s="353"/>
      <c r="S326" s="86"/>
      <c r="T326" s="91"/>
      <c r="U326" s="87"/>
      <c r="W326" s="353"/>
      <c r="X326" s="454"/>
      <c r="Y326" s="454"/>
      <c r="Z326" s="454"/>
    </row>
    <row r="327" spans="1:26" s="67" customFormat="1" ht="14.25" hidden="1" customHeight="1">
      <c r="A327" s="354" t="s">
        <v>2623</v>
      </c>
      <c r="B327" s="351" t="s">
        <v>294</v>
      </c>
      <c r="C327" s="351" t="s">
        <v>2556</v>
      </c>
      <c r="D327" s="399"/>
      <c r="E327" s="350">
        <v>196170</v>
      </c>
      <c r="F327" s="350" t="s">
        <v>2557</v>
      </c>
      <c r="G327" s="350"/>
      <c r="H327" s="350"/>
      <c r="I327" s="350"/>
      <c r="J327" s="67" t="s">
        <v>793</v>
      </c>
      <c r="K327" s="350" t="s">
        <v>793</v>
      </c>
      <c r="L327" s="350" t="s">
        <v>793</v>
      </c>
      <c r="M327" s="350"/>
      <c r="N327" s="350">
        <v>20.248519897460898</v>
      </c>
      <c r="O327" s="350">
        <v>92.8621826171875</v>
      </c>
      <c r="Q327" s="350"/>
      <c r="R327" s="353"/>
      <c r="S327" s="354"/>
      <c r="T327" s="373"/>
      <c r="U327" s="355"/>
      <c r="V327" s="350"/>
      <c r="W327" s="353"/>
      <c r="X327" s="454"/>
      <c r="Y327" s="454"/>
      <c r="Z327" s="454"/>
    </row>
    <row r="328" spans="1:26" s="67" customFormat="1" ht="14.25" hidden="1" customHeight="1">
      <c r="A328" s="354" t="s">
        <v>2623</v>
      </c>
      <c r="B328" s="351" t="s">
        <v>294</v>
      </c>
      <c r="C328" s="351" t="s">
        <v>2555</v>
      </c>
      <c r="D328" s="399"/>
      <c r="E328" s="350">
        <v>196166</v>
      </c>
      <c r="F328" s="350" t="s">
        <v>453</v>
      </c>
      <c r="J328" s="67" t="s">
        <v>793</v>
      </c>
      <c r="K328" s="350" t="s">
        <v>793</v>
      </c>
      <c r="L328" s="350" t="s">
        <v>793</v>
      </c>
      <c r="N328" s="67">
        <v>20.2630290985107</v>
      </c>
      <c r="O328" s="350">
        <v>92.858856201171903</v>
      </c>
      <c r="P328" s="350"/>
      <c r="Q328" s="350"/>
      <c r="R328" s="353"/>
      <c r="S328" s="354"/>
      <c r="T328" s="91"/>
      <c r="U328" s="87"/>
      <c r="V328" s="350"/>
      <c r="W328" s="353"/>
      <c r="X328" s="454"/>
      <c r="Y328" s="454"/>
      <c r="Z328" s="454"/>
    </row>
    <row r="329" spans="1:26" s="67" customFormat="1" ht="14.25" hidden="1" customHeight="1">
      <c r="A329" s="354" t="s">
        <v>2623</v>
      </c>
      <c r="B329" s="357" t="s">
        <v>294</v>
      </c>
      <c r="C329" s="358" t="s">
        <v>449</v>
      </c>
      <c r="D329" s="352" t="s">
        <v>1635</v>
      </c>
      <c r="E329" s="67">
        <v>196137</v>
      </c>
      <c r="F329" s="351" t="s">
        <v>449</v>
      </c>
      <c r="J329" s="67" t="s">
        <v>793</v>
      </c>
      <c r="K329" s="350" t="s">
        <v>793</v>
      </c>
      <c r="L329" s="350" t="s">
        <v>793</v>
      </c>
      <c r="M329" s="67" t="s">
        <v>293</v>
      </c>
      <c r="N329" s="67">
        <v>20.245159149999999</v>
      </c>
      <c r="O329" s="67">
        <v>92.807418819999995</v>
      </c>
      <c r="P329" s="67" t="s">
        <v>794</v>
      </c>
      <c r="Q329" s="67" t="s">
        <v>775</v>
      </c>
      <c r="R329" s="361"/>
      <c r="S329" s="86"/>
      <c r="T329" s="91"/>
      <c r="U329" s="87"/>
      <c r="V329" s="67" t="s">
        <v>449</v>
      </c>
      <c r="W329" s="353"/>
      <c r="X329" s="454"/>
      <c r="Y329" s="454"/>
      <c r="Z329" s="454"/>
    </row>
    <row r="330" spans="1:26" s="67" customFormat="1" ht="14.25" hidden="1" customHeight="1">
      <c r="A330" s="354" t="s">
        <v>2623</v>
      </c>
      <c r="B330" s="357" t="s">
        <v>294</v>
      </c>
      <c r="C330" s="358" t="s">
        <v>453</v>
      </c>
      <c r="D330" s="352" t="s">
        <v>1635</v>
      </c>
      <c r="E330" s="350">
        <v>196163</v>
      </c>
      <c r="F330" s="350"/>
      <c r="G330" s="350"/>
      <c r="H330" s="350"/>
      <c r="I330" s="350"/>
      <c r="J330" s="350" t="s">
        <v>799</v>
      </c>
      <c r="K330" s="350" t="s">
        <v>793</v>
      </c>
      <c r="L330" s="350" t="s">
        <v>799</v>
      </c>
      <c r="M330" s="350" t="s">
        <v>293</v>
      </c>
      <c r="N330" s="350">
        <v>20.27263069</v>
      </c>
      <c r="O330" s="350">
        <v>92.843261720000001</v>
      </c>
      <c r="P330" s="350" t="s">
        <v>918</v>
      </c>
      <c r="Q330" s="350" t="s">
        <v>757</v>
      </c>
      <c r="R330" s="361"/>
      <c r="S330" s="354"/>
      <c r="T330" s="373">
        <v>42811</v>
      </c>
      <c r="U330" s="355"/>
      <c r="V330" s="350"/>
      <c r="W330" s="353"/>
      <c r="X330" s="454"/>
      <c r="Y330" s="454"/>
      <c r="Z330" s="454"/>
    </row>
    <row r="331" spans="1:26" s="67" customFormat="1" ht="14.25" hidden="1" customHeight="1">
      <c r="A331" s="354" t="s">
        <v>2623</v>
      </c>
      <c r="B331" s="351" t="s">
        <v>294</v>
      </c>
      <c r="C331" s="351" t="s">
        <v>2560</v>
      </c>
      <c r="D331" s="399"/>
      <c r="E331" s="350">
        <v>196125</v>
      </c>
      <c r="F331" s="350" t="s">
        <v>2560</v>
      </c>
      <c r="J331" s="67" t="s">
        <v>793</v>
      </c>
      <c r="K331" s="351" t="s">
        <v>793</v>
      </c>
      <c r="L331" s="350" t="s">
        <v>793</v>
      </c>
      <c r="N331" s="67">
        <v>20.2105598449707</v>
      </c>
      <c r="O331" s="350">
        <v>92.836456298828097</v>
      </c>
      <c r="R331" s="353"/>
      <c r="S331" s="459"/>
      <c r="T331" s="91"/>
      <c r="U331" s="87"/>
      <c r="W331" s="353"/>
      <c r="X331" s="454"/>
      <c r="Y331" s="454"/>
      <c r="Z331" s="454"/>
    </row>
    <row r="332" spans="1:26" s="67" customFormat="1" ht="14.25" customHeight="1">
      <c r="A332" s="354" t="s">
        <v>2623</v>
      </c>
      <c r="B332" s="357" t="s">
        <v>294</v>
      </c>
      <c r="C332" s="358" t="s">
        <v>430</v>
      </c>
      <c r="D332" s="399" t="s">
        <v>3065</v>
      </c>
      <c r="E332" s="350" t="s">
        <v>1359</v>
      </c>
      <c r="F332" s="350" t="s">
        <v>414</v>
      </c>
      <c r="G332" s="350" t="s">
        <v>414</v>
      </c>
      <c r="H332" s="350" t="s">
        <v>41</v>
      </c>
      <c r="I332" s="350"/>
      <c r="J332" s="350" t="s">
        <v>43</v>
      </c>
      <c r="K332" s="350" t="s">
        <v>43</v>
      </c>
      <c r="L332" s="350" t="s">
        <v>789</v>
      </c>
      <c r="M332" s="350" t="s">
        <v>790</v>
      </c>
      <c r="N332" s="350">
        <v>20.185917</v>
      </c>
      <c r="O332" s="350">
        <v>92.831000000000003</v>
      </c>
      <c r="P332" s="350" t="s">
        <v>756</v>
      </c>
      <c r="Q332" s="350" t="s">
        <v>775</v>
      </c>
      <c r="R332" s="458">
        <v>657</v>
      </c>
      <c r="S332" s="458">
        <v>3906</v>
      </c>
      <c r="T332" s="373"/>
      <c r="U332" s="355"/>
      <c r="V332" s="350" t="s">
        <v>864</v>
      </c>
      <c r="W332" s="353"/>
      <c r="X332" s="454">
        <v>88</v>
      </c>
      <c r="Y332" s="454">
        <v>397</v>
      </c>
      <c r="Z332" s="454">
        <v>485</v>
      </c>
    </row>
    <row r="333" spans="1:26" s="67" customFormat="1" ht="14.25" hidden="1" customHeight="1">
      <c r="A333" s="354" t="s">
        <v>2623</v>
      </c>
      <c r="B333" s="357" t="s">
        <v>294</v>
      </c>
      <c r="C333" s="358" t="s">
        <v>446</v>
      </c>
      <c r="D333" s="352" t="s">
        <v>1635</v>
      </c>
      <c r="E333" s="67">
        <v>196139</v>
      </c>
      <c r="J333" s="67" t="s">
        <v>793</v>
      </c>
      <c r="K333" s="67" t="s">
        <v>793</v>
      </c>
      <c r="L333" s="67" t="s">
        <v>793</v>
      </c>
      <c r="M333" s="67" t="s">
        <v>790</v>
      </c>
      <c r="N333" s="67">
        <v>20.2302</v>
      </c>
      <c r="O333" s="67">
        <v>92.817999999999998</v>
      </c>
      <c r="P333" s="67" t="s">
        <v>794</v>
      </c>
      <c r="Q333" s="67" t="s">
        <v>775</v>
      </c>
      <c r="R333" s="361"/>
      <c r="S333" s="86"/>
      <c r="T333" s="91"/>
      <c r="U333" s="87"/>
      <c r="V333" s="67" t="s">
        <v>446</v>
      </c>
      <c r="W333" s="353"/>
      <c r="X333" s="454"/>
      <c r="Y333" s="454"/>
      <c r="Z333" s="454"/>
    </row>
    <row r="334" spans="1:26" s="67" customFormat="1" ht="14.25" hidden="1" customHeight="1">
      <c r="A334" s="354" t="s">
        <v>2623</v>
      </c>
      <c r="B334" s="357" t="s">
        <v>294</v>
      </c>
      <c r="C334" s="358" t="s">
        <v>1861</v>
      </c>
      <c r="D334" s="352" t="s">
        <v>1855</v>
      </c>
      <c r="F334" s="350"/>
      <c r="J334" s="67" t="s">
        <v>793</v>
      </c>
      <c r="K334" s="350" t="s">
        <v>793</v>
      </c>
      <c r="L334" s="350" t="s">
        <v>793</v>
      </c>
      <c r="P334" s="67" t="s">
        <v>794</v>
      </c>
      <c r="R334" s="361"/>
      <c r="S334" s="354"/>
      <c r="T334" s="91"/>
      <c r="U334" s="87"/>
      <c r="W334" s="353"/>
      <c r="X334" s="454"/>
      <c r="Y334" s="454"/>
      <c r="Z334" s="454"/>
    </row>
    <row r="335" spans="1:26" s="67" customFormat="1" ht="14.25" hidden="1" customHeight="1">
      <c r="A335" s="354" t="s">
        <v>2623</v>
      </c>
      <c r="B335" s="357" t="s">
        <v>294</v>
      </c>
      <c r="C335" s="358" t="s">
        <v>1859</v>
      </c>
      <c r="D335" s="352" t="s">
        <v>1855</v>
      </c>
      <c r="J335" s="67" t="s">
        <v>793</v>
      </c>
      <c r="K335" s="67" t="s">
        <v>793</v>
      </c>
      <c r="L335" s="67" t="s">
        <v>793</v>
      </c>
      <c r="P335" s="67" t="s">
        <v>794</v>
      </c>
      <c r="R335" s="361"/>
      <c r="S335" s="354"/>
      <c r="T335" s="91"/>
      <c r="U335" s="87"/>
      <c r="W335" s="353"/>
      <c r="X335" s="454"/>
      <c r="Y335" s="454"/>
      <c r="Z335" s="454"/>
    </row>
    <row r="336" spans="1:26" s="67" customFormat="1" ht="14.25" hidden="1" customHeight="1">
      <c r="A336" s="354" t="s">
        <v>2623</v>
      </c>
      <c r="B336" s="357" t="s">
        <v>294</v>
      </c>
      <c r="C336" s="358" t="s">
        <v>1998</v>
      </c>
      <c r="D336" s="352"/>
      <c r="J336" s="67" t="s">
        <v>793</v>
      </c>
      <c r="K336" s="350" t="s">
        <v>793</v>
      </c>
      <c r="L336" s="350" t="s">
        <v>793</v>
      </c>
      <c r="P336" s="67" t="s">
        <v>794</v>
      </c>
      <c r="R336" s="361"/>
      <c r="S336" s="354"/>
      <c r="T336" s="91">
        <v>43297</v>
      </c>
      <c r="U336" s="87"/>
      <c r="W336" s="353"/>
      <c r="X336" s="454"/>
      <c r="Y336" s="454"/>
      <c r="Z336" s="454"/>
    </row>
    <row r="337" spans="1:26" s="67" customFormat="1" ht="14.25" hidden="1" customHeight="1">
      <c r="A337" s="354" t="s">
        <v>2623</v>
      </c>
      <c r="B337" s="357" t="s">
        <v>294</v>
      </c>
      <c r="C337" s="358" t="s">
        <v>441</v>
      </c>
      <c r="D337" s="352" t="s">
        <v>1635</v>
      </c>
      <c r="E337" s="67">
        <v>196144</v>
      </c>
      <c r="J337" s="67" t="s">
        <v>793</v>
      </c>
      <c r="K337" s="350" t="s">
        <v>793</v>
      </c>
      <c r="L337" s="350" t="s">
        <v>793</v>
      </c>
      <c r="M337" s="67" t="s">
        <v>790</v>
      </c>
      <c r="N337" s="67">
        <v>20.212700000000002</v>
      </c>
      <c r="O337" s="67">
        <v>92.820800000000006</v>
      </c>
      <c r="P337" s="67" t="s">
        <v>794</v>
      </c>
      <c r="Q337" s="67" t="s">
        <v>775</v>
      </c>
      <c r="R337" s="361"/>
      <c r="S337" s="354"/>
      <c r="T337" s="91"/>
      <c r="U337" s="87"/>
      <c r="V337" s="67" t="s">
        <v>441</v>
      </c>
      <c r="W337" s="353"/>
      <c r="X337" s="454"/>
      <c r="Y337" s="454"/>
      <c r="Z337" s="454"/>
    </row>
    <row r="338" spans="1:26" s="67" customFormat="1" ht="14.25" hidden="1" customHeight="1">
      <c r="A338" s="354" t="s">
        <v>2623</v>
      </c>
      <c r="B338" s="357" t="s">
        <v>294</v>
      </c>
      <c r="C338" s="358" t="s">
        <v>870</v>
      </c>
      <c r="D338" s="352" t="s">
        <v>1635</v>
      </c>
      <c r="E338" s="67">
        <v>196145</v>
      </c>
      <c r="J338" s="67" t="s">
        <v>793</v>
      </c>
      <c r="K338" s="67" t="s">
        <v>793</v>
      </c>
      <c r="L338" s="67" t="s">
        <v>793</v>
      </c>
      <c r="M338" s="67" t="s">
        <v>790</v>
      </c>
      <c r="N338" s="67">
        <v>20.219509120000001</v>
      </c>
      <c r="O338" s="67">
        <v>92.811332699999994</v>
      </c>
      <c r="P338" s="67" t="s">
        <v>794</v>
      </c>
      <c r="Q338" s="67" t="s">
        <v>757</v>
      </c>
      <c r="R338" s="361"/>
      <c r="S338" s="354"/>
      <c r="T338" s="91">
        <v>42811</v>
      </c>
      <c r="U338" s="87"/>
      <c r="W338" s="353"/>
      <c r="X338" s="454"/>
      <c r="Y338" s="454"/>
      <c r="Z338" s="454"/>
    </row>
    <row r="339" spans="1:26" s="67" customFormat="1" ht="14.25" hidden="1" customHeight="1">
      <c r="A339" s="354" t="s">
        <v>2623</v>
      </c>
      <c r="B339" s="357" t="s">
        <v>294</v>
      </c>
      <c r="C339" s="358" t="s">
        <v>450</v>
      </c>
      <c r="D339" s="352" t="s">
        <v>1635</v>
      </c>
      <c r="E339" s="67">
        <v>196178</v>
      </c>
      <c r="J339" s="67" t="s">
        <v>799</v>
      </c>
      <c r="K339" s="67" t="s">
        <v>793</v>
      </c>
      <c r="L339" s="67" t="s">
        <v>799</v>
      </c>
      <c r="M339" s="67" t="s">
        <v>293</v>
      </c>
      <c r="N339" s="67">
        <v>20.26078987</v>
      </c>
      <c r="O339" s="67">
        <v>92.878593440000003</v>
      </c>
      <c r="P339" s="67" t="s">
        <v>918</v>
      </c>
      <c r="Q339" s="67" t="s">
        <v>757</v>
      </c>
      <c r="R339" s="361"/>
      <c r="S339" s="354"/>
      <c r="T339" s="91">
        <v>42811</v>
      </c>
      <c r="U339" s="87"/>
      <c r="W339" s="353"/>
      <c r="X339" s="454"/>
      <c r="Y339" s="454"/>
      <c r="Z339" s="454"/>
    </row>
    <row r="340" spans="1:26" s="67" customFormat="1" ht="14.25" customHeight="1">
      <c r="A340" s="354" t="s">
        <v>2623</v>
      </c>
      <c r="B340" s="357" t="s">
        <v>294</v>
      </c>
      <c r="C340" s="358" t="s">
        <v>440</v>
      </c>
      <c r="D340" s="399" t="s">
        <v>3065</v>
      </c>
      <c r="E340" s="67" t="s">
        <v>1362</v>
      </c>
      <c r="F340" s="67" t="s">
        <v>1724</v>
      </c>
      <c r="G340" s="67" t="s">
        <v>439</v>
      </c>
      <c r="H340" s="67" t="s">
        <v>41</v>
      </c>
      <c r="J340" s="67" t="s">
        <v>43</v>
      </c>
      <c r="K340" s="67" t="s">
        <v>43</v>
      </c>
      <c r="L340" s="67" t="s">
        <v>789</v>
      </c>
      <c r="M340" s="67" t="s">
        <v>790</v>
      </c>
      <c r="N340" s="67">
        <v>20.206778</v>
      </c>
      <c r="O340" s="67">
        <v>92.774193999999994</v>
      </c>
      <c r="P340" s="67" t="s">
        <v>756</v>
      </c>
      <c r="Q340" s="67" t="s">
        <v>775</v>
      </c>
      <c r="R340" s="458">
        <v>777</v>
      </c>
      <c r="S340" s="458">
        <v>4735</v>
      </c>
      <c r="T340" s="91"/>
      <c r="U340" s="87"/>
      <c r="V340" s="67" t="s">
        <v>440</v>
      </c>
      <c r="W340" s="353"/>
      <c r="X340" s="454">
        <v>42</v>
      </c>
      <c r="Y340" s="454">
        <v>432</v>
      </c>
      <c r="Z340" s="454">
        <v>474</v>
      </c>
    </row>
    <row r="341" spans="1:26" s="67" customFormat="1" ht="14.25" hidden="1" customHeight="1">
      <c r="A341" s="354" t="s">
        <v>2623</v>
      </c>
      <c r="B341" s="357" t="s">
        <v>294</v>
      </c>
      <c r="C341" s="358" t="s">
        <v>435</v>
      </c>
      <c r="D341" s="352" t="s">
        <v>1635</v>
      </c>
      <c r="E341" s="67">
        <v>196156</v>
      </c>
      <c r="F341" s="67" t="s">
        <v>1724</v>
      </c>
      <c r="J341" s="67" t="s">
        <v>793</v>
      </c>
      <c r="K341" s="67" t="s">
        <v>793</v>
      </c>
      <c r="L341" s="67" t="s">
        <v>793</v>
      </c>
      <c r="M341" s="67" t="s">
        <v>790</v>
      </c>
      <c r="N341" s="67">
        <v>20.197549819999999</v>
      </c>
      <c r="O341" s="67">
        <v>92.785682679999994</v>
      </c>
      <c r="P341" s="67" t="s">
        <v>794</v>
      </c>
      <c r="Q341" s="67" t="s">
        <v>775</v>
      </c>
      <c r="R341" s="361"/>
      <c r="S341" s="354"/>
      <c r="T341" s="91"/>
      <c r="U341" s="87"/>
      <c r="V341" s="67" t="s">
        <v>435</v>
      </c>
      <c r="W341" s="353"/>
      <c r="X341" s="454"/>
      <c r="Y341" s="454"/>
      <c r="Z341" s="454"/>
    </row>
    <row r="342" spans="1:26" s="67" customFormat="1" ht="14.25" customHeight="1">
      <c r="A342" s="354" t="s">
        <v>2623</v>
      </c>
      <c r="B342" s="357" t="s">
        <v>294</v>
      </c>
      <c r="C342" s="358" t="s">
        <v>431</v>
      </c>
      <c r="D342" s="399" t="s">
        <v>3065</v>
      </c>
      <c r="E342" s="67" t="s">
        <v>1360</v>
      </c>
      <c r="F342" s="67" t="s">
        <v>1642</v>
      </c>
      <c r="G342" s="67" t="s">
        <v>1668</v>
      </c>
      <c r="H342" s="67" t="s">
        <v>41</v>
      </c>
      <c r="J342" s="67" t="s">
        <v>43</v>
      </c>
      <c r="K342" s="67" t="s">
        <v>43</v>
      </c>
      <c r="L342" s="67" t="s">
        <v>789</v>
      </c>
      <c r="M342" s="67" t="s">
        <v>790</v>
      </c>
      <c r="N342" s="67">
        <v>20.18994</v>
      </c>
      <c r="O342" s="67">
        <v>92.798880999999994</v>
      </c>
      <c r="P342" s="67" t="s">
        <v>756</v>
      </c>
      <c r="Q342" s="67" t="s">
        <v>775</v>
      </c>
      <c r="R342" s="458">
        <v>2640</v>
      </c>
      <c r="S342" s="458">
        <v>15778</v>
      </c>
      <c r="T342" s="91"/>
      <c r="U342" s="87"/>
      <c r="V342" s="67" t="s">
        <v>865</v>
      </c>
      <c r="W342" s="353"/>
      <c r="X342" s="454">
        <v>168</v>
      </c>
      <c r="Y342" s="454">
        <v>1744</v>
      </c>
      <c r="Z342" s="454">
        <v>1912</v>
      </c>
    </row>
    <row r="343" spans="1:26" s="67" customFormat="1" ht="14.25" customHeight="1">
      <c r="A343" s="354" t="s">
        <v>2623</v>
      </c>
      <c r="B343" s="357" t="s">
        <v>294</v>
      </c>
      <c r="C343" s="358" t="s">
        <v>429</v>
      </c>
      <c r="D343" s="399" t="s">
        <v>3065</v>
      </c>
      <c r="E343" s="67" t="s">
        <v>1358</v>
      </c>
      <c r="F343" s="350" t="s">
        <v>1642</v>
      </c>
      <c r="G343" s="67" t="s">
        <v>1668</v>
      </c>
      <c r="H343" s="67" t="s">
        <v>41</v>
      </c>
      <c r="J343" s="67" t="s">
        <v>43</v>
      </c>
      <c r="K343" s="67" t="s">
        <v>43</v>
      </c>
      <c r="L343" s="67" t="s">
        <v>789</v>
      </c>
      <c r="M343" s="67" t="s">
        <v>790</v>
      </c>
      <c r="N343" s="67">
        <v>20.185092000000001</v>
      </c>
      <c r="O343" s="67">
        <v>92.802295999999998</v>
      </c>
      <c r="P343" s="67" t="s">
        <v>756</v>
      </c>
      <c r="Q343" s="67" t="s">
        <v>775</v>
      </c>
      <c r="R343" s="458">
        <v>2275</v>
      </c>
      <c r="S343" s="458">
        <v>12341</v>
      </c>
      <c r="T343" s="91"/>
      <c r="U343" s="87"/>
      <c r="V343" s="67" t="s">
        <v>863</v>
      </c>
      <c r="W343" s="353"/>
      <c r="X343" s="454">
        <v>223</v>
      </c>
      <c r="Y343" s="454">
        <v>1507</v>
      </c>
      <c r="Z343" s="454">
        <v>1730</v>
      </c>
    </row>
    <row r="344" spans="1:26" s="67" customFormat="1" ht="14.25" hidden="1" customHeight="1">
      <c r="A344" s="354" t="s">
        <v>2623</v>
      </c>
      <c r="B344" s="357" t="s">
        <v>294</v>
      </c>
      <c r="C344" s="358" t="s">
        <v>439</v>
      </c>
      <c r="D344" s="352" t="s">
        <v>1635</v>
      </c>
      <c r="E344" s="350">
        <v>196158</v>
      </c>
      <c r="F344" s="350"/>
      <c r="G344" s="350"/>
      <c r="H344" s="350"/>
      <c r="I344" s="350"/>
      <c r="J344" s="350" t="s">
        <v>799</v>
      </c>
      <c r="K344" s="67" t="s">
        <v>793</v>
      </c>
      <c r="L344" s="67" t="s">
        <v>799</v>
      </c>
      <c r="M344" s="67" t="s">
        <v>790</v>
      </c>
      <c r="N344" s="350">
        <v>20.2043705</v>
      </c>
      <c r="O344" s="350">
        <v>92.780357359999996</v>
      </c>
      <c r="P344" s="67" t="s">
        <v>918</v>
      </c>
      <c r="Q344" s="350" t="s">
        <v>757</v>
      </c>
      <c r="R344" s="361"/>
      <c r="S344" s="354"/>
      <c r="T344" s="373">
        <v>42811</v>
      </c>
      <c r="U344" s="355"/>
      <c r="V344" s="350"/>
      <c r="W344" s="353"/>
      <c r="X344" s="454"/>
      <c r="Y344" s="454"/>
      <c r="Z344" s="454"/>
    </row>
    <row r="345" spans="1:26" s="67" customFormat="1" ht="14.25" hidden="1" customHeight="1">
      <c r="A345" s="354" t="s">
        <v>2623</v>
      </c>
      <c r="B345" s="351" t="s">
        <v>294</v>
      </c>
      <c r="C345" s="351" t="s">
        <v>2562</v>
      </c>
      <c r="D345" s="399"/>
      <c r="E345" s="350">
        <v>220593</v>
      </c>
      <c r="F345" s="351" t="s">
        <v>449</v>
      </c>
      <c r="J345" s="67" t="s">
        <v>793</v>
      </c>
      <c r="K345" s="351" t="s">
        <v>793</v>
      </c>
      <c r="L345" s="351" t="s">
        <v>793</v>
      </c>
      <c r="N345" s="67">
        <v>20.261358000000001</v>
      </c>
      <c r="O345" s="67">
        <v>92.805672999999999</v>
      </c>
      <c r="R345" s="85"/>
      <c r="S345" s="459"/>
      <c r="T345" s="91"/>
      <c r="U345" s="87"/>
      <c r="W345" s="353"/>
      <c r="X345" s="454"/>
      <c r="Y345" s="454"/>
      <c r="Z345" s="454"/>
    </row>
    <row r="346" spans="1:26" s="67" customFormat="1" ht="14.25" hidden="1" customHeight="1">
      <c r="A346" s="354" t="s">
        <v>2623</v>
      </c>
      <c r="B346" s="357" t="s">
        <v>294</v>
      </c>
      <c r="C346" s="358" t="s">
        <v>834</v>
      </c>
      <c r="D346" s="352" t="s">
        <v>1635</v>
      </c>
      <c r="E346" s="350">
        <v>196142</v>
      </c>
      <c r="F346" s="350"/>
      <c r="J346" s="67" t="s">
        <v>793</v>
      </c>
      <c r="K346" s="350" t="s">
        <v>793</v>
      </c>
      <c r="L346" s="350" t="s">
        <v>793</v>
      </c>
      <c r="M346" s="67" t="s">
        <v>790</v>
      </c>
      <c r="N346" s="67">
        <v>20.122990000000001</v>
      </c>
      <c r="O346" s="67">
        <v>92.474298000000005</v>
      </c>
      <c r="P346" s="67" t="s">
        <v>794</v>
      </c>
      <c r="R346" s="361"/>
      <c r="S346" s="354"/>
      <c r="T346" s="91"/>
      <c r="U346" s="87"/>
      <c r="V346" s="67" t="s">
        <v>834</v>
      </c>
      <c r="W346" s="353"/>
      <c r="X346" s="454"/>
      <c r="Y346" s="454"/>
      <c r="Z346" s="454"/>
    </row>
    <row r="347" spans="1:26" s="67" customFormat="1" ht="14.25" hidden="1" customHeight="1">
      <c r="A347" s="354" t="s">
        <v>2623</v>
      </c>
      <c r="B347" s="357" t="s">
        <v>294</v>
      </c>
      <c r="C347" s="358" t="s">
        <v>836</v>
      </c>
      <c r="D347" s="352" t="s">
        <v>1635</v>
      </c>
      <c r="E347" s="350">
        <v>196141</v>
      </c>
      <c r="F347" s="350"/>
      <c r="G347" s="350"/>
      <c r="H347" s="350"/>
      <c r="I347" s="350"/>
      <c r="J347" s="350" t="s">
        <v>793</v>
      </c>
      <c r="K347" s="67" t="s">
        <v>793</v>
      </c>
      <c r="L347" s="350" t="s">
        <v>793</v>
      </c>
      <c r="M347" s="67" t="s">
        <v>293</v>
      </c>
      <c r="N347" s="350">
        <v>20.131148</v>
      </c>
      <c r="O347" s="350">
        <v>92.462236000000004</v>
      </c>
      <c r="P347" s="67" t="s">
        <v>794</v>
      </c>
      <c r="Q347" s="350"/>
      <c r="R347" s="361"/>
      <c r="S347" s="354"/>
      <c r="T347" s="373"/>
      <c r="U347" s="355"/>
      <c r="V347" s="350" t="s">
        <v>836</v>
      </c>
      <c r="W347" s="353"/>
      <c r="X347" s="454"/>
      <c r="Y347" s="454"/>
      <c r="Z347" s="454"/>
    </row>
    <row r="348" spans="1:26" s="67" customFormat="1" ht="14.25" hidden="1" customHeight="1">
      <c r="A348" s="354" t="s">
        <v>2623</v>
      </c>
      <c r="B348" s="357" t="s">
        <v>294</v>
      </c>
      <c r="C348" s="358" t="s">
        <v>837</v>
      </c>
      <c r="D348" s="352" t="s">
        <v>1635</v>
      </c>
      <c r="E348" s="350">
        <v>196141</v>
      </c>
      <c r="F348" s="350"/>
      <c r="G348" s="350"/>
      <c r="H348" s="350"/>
      <c r="I348" s="350"/>
      <c r="J348" s="350" t="s">
        <v>793</v>
      </c>
      <c r="K348" s="67" t="s">
        <v>793</v>
      </c>
      <c r="L348" s="67" t="s">
        <v>793</v>
      </c>
      <c r="M348" s="67" t="s">
        <v>293</v>
      </c>
      <c r="N348" s="350">
        <v>20.131148</v>
      </c>
      <c r="O348" s="350">
        <v>92.462236000000004</v>
      </c>
      <c r="P348" s="67" t="s">
        <v>794</v>
      </c>
      <c r="Q348" s="350"/>
      <c r="R348" s="361"/>
      <c r="S348" s="354"/>
      <c r="T348" s="373"/>
      <c r="U348" s="355"/>
      <c r="V348" s="350" t="s">
        <v>837</v>
      </c>
      <c r="W348" s="353"/>
      <c r="X348" s="454"/>
      <c r="Y348" s="454"/>
      <c r="Z348" s="454"/>
    </row>
    <row r="349" spans="1:26" s="67" customFormat="1" ht="14.25" hidden="1" customHeight="1">
      <c r="A349" s="354" t="s">
        <v>2623</v>
      </c>
      <c r="B349" s="357" t="s">
        <v>294</v>
      </c>
      <c r="C349" s="358" t="s">
        <v>299</v>
      </c>
      <c r="D349" s="352" t="s">
        <v>1635</v>
      </c>
      <c r="E349" s="350"/>
      <c r="J349" s="350" t="s">
        <v>793</v>
      </c>
      <c r="K349" s="350" t="s">
        <v>793</v>
      </c>
      <c r="L349" s="350" t="s">
        <v>793</v>
      </c>
      <c r="M349" s="67" t="s">
        <v>790</v>
      </c>
      <c r="P349" s="67" t="s">
        <v>794</v>
      </c>
      <c r="Q349" s="67" t="s">
        <v>775</v>
      </c>
      <c r="R349" s="361"/>
      <c r="S349" s="354"/>
      <c r="T349" s="91"/>
      <c r="U349" s="87"/>
      <c r="V349" s="67" t="s">
        <v>868</v>
      </c>
      <c r="W349" s="353"/>
      <c r="X349" s="454"/>
      <c r="Y349" s="454"/>
      <c r="Z349" s="454"/>
    </row>
    <row r="350" spans="1:26" s="67" customFormat="1" ht="14.25" hidden="1" customHeight="1">
      <c r="A350" s="354" t="s">
        <v>2623</v>
      </c>
      <c r="B350" s="357" t="s">
        <v>294</v>
      </c>
      <c r="C350" s="358" t="s">
        <v>2273</v>
      </c>
      <c r="D350" s="352"/>
      <c r="E350" s="350" t="s">
        <v>1361</v>
      </c>
      <c r="F350" s="67" t="s">
        <v>1643</v>
      </c>
      <c r="G350" s="67" t="s">
        <v>1644</v>
      </c>
      <c r="J350" s="67" t="s">
        <v>43</v>
      </c>
      <c r="K350" s="67" t="s">
        <v>43</v>
      </c>
      <c r="L350" s="67" t="s">
        <v>789</v>
      </c>
      <c r="M350" s="67" t="s">
        <v>790</v>
      </c>
      <c r="N350" s="67">
        <v>20.207284999999999</v>
      </c>
      <c r="O350" s="67">
        <v>92.788177000000005</v>
      </c>
      <c r="P350" s="67" t="s">
        <v>756</v>
      </c>
      <c r="Q350" s="67" t="s">
        <v>775</v>
      </c>
      <c r="R350" s="361"/>
      <c r="S350" s="354"/>
      <c r="T350" s="91">
        <v>43488</v>
      </c>
      <c r="U350" s="87"/>
      <c r="V350" s="67" t="s">
        <v>868</v>
      </c>
      <c r="W350" s="353"/>
      <c r="X350" s="454"/>
      <c r="Y350" s="454"/>
      <c r="Z350" s="454"/>
    </row>
    <row r="351" spans="1:26" s="67" customFormat="1" ht="14.25" hidden="1" customHeight="1">
      <c r="A351" s="354" t="s">
        <v>2623</v>
      </c>
      <c r="B351" s="357" t="s">
        <v>294</v>
      </c>
      <c r="C351" s="358" t="s">
        <v>838</v>
      </c>
      <c r="D351" s="352" t="s">
        <v>1635</v>
      </c>
      <c r="E351" s="350">
        <v>196130</v>
      </c>
      <c r="J351" s="67" t="s">
        <v>793</v>
      </c>
      <c r="K351" s="67" t="s">
        <v>793</v>
      </c>
      <c r="L351" s="67" t="s">
        <v>793</v>
      </c>
      <c r="M351" s="67" t="s">
        <v>293</v>
      </c>
      <c r="N351" s="67">
        <v>20.142474</v>
      </c>
      <c r="O351" s="67">
        <v>92.494243999999995</v>
      </c>
      <c r="P351" s="67" t="s">
        <v>794</v>
      </c>
      <c r="R351" s="361"/>
      <c r="S351" s="354"/>
      <c r="T351" s="91"/>
      <c r="U351" s="87"/>
      <c r="V351" s="67" t="s">
        <v>838</v>
      </c>
      <c r="W351" s="353"/>
      <c r="X351" s="454"/>
      <c r="Y351" s="454"/>
      <c r="Z351" s="454"/>
    </row>
    <row r="352" spans="1:26" s="67" customFormat="1" ht="14.25" hidden="1" customHeight="1">
      <c r="A352" s="354" t="s">
        <v>2623</v>
      </c>
      <c r="B352" s="351" t="s">
        <v>294</v>
      </c>
      <c r="C352" s="351" t="s">
        <v>2561</v>
      </c>
      <c r="D352" s="399"/>
      <c r="E352" s="350">
        <v>196130</v>
      </c>
      <c r="J352" s="67" t="s">
        <v>793</v>
      </c>
      <c r="K352" s="351" t="s">
        <v>793</v>
      </c>
      <c r="L352" s="351" t="s">
        <v>793</v>
      </c>
      <c r="M352" s="350" t="s">
        <v>293</v>
      </c>
      <c r="N352" s="350">
        <v>20.142474</v>
      </c>
      <c r="O352" s="350">
        <v>92.494243999999995</v>
      </c>
      <c r="P352" s="350" t="s">
        <v>794</v>
      </c>
      <c r="R352" s="357"/>
      <c r="S352" s="358"/>
      <c r="T352" s="91"/>
      <c r="U352" s="87"/>
      <c r="W352" s="353"/>
      <c r="X352" s="454"/>
      <c r="Y352" s="454"/>
      <c r="Z352" s="454"/>
    </row>
    <row r="353" spans="1:26" s="67" customFormat="1" ht="14.25" hidden="1" customHeight="1">
      <c r="A353" s="354" t="s">
        <v>2623</v>
      </c>
      <c r="B353" s="357" t="s">
        <v>294</v>
      </c>
      <c r="C353" s="358" t="s">
        <v>1996</v>
      </c>
      <c r="D353" s="352"/>
      <c r="E353" s="67">
        <v>196162</v>
      </c>
      <c r="F353" s="67" t="s">
        <v>1995</v>
      </c>
      <c r="J353" s="67" t="s">
        <v>793</v>
      </c>
      <c r="K353" s="67" t="s">
        <v>793</v>
      </c>
      <c r="L353" s="67" t="s">
        <v>793</v>
      </c>
      <c r="M353" s="67" t="s">
        <v>790</v>
      </c>
      <c r="N353" s="67">
        <v>20.239929199999999</v>
      </c>
      <c r="O353" s="67">
        <v>92.827529909999996</v>
      </c>
      <c r="P353" s="67" t="s">
        <v>794</v>
      </c>
      <c r="R353" s="361"/>
      <c r="S353" s="354"/>
      <c r="T353" s="91">
        <v>43294</v>
      </c>
      <c r="U353" s="87"/>
      <c r="W353" s="353"/>
      <c r="X353" s="454"/>
      <c r="Y353" s="454"/>
      <c r="Z353" s="454"/>
    </row>
    <row r="354" spans="1:26" s="67" customFormat="1" ht="14.25" hidden="1" customHeight="1">
      <c r="A354" s="354" t="s">
        <v>2623</v>
      </c>
      <c r="B354" s="351" t="s">
        <v>294</v>
      </c>
      <c r="C354" s="351" t="s">
        <v>2563</v>
      </c>
      <c r="D354" s="399"/>
      <c r="E354" s="351">
        <v>196131</v>
      </c>
      <c r="F354" s="351" t="s">
        <v>873</v>
      </c>
      <c r="J354" s="67" t="s">
        <v>793</v>
      </c>
      <c r="K354" s="351" t="s">
        <v>793</v>
      </c>
      <c r="L354" s="351" t="s">
        <v>793</v>
      </c>
      <c r="N354" s="67">
        <v>20.239799499511701</v>
      </c>
      <c r="O354" s="67">
        <v>92.825088500976605</v>
      </c>
      <c r="R354" s="353"/>
      <c r="S354" s="354"/>
      <c r="T354" s="91"/>
      <c r="U354" s="87"/>
      <c r="W354" s="353"/>
      <c r="X354" s="454"/>
      <c r="Y354" s="454"/>
      <c r="Z354" s="454"/>
    </row>
    <row r="355" spans="1:26" s="67" customFormat="1" ht="14.25" hidden="1" customHeight="1">
      <c r="A355" s="354" t="s">
        <v>2623</v>
      </c>
      <c r="B355" s="351" t="s">
        <v>294</v>
      </c>
      <c r="C355" s="351" t="s">
        <v>2566</v>
      </c>
      <c r="D355" s="352"/>
      <c r="J355" s="67" t="s">
        <v>793</v>
      </c>
      <c r="K355" s="351" t="s">
        <v>793</v>
      </c>
      <c r="L355" s="351" t="s">
        <v>793</v>
      </c>
      <c r="R355" s="351"/>
      <c r="S355" s="463"/>
      <c r="T355" s="91"/>
      <c r="U355" s="87"/>
      <c r="W355" s="353"/>
      <c r="X355" s="454"/>
      <c r="Y355" s="454"/>
      <c r="Z355" s="454"/>
    </row>
    <row r="356" spans="1:26" s="67" customFormat="1" ht="14.25" hidden="1" customHeight="1">
      <c r="A356" s="354" t="s">
        <v>2623</v>
      </c>
      <c r="B356" s="357" t="s">
        <v>294</v>
      </c>
      <c r="C356" s="358" t="s">
        <v>844</v>
      </c>
      <c r="D356" s="352" t="s">
        <v>1636</v>
      </c>
      <c r="E356" s="67" t="s">
        <v>1341</v>
      </c>
      <c r="F356" s="67" t="s">
        <v>1665</v>
      </c>
      <c r="G356" s="67" t="s">
        <v>1666</v>
      </c>
      <c r="J356" s="67" t="s">
        <v>43</v>
      </c>
      <c r="K356" s="350" t="s">
        <v>43</v>
      </c>
      <c r="L356" s="350" t="s">
        <v>755</v>
      </c>
      <c r="M356" s="67" t="s">
        <v>293</v>
      </c>
      <c r="N356" s="67">
        <v>20.151471999999998</v>
      </c>
      <c r="O356" s="67">
        <v>92.887277999999995</v>
      </c>
      <c r="P356" s="67" t="s">
        <v>756</v>
      </c>
      <c r="R356" s="361"/>
      <c r="S356" s="354"/>
      <c r="T356" s="91"/>
      <c r="U356" s="87"/>
      <c r="V356" s="67" t="s">
        <v>844</v>
      </c>
      <c r="W356" s="353"/>
      <c r="X356" s="454"/>
      <c r="Y356" s="454"/>
      <c r="Z356" s="454"/>
    </row>
    <row r="357" spans="1:26" s="67" customFormat="1" ht="14.25" hidden="1" customHeight="1">
      <c r="A357" s="354" t="s">
        <v>2623</v>
      </c>
      <c r="B357" s="357" t="s">
        <v>294</v>
      </c>
      <c r="C357" s="358" t="s">
        <v>417</v>
      </c>
      <c r="D357" s="399" t="s">
        <v>2684</v>
      </c>
      <c r="E357" s="67" t="s">
        <v>1342</v>
      </c>
      <c r="F357" s="67" t="s">
        <v>1665</v>
      </c>
      <c r="G357" s="67" t="s">
        <v>1666</v>
      </c>
      <c r="J357" s="67" t="s">
        <v>793</v>
      </c>
      <c r="K357" s="67" t="s">
        <v>793</v>
      </c>
      <c r="L357" s="350" t="s">
        <v>816</v>
      </c>
      <c r="M357" s="67" t="s">
        <v>293</v>
      </c>
      <c r="N357" s="67">
        <v>20.151471999999998</v>
      </c>
      <c r="O357" s="67">
        <v>92.887277999999995</v>
      </c>
      <c r="P357" s="350" t="s">
        <v>794</v>
      </c>
      <c r="Q357" s="67" t="s">
        <v>775</v>
      </c>
      <c r="R357" s="85"/>
      <c r="S357" s="354"/>
      <c r="T357" s="91"/>
      <c r="U357" s="87"/>
      <c r="V357" s="67" t="s">
        <v>417</v>
      </c>
      <c r="W357" s="353"/>
      <c r="X357" s="454"/>
      <c r="Y357" s="454"/>
      <c r="Z357" s="454"/>
    </row>
    <row r="358" spans="1:26" s="67" customFormat="1" ht="14.25" hidden="1" customHeight="1">
      <c r="A358" s="354" t="s">
        <v>2623</v>
      </c>
      <c r="B358" s="357" t="s">
        <v>294</v>
      </c>
      <c r="C358" s="358" t="s">
        <v>418</v>
      </c>
      <c r="D358" s="399" t="s">
        <v>2684</v>
      </c>
      <c r="E358" s="67" t="s">
        <v>1343</v>
      </c>
      <c r="F358" s="67" t="s">
        <v>1665</v>
      </c>
      <c r="G358" s="67" t="s">
        <v>1666</v>
      </c>
      <c r="J358" s="67" t="s">
        <v>793</v>
      </c>
      <c r="K358" s="67" t="s">
        <v>793</v>
      </c>
      <c r="L358" s="67" t="s">
        <v>816</v>
      </c>
      <c r="M358" s="67" t="s">
        <v>293</v>
      </c>
      <c r="N358" s="67">
        <v>20.151471999999998</v>
      </c>
      <c r="O358" s="67">
        <v>92.887277999999995</v>
      </c>
      <c r="P358" s="67" t="s">
        <v>794</v>
      </c>
      <c r="Q358" s="67" t="s">
        <v>775</v>
      </c>
      <c r="R358" s="353"/>
      <c r="S358" s="354"/>
      <c r="T358" s="91"/>
      <c r="U358" s="87"/>
      <c r="V358" s="67" t="s">
        <v>418</v>
      </c>
      <c r="W358" s="353"/>
      <c r="X358" s="454"/>
      <c r="Y358" s="454"/>
      <c r="Z358" s="454"/>
    </row>
    <row r="359" spans="1:26" s="67" customFormat="1" ht="14.25" customHeight="1">
      <c r="A359" s="354" t="s">
        <v>2623</v>
      </c>
      <c r="B359" s="462" t="s">
        <v>294</v>
      </c>
      <c r="C359" s="358" t="s">
        <v>438</v>
      </c>
      <c r="D359" s="399" t="s">
        <v>3065</v>
      </c>
      <c r="E359" s="350" t="s">
        <v>1361</v>
      </c>
      <c r="F359" s="350" t="s">
        <v>1724</v>
      </c>
      <c r="G359" s="350" t="s">
        <v>438</v>
      </c>
      <c r="H359" s="350" t="s">
        <v>41</v>
      </c>
      <c r="I359" s="350"/>
      <c r="J359" s="350" t="s">
        <v>43</v>
      </c>
      <c r="K359" s="454" t="s">
        <v>43</v>
      </c>
      <c r="L359" s="454" t="s">
        <v>789</v>
      </c>
      <c r="M359" s="350" t="s">
        <v>790</v>
      </c>
      <c r="N359" s="350">
        <v>20.202525000000001</v>
      </c>
      <c r="O359" s="350">
        <v>92.792479999999998</v>
      </c>
      <c r="P359" s="350" t="s">
        <v>756</v>
      </c>
      <c r="Q359" s="350" t="s">
        <v>775</v>
      </c>
      <c r="R359" s="458">
        <v>2678</v>
      </c>
      <c r="S359" s="458">
        <v>14788</v>
      </c>
      <c r="T359" s="373"/>
      <c r="U359" s="355"/>
      <c r="V359" s="350" t="s">
        <v>438</v>
      </c>
      <c r="W359" s="353"/>
      <c r="X359" s="454">
        <v>114</v>
      </c>
      <c r="Y359" s="454">
        <v>1144</v>
      </c>
      <c r="Z359" s="454">
        <v>1258</v>
      </c>
    </row>
    <row r="360" spans="1:26" s="67" customFormat="1" ht="14.25" hidden="1" customHeight="1">
      <c r="A360" s="354" t="s">
        <v>2623</v>
      </c>
      <c r="B360" s="456" t="s">
        <v>294</v>
      </c>
      <c r="C360" s="358" t="s">
        <v>436</v>
      </c>
      <c r="D360" s="399"/>
      <c r="E360" s="67">
        <v>196154</v>
      </c>
      <c r="J360" s="67" t="s">
        <v>793</v>
      </c>
      <c r="K360" s="456" t="s">
        <v>793</v>
      </c>
      <c r="L360" s="456" t="s">
        <v>793</v>
      </c>
      <c r="R360" s="353"/>
      <c r="S360" s="459"/>
      <c r="T360" s="91"/>
      <c r="U360" s="87"/>
      <c r="W360" s="353"/>
      <c r="X360" s="454"/>
      <c r="Y360" s="454"/>
      <c r="Z360" s="454"/>
    </row>
    <row r="361" spans="1:26" s="67" customFormat="1" ht="14.25" hidden="1" customHeight="1">
      <c r="A361" s="354" t="s">
        <v>2623</v>
      </c>
      <c r="B361" s="357" t="s">
        <v>294</v>
      </c>
      <c r="C361" s="358" t="s">
        <v>436</v>
      </c>
      <c r="D361" s="352" t="s">
        <v>1635</v>
      </c>
      <c r="E361" s="67">
        <v>196154</v>
      </c>
      <c r="J361" s="67" t="s">
        <v>793</v>
      </c>
      <c r="K361" s="67" t="s">
        <v>793</v>
      </c>
      <c r="L361" s="67" t="s">
        <v>793</v>
      </c>
      <c r="M361" s="67" t="s">
        <v>790</v>
      </c>
      <c r="N361" s="67">
        <v>20.201499999999999</v>
      </c>
      <c r="O361" s="67">
        <v>92.796599999999998</v>
      </c>
      <c r="P361" s="67" t="s">
        <v>794</v>
      </c>
      <c r="Q361" s="67" t="s">
        <v>775</v>
      </c>
      <c r="R361" s="361"/>
      <c r="S361" s="354"/>
      <c r="T361" s="91">
        <v>42745</v>
      </c>
      <c r="U361" s="87"/>
      <c r="W361" s="353"/>
      <c r="X361" s="454"/>
      <c r="Y361" s="454"/>
      <c r="Z361" s="454"/>
    </row>
    <row r="362" spans="1:26" s="67" customFormat="1" ht="14.25" hidden="1" customHeight="1">
      <c r="A362" s="354" t="s">
        <v>2623</v>
      </c>
      <c r="B362" s="357" t="s">
        <v>294</v>
      </c>
      <c r="C362" s="358" t="s">
        <v>432</v>
      </c>
      <c r="D362" s="352" t="s">
        <v>1635</v>
      </c>
      <c r="E362" s="67">
        <v>196155</v>
      </c>
      <c r="J362" s="67" t="s">
        <v>793</v>
      </c>
      <c r="K362" s="67" t="s">
        <v>793</v>
      </c>
      <c r="L362" s="67" t="s">
        <v>793</v>
      </c>
      <c r="M362" s="67" t="s">
        <v>790</v>
      </c>
      <c r="N362" s="67">
        <v>20.19171906</v>
      </c>
      <c r="O362" s="67">
        <v>92.808166499999999</v>
      </c>
      <c r="P362" s="67" t="s">
        <v>794</v>
      </c>
      <c r="Q362" s="67" t="s">
        <v>775</v>
      </c>
      <c r="R362" s="361"/>
      <c r="S362" s="354"/>
      <c r="T362" s="91"/>
      <c r="U362" s="87"/>
      <c r="V362" s="67" t="s">
        <v>432</v>
      </c>
      <c r="W362" s="353"/>
      <c r="X362" s="454"/>
      <c r="Y362" s="454"/>
      <c r="Z362" s="454"/>
    </row>
    <row r="363" spans="1:26" s="67" customFormat="1" ht="14.25" hidden="1" customHeight="1">
      <c r="A363" s="354" t="s">
        <v>2623</v>
      </c>
      <c r="B363" s="357" t="s">
        <v>294</v>
      </c>
      <c r="C363" s="358" t="s">
        <v>415</v>
      </c>
      <c r="D363" s="399" t="s">
        <v>2684</v>
      </c>
      <c r="E363" s="350" t="s">
        <v>1340</v>
      </c>
      <c r="F363" s="350" t="s">
        <v>1853</v>
      </c>
      <c r="G363" s="350" t="s">
        <v>1853</v>
      </c>
      <c r="H363" s="350"/>
      <c r="I363" s="350"/>
      <c r="J363" s="350" t="s">
        <v>793</v>
      </c>
      <c r="K363" s="350" t="s">
        <v>793</v>
      </c>
      <c r="L363" s="350" t="s">
        <v>816</v>
      </c>
      <c r="M363" s="350" t="s">
        <v>841</v>
      </c>
      <c r="N363" s="350">
        <v>20.148584</v>
      </c>
      <c r="O363" s="350">
        <v>92.880319999999998</v>
      </c>
      <c r="P363" s="350" t="s">
        <v>794</v>
      </c>
      <c r="Q363" s="350" t="s">
        <v>775</v>
      </c>
      <c r="R363" s="353"/>
      <c r="S363" s="354"/>
      <c r="T363" s="373"/>
      <c r="U363" s="355"/>
      <c r="V363" s="350" t="s">
        <v>415</v>
      </c>
      <c r="W363" s="353"/>
      <c r="X363" s="454"/>
      <c r="Y363" s="454"/>
      <c r="Z363" s="454"/>
    </row>
    <row r="364" spans="1:26" s="67" customFormat="1" ht="14.25" hidden="1" customHeight="1">
      <c r="A364" s="354" t="s">
        <v>2623</v>
      </c>
      <c r="B364" s="357" t="s">
        <v>294</v>
      </c>
      <c r="C364" s="358" t="s">
        <v>1877</v>
      </c>
      <c r="D364" s="399" t="s">
        <v>2684</v>
      </c>
      <c r="E364" s="67" t="s">
        <v>1345</v>
      </c>
      <c r="F364" s="67" t="s">
        <v>1853</v>
      </c>
      <c r="G364" s="67" t="s">
        <v>1853</v>
      </c>
      <c r="J364" s="67" t="s">
        <v>793</v>
      </c>
      <c r="K364" s="67" t="s">
        <v>793</v>
      </c>
      <c r="L364" s="67" t="s">
        <v>816</v>
      </c>
      <c r="M364" s="67" t="s">
        <v>293</v>
      </c>
      <c r="N364" s="67">
        <v>20.155805999999998</v>
      </c>
      <c r="O364" s="67">
        <v>92.879138999999995</v>
      </c>
      <c r="P364" s="67" t="s">
        <v>794</v>
      </c>
      <c r="Q364" s="67" t="s">
        <v>775</v>
      </c>
      <c r="R364" s="353"/>
      <c r="S364" s="354"/>
      <c r="T364" s="91"/>
      <c r="U364" s="87"/>
      <c r="V364" s="67" t="s">
        <v>419</v>
      </c>
      <c r="W364" s="353"/>
      <c r="X364" s="454"/>
      <c r="Y364" s="454"/>
      <c r="Z364" s="454"/>
    </row>
    <row r="365" spans="1:26" s="67" customFormat="1" ht="14.25" hidden="1" customHeight="1">
      <c r="A365" s="354" t="s">
        <v>2623</v>
      </c>
      <c r="B365" s="357" t="s">
        <v>294</v>
      </c>
      <c r="C365" s="358" t="s">
        <v>1992</v>
      </c>
      <c r="D365" s="352"/>
      <c r="E365" s="67">
        <v>196179</v>
      </c>
      <c r="F365" s="67" t="s">
        <v>1992</v>
      </c>
      <c r="J365" s="67" t="s">
        <v>793</v>
      </c>
      <c r="K365" s="67" t="s">
        <v>793</v>
      </c>
      <c r="L365" s="67" t="s">
        <v>793</v>
      </c>
      <c r="M365" s="67" t="s">
        <v>1885</v>
      </c>
      <c r="N365" s="67">
        <v>20.236970899999999</v>
      </c>
      <c r="O365" s="67">
        <v>92.877876279999995</v>
      </c>
      <c r="P365" s="67" t="s">
        <v>794</v>
      </c>
      <c r="R365" s="361"/>
      <c r="S365" s="354"/>
      <c r="T365" s="91">
        <v>43294</v>
      </c>
      <c r="U365" s="87"/>
      <c r="W365" s="353"/>
      <c r="X365" s="454"/>
      <c r="Y365" s="454"/>
      <c r="Z365" s="454"/>
    </row>
    <row r="366" spans="1:26" s="67" customFormat="1" ht="14.25" customHeight="1">
      <c r="A366" s="354" t="s">
        <v>2623</v>
      </c>
      <c r="B366" s="357" t="s">
        <v>294</v>
      </c>
      <c r="C366" s="358" t="s">
        <v>421</v>
      </c>
      <c r="D366" s="399" t="s">
        <v>3065</v>
      </c>
      <c r="E366" s="67" t="s">
        <v>1347</v>
      </c>
      <c r="F366" s="67" t="s">
        <v>414</v>
      </c>
      <c r="G366" s="67" t="s">
        <v>420</v>
      </c>
      <c r="H366" s="67" t="s">
        <v>41</v>
      </c>
      <c r="J366" s="67" t="s">
        <v>43</v>
      </c>
      <c r="K366" s="67" t="s">
        <v>43</v>
      </c>
      <c r="L366" s="67" t="s">
        <v>792</v>
      </c>
      <c r="M366" s="67" t="s">
        <v>790</v>
      </c>
      <c r="N366" s="67">
        <v>20.1585</v>
      </c>
      <c r="O366" s="67">
        <v>92.839416999999997</v>
      </c>
      <c r="P366" s="67" t="s">
        <v>756</v>
      </c>
      <c r="Q366" s="67" t="s">
        <v>775</v>
      </c>
      <c r="R366" s="458">
        <v>2062</v>
      </c>
      <c r="S366" s="458">
        <v>12522</v>
      </c>
      <c r="T366" s="91"/>
      <c r="U366" s="87"/>
      <c r="V366" s="67" t="s">
        <v>851</v>
      </c>
      <c r="W366" s="353"/>
      <c r="X366" s="454">
        <v>365</v>
      </c>
      <c r="Y366" s="454">
        <v>800</v>
      </c>
      <c r="Z366" s="454">
        <v>1165</v>
      </c>
    </row>
    <row r="367" spans="1:26" s="67" customFormat="1" ht="14.25" hidden="1" customHeight="1">
      <c r="A367" s="354" t="s">
        <v>2623</v>
      </c>
      <c r="B367" s="357" t="s">
        <v>294</v>
      </c>
      <c r="C367" s="358" t="s">
        <v>847</v>
      </c>
      <c r="D367" s="352" t="s">
        <v>1636</v>
      </c>
      <c r="E367" s="350" t="s">
        <v>1346</v>
      </c>
      <c r="F367" s="350" t="s">
        <v>414</v>
      </c>
      <c r="G367" s="350" t="s">
        <v>420</v>
      </c>
      <c r="H367" s="350"/>
      <c r="J367" s="67" t="s">
        <v>43</v>
      </c>
      <c r="K367" s="67" t="s">
        <v>43</v>
      </c>
      <c r="L367" s="350" t="s">
        <v>755</v>
      </c>
      <c r="N367" s="350">
        <v>20.156842000000001</v>
      </c>
      <c r="O367" s="350">
        <v>92.837576999999996</v>
      </c>
      <c r="P367" s="350" t="s">
        <v>756</v>
      </c>
      <c r="R367" s="361"/>
      <c r="S367" s="354"/>
      <c r="T367" s="91"/>
      <c r="U367" s="355"/>
      <c r="V367" s="350" t="s">
        <v>848</v>
      </c>
      <c r="W367" s="353"/>
      <c r="X367" s="454"/>
      <c r="Y367" s="454"/>
      <c r="Z367" s="454"/>
    </row>
    <row r="368" spans="1:26" s="67" customFormat="1" ht="14.25" hidden="1" customHeight="1">
      <c r="A368" s="354" t="s">
        <v>2623</v>
      </c>
      <c r="B368" s="357" t="s">
        <v>294</v>
      </c>
      <c r="C368" s="358" t="s">
        <v>688</v>
      </c>
      <c r="D368" s="352" t="s">
        <v>1635</v>
      </c>
      <c r="E368" s="67">
        <v>196210</v>
      </c>
      <c r="J368" s="67" t="s">
        <v>793</v>
      </c>
      <c r="K368" s="67" t="s">
        <v>793</v>
      </c>
      <c r="L368" s="67" t="s">
        <v>793</v>
      </c>
      <c r="M368" s="67" t="s">
        <v>293</v>
      </c>
      <c r="N368" s="67">
        <v>20.16259956</v>
      </c>
      <c r="O368" s="67">
        <v>92.834457400000005</v>
      </c>
      <c r="P368" s="67" t="s">
        <v>794</v>
      </c>
      <c r="Q368" s="67" t="s">
        <v>775</v>
      </c>
      <c r="R368" s="361"/>
      <c r="S368" s="354"/>
      <c r="T368" s="91"/>
      <c r="U368" s="87"/>
      <c r="W368" s="353"/>
      <c r="X368" s="454"/>
      <c r="Y368" s="454"/>
      <c r="Z368" s="454"/>
    </row>
    <row r="369" spans="1:26" s="67" customFormat="1" ht="14.25" hidden="1" customHeight="1">
      <c r="A369" s="354" t="s">
        <v>2623</v>
      </c>
      <c r="B369" s="357" t="s">
        <v>294</v>
      </c>
      <c r="C369" s="358" t="s">
        <v>300</v>
      </c>
      <c r="D369" s="352" t="s">
        <v>1635</v>
      </c>
      <c r="E369" s="350"/>
      <c r="F369" s="350"/>
      <c r="G369" s="350"/>
      <c r="H369" s="350"/>
      <c r="J369" s="67" t="s">
        <v>793</v>
      </c>
      <c r="K369" s="67" t="s">
        <v>793</v>
      </c>
      <c r="L369" s="350" t="s">
        <v>793</v>
      </c>
      <c r="M369" s="67" t="s">
        <v>790</v>
      </c>
      <c r="N369" s="350"/>
      <c r="O369" s="350"/>
      <c r="P369" s="350" t="s">
        <v>794</v>
      </c>
      <c r="Q369" s="67" t="s">
        <v>757</v>
      </c>
      <c r="R369" s="361"/>
      <c r="S369" s="354"/>
      <c r="T369" s="91">
        <v>42811</v>
      </c>
      <c r="U369" s="355"/>
      <c r="V369" s="350"/>
      <c r="W369" s="353"/>
      <c r="X369" s="454"/>
      <c r="Y369" s="454"/>
      <c r="Z369" s="454"/>
    </row>
    <row r="370" spans="1:26" s="67" customFormat="1" ht="14.25" hidden="1" customHeight="1">
      <c r="A370" s="354" t="s">
        <v>2623</v>
      </c>
      <c r="B370" s="357" t="s">
        <v>294</v>
      </c>
      <c r="C370" s="358" t="s">
        <v>420</v>
      </c>
      <c r="D370" s="352" t="s">
        <v>1635</v>
      </c>
      <c r="E370" s="67">
        <v>196211</v>
      </c>
      <c r="J370" s="350" t="s">
        <v>793</v>
      </c>
      <c r="K370" s="350" t="s">
        <v>793</v>
      </c>
      <c r="L370" s="67" t="s">
        <v>793</v>
      </c>
      <c r="M370" s="67" t="s">
        <v>790</v>
      </c>
      <c r="N370" s="67">
        <v>20.15736008</v>
      </c>
      <c r="O370" s="67">
        <v>92.838653559999997</v>
      </c>
      <c r="P370" s="67" t="s">
        <v>794</v>
      </c>
      <c r="Q370" s="67" t="s">
        <v>775</v>
      </c>
      <c r="R370" s="361"/>
      <c r="S370" s="354"/>
      <c r="T370" s="91"/>
      <c r="U370" s="87"/>
      <c r="V370" s="67" t="s">
        <v>849</v>
      </c>
      <c r="W370" s="353"/>
      <c r="X370" s="454"/>
      <c r="Y370" s="454"/>
      <c r="Z370" s="454"/>
    </row>
    <row r="371" spans="1:26" s="67" customFormat="1" ht="14.25" hidden="1" customHeight="1">
      <c r="A371" s="354" t="s">
        <v>2623</v>
      </c>
      <c r="B371" s="357" t="s">
        <v>294</v>
      </c>
      <c r="C371" s="358" t="s">
        <v>416</v>
      </c>
      <c r="D371" s="352" t="s">
        <v>1635</v>
      </c>
      <c r="E371" s="350">
        <v>196209</v>
      </c>
      <c r="F371" s="351" t="s">
        <v>414</v>
      </c>
      <c r="G371" s="350"/>
      <c r="H371" s="350"/>
      <c r="J371" s="67" t="s">
        <v>793</v>
      </c>
      <c r="K371" s="67" t="s">
        <v>793</v>
      </c>
      <c r="L371" s="350" t="s">
        <v>793</v>
      </c>
      <c r="M371" s="67" t="s">
        <v>790</v>
      </c>
      <c r="N371" s="350">
        <v>20.147863431600001</v>
      </c>
      <c r="O371" s="350">
        <v>92.846768572000002</v>
      </c>
      <c r="P371" s="350" t="s">
        <v>794</v>
      </c>
      <c r="Q371" s="67" t="s">
        <v>757</v>
      </c>
      <c r="R371" s="361"/>
      <c r="S371" s="354"/>
      <c r="T371" s="91"/>
      <c r="U371" s="355"/>
      <c r="V371" s="350" t="s">
        <v>842</v>
      </c>
      <c r="W371" s="353"/>
      <c r="X371" s="454"/>
      <c r="Y371" s="454"/>
      <c r="Z371" s="454"/>
    </row>
    <row r="372" spans="1:26" s="67" customFormat="1" ht="14.25" hidden="1" customHeight="1">
      <c r="A372" s="354" t="s">
        <v>2623</v>
      </c>
      <c r="B372" s="357" t="s">
        <v>294</v>
      </c>
      <c r="C372" s="358" t="s">
        <v>850</v>
      </c>
      <c r="D372" s="352" t="s">
        <v>1635</v>
      </c>
      <c r="E372" s="350">
        <v>196211</v>
      </c>
      <c r="F372" s="350"/>
      <c r="G372" s="350"/>
      <c r="H372" s="350"/>
      <c r="I372" s="350"/>
      <c r="J372" s="350" t="s">
        <v>793</v>
      </c>
      <c r="K372" s="350" t="s">
        <v>793</v>
      </c>
      <c r="L372" s="350" t="s">
        <v>793</v>
      </c>
      <c r="M372" s="350" t="s">
        <v>790</v>
      </c>
      <c r="N372" s="350">
        <v>20.15736008</v>
      </c>
      <c r="O372" s="350">
        <v>92.838653559999997</v>
      </c>
      <c r="P372" s="350" t="s">
        <v>794</v>
      </c>
      <c r="Q372" s="350"/>
      <c r="R372" s="361"/>
      <c r="S372" s="354"/>
      <c r="T372" s="373"/>
      <c r="U372" s="355"/>
      <c r="V372" s="350" t="s">
        <v>850</v>
      </c>
      <c r="W372" s="353"/>
      <c r="X372" s="454"/>
      <c r="Y372" s="454"/>
      <c r="Z372" s="454"/>
    </row>
    <row r="373" spans="1:26" s="67" customFormat="1" ht="14.25" hidden="1" customHeight="1">
      <c r="A373" s="354" t="s">
        <v>2623</v>
      </c>
      <c r="B373" s="357" t="s">
        <v>294</v>
      </c>
      <c r="C373" s="358" t="s">
        <v>445</v>
      </c>
      <c r="D373" s="352" t="s">
        <v>1635</v>
      </c>
      <c r="E373" s="350">
        <v>196167</v>
      </c>
      <c r="F373" s="350" t="s">
        <v>445</v>
      </c>
      <c r="G373" s="350"/>
      <c r="H373" s="350"/>
      <c r="I373" s="350"/>
      <c r="J373" s="350" t="s">
        <v>793</v>
      </c>
      <c r="K373" s="350" t="s">
        <v>793</v>
      </c>
      <c r="L373" s="350" t="s">
        <v>793</v>
      </c>
      <c r="M373" s="350" t="s">
        <v>293</v>
      </c>
      <c r="N373" s="350">
        <v>20.22929001</v>
      </c>
      <c r="O373" s="350">
        <v>92.864669800000001</v>
      </c>
      <c r="P373" s="350" t="s">
        <v>794</v>
      </c>
      <c r="Q373" s="350" t="s">
        <v>757</v>
      </c>
      <c r="R373" s="361"/>
      <c r="S373" s="354"/>
      <c r="T373" s="373">
        <v>42811</v>
      </c>
      <c r="U373" s="355"/>
      <c r="V373" s="350"/>
      <c r="W373" s="353"/>
      <c r="X373" s="454"/>
      <c r="Y373" s="454"/>
      <c r="Z373" s="454"/>
    </row>
    <row r="374" spans="1:26" s="67" customFormat="1" ht="14.25" customHeight="1">
      <c r="A374" s="354" t="s">
        <v>2623</v>
      </c>
      <c r="B374" s="357" t="s">
        <v>294</v>
      </c>
      <c r="C374" s="358" t="s">
        <v>425</v>
      </c>
      <c r="D374" s="399" t="s">
        <v>3065</v>
      </c>
      <c r="E374" s="350" t="s">
        <v>1352</v>
      </c>
      <c r="F374" s="350" t="s">
        <v>414</v>
      </c>
      <c r="G374" s="350" t="s">
        <v>1723</v>
      </c>
      <c r="H374" s="350" t="s">
        <v>41</v>
      </c>
      <c r="J374" s="67" t="s">
        <v>43</v>
      </c>
      <c r="K374" s="67" t="s">
        <v>43</v>
      </c>
      <c r="L374" s="350" t="s">
        <v>789</v>
      </c>
      <c r="M374" s="67" t="s">
        <v>790</v>
      </c>
      <c r="N374" s="350">
        <v>20.179939999999998</v>
      </c>
      <c r="O374" s="350">
        <v>92.831879000000001</v>
      </c>
      <c r="P374" s="350" t="s">
        <v>756</v>
      </c>
      <c r="Q374" s="67" t="s">
        <v>775</v>
      </c>
      <c r="R374" s="458">
        <v>1019</v>
      </c>
      <c r="S374" s="458">
        <v>6906</v>
      </c>
      <c r="T374" s="91"/>
      <c r="U374" s="355"/>
      <c r="V374" s="350" t="s">
        <v>858</v>
      </c>
      <c r="W374" s="353"/>
      <c r="X374" s="454">
        <v>250</v>
      </c>
      <c r="Y374" s="454">
        <v>699</v>
      </c>
      <c r="Z374" s="454">
        <v>949</v>
      </c>
    </row>
    <row r="375" spans="1:26" s="67" customFormat="1" ht="14.25" hidden="1" customHeight="1">
      <c r="A375" s="354" t="s">
        <v>2623</v>
      </c>
      <c r="B375" s="357" t="s">
        <v>294</v>
      </c>
      <c r="C375" s="358" t="s">
        <v>427</v>
      </c>
      <c r="D375" s="399" t="s">
        <v>3065</v>
      </c>
      <c r="E375" s="350" t="s">
        <v>1355</v>
      </c>
      <c r="F375" s="350"/>
      <c r="G375" s="350"/>
      <c r="H375" s="350" t="s">
        <v>41</v>
      </c>
      <c r="J375" s="67" t="s">
        <v>43</v>
      </c>
      <c r="K375" s="67" t="s">
        <v>43</v>
      </c>
      <c r="L375" s="350" t="s">
        <v>767</v>
      </c>
      <c r="M375" s="67" t="s">
        <v>790</v>
      </c>
      <c r="N375" s="350">
        <v>20.181742</v>
      </c>
      <c r="O375" s="350">
        <v>92.842230000000001</v>
      </c>
      <c r="P375" s="350" t="s">
        <v>768</v>
      </c>
      <c r="R375" s="458">
        <v>496</v>
      </c>
      <c r="S375" s="458">
        <v>2942</v>
      </c>
      <c r="T375" s="91">
        <v>42745</v>
      </c>
      <c r="U375" s="355" t="s">
        <v>852</v>
      </c>
      <c r="V375" s="350"/>
      <c r="W375" s="353"/>
      <c r="X375" s="454"/>
      <c r="Y375" s="454"/>
      <c r="Z375" s="454"/>
    </row>
    <row r="376" spans="1:26" s="67" customFormat="1" ht="14.25" hidden="1" customHeight="1">
      <c r="A376" s="354" t="s">
        <v>2623</v>
      </c>
      <c r="B376" s="357" t="s">
        <v>294</v>
      </c>
      <c r="C376" s="358" t="s">
        <v>2569</v>
      </c>
      <c r="D376" s="352" t="s">
        <v>1635</v>
      </c>
      <c r="J376" s="454" t="s">
        <v>793</v>
      </c>
      <c r="K376" s="454" t="s">
        <v>793</v>
      </c>
      <c r="L376" s="454" t="s">
        <v>793</v>
      </c>
      <c r="M376" s="67" t="s">
        <v>790</v>
      </c>
      <c r="N376" s="350"/>
      <c r="O376" s="350"/>
      <c r="P376" s="350" t="s">
        <v>918</v>
      </c>
      <c r="Q376" s="67" t="s">
        <v>757</v>
      </c>
      <c r="R376" s="361"/>
      <c r="S376" s="354"/>
      <c r="T376" s="91">
        <v>42811</v>
      </c>
      <c r="U376" s="87"/>
      <c r="W376" s="353"/>
      <c r="X376" s="454"/>
      <c r="Y376" s="454"/>
      <c r="Z376" s="454"/>
    </row>
    <row r="377" spans="1:26" s="67" customFormat="1" ht="14.25" hidden="1" customHeight="1">
      <c r="A377" s="354" t="s">
        <v>2623</v>
      </c>
      <c r="B377" s="357" t="s">
        <v>294</v>
      </c>
      <c r="C377" s="358" t="s">
        <v>433</v>
      </c>
      <c r="D377" s="352" t="s">
        <v>1635</v>
      </c>
      <c r="E377" s="67">
        <v>196147</v>
      </c>
      <c r="J377" s="67" t="s">
        <v>793</v>
      </c>
      <c r="K377" s="67" t="s">
        <v>793</v>
      </c>
      <c r="L377" s="67" t="s">
        <v>793</v>
      </c>
      <c r="M377" s="67" t="s">
        <v>790</v>
      </c>
      <c r="N377" s="67">
        <v>20.193460460000001</v>
      </c>
      <c r="O377" s="67">
        <v>92.867782590000004</v>
      </c>
      <c r="P377" s="350" t="s">
        <v>794</v>
      </c>
      <c r="Q377" s="67" t="s">
        <v>757</v>
      </c>
      <c r="R377" s="361"/>
      <c r="S377" s="354"/>
      <c r="T377" s="91">
        <v>42811</v>
      </c>
      <c r="U377" s="87"/>
      <c r="W377" s="353"/>
      <c r="X377" s="454"/>
      <c r="Y377" s="454"/>
      <c r="Z377" s="454"/>
    </row>
    <row r="378" spans="1:26" s="67" customFormat="1" ht="14.25" hidden="1" customHeight="1">
      <c r="A378" s="354" t="s">
        <v>2623</v>
      </c>
      <c r="B378" s="357" t="s">
        <v>294</v>
      </c>
      <c r="C378" s="358" t="s">
        <v>1141</v>
      </c>
      <c r="D378" s="352" t="s">
        <v>1635</v>
      </c>
      <c r="E378" s="350"/>
      <c r="F378" s="350"/>
      <c r="G378" s="350"/>
      <c r="H378" s="350"/>
      <c r="I378" s="350"/>
      <c r="J378" s="350" t="s">
        <v>793</v>
      </c>
      <c r="K378" s="350" t="s">
        <v>793</v>
      </c>
      <c r="L378" s="350" t="s">
        <v>793</v>
      </c>
      <c r="M378" s="350" t="s">
        <v>790</v>
      </c>
      <c r="N378" s="350"/>
      <c r="O378" s="350"/>
      <c r="P378" s="350" t="s">
        <v>794</v>
      </c>
      <c r="Q378" s="350" t="s">
        <v>775</v>
      </c>
      <c r="R378" s="361"/>
      <c r="S378" s="354"/>
      <c r="T378" s="373"/>
      <c r="U378" s="355"/>
      <c r="V378" s="350" t="s">
        <v>1141</v>
      </c>
      <c r="W378" s="353"/>
      <c r="X378" s="454"/>
      <c r="Y378" s="454"/>
      <c r="Z378" s="454"/>
    </row>
    <row r="379" spans="1:26" s="67" customFormat="1" ht="14.25" hidden="1" customHeight="1">
      <c r="A379" s="354" t="s">
        <v>2623</v>
      </c>
      <c r="B379" s="357" t="s">
        <v>294</v>
      </c>
      <c r="C379" s="358" t="s">
        <v>2213</v>
      </c>
      <c r="D379" s="352"/>
      <c r="E379" s="350">
        <v>196193</v>
      </c>
      <c r="F379" s="350" t="s">
        <v>2213</v>
      </c>
      <c r="G379" s="350"/>
      <c r="H379" s="350"/>
      <c r="I379" s="350"/>
      <c r="J379" s="350" t="s">
        <v>793</v>
      </c>
      <c r="K379" s="350" t="s">
        <v>793</v>
      </c>
      <c r="L379" s="350" t="s">
        <v>793</v>
      </c>
      <c r="M379" s="350"/>
      <c r="N379" s="350">
        <v>20.1663494110107</v>
      </c>
      <c r="O379" s="350">
        <v>92.871902465820298</v>
      </c>
      <c r="P379" s="350"/>
      <c r="Q379" s="350"/>
      <c r="R379" s="361"/>
      <c r="S379" s="354"/>
      <c r="T379" s="373"/>
      <c r="U379" s="355"/>
      <c r="V379" s="350"/>
      <c r="W379" s="353"/>
      <c r="X379" s="454"/>
      <c r="Y379" s="454"/>
      <c r="Z379" s="454"/>
    </row>
    <row r="380" spans="1:26" s="67" customFormat="1" ht="14.25" hidden="1" customHeight="1">
      <c r="A380" s="354" t="s">
        <v>2623</v>
      </c>
      <c r="B380" s="357" t="s">
        <v>294</v>
      </c>
      <c r="C380" s="358" t="s">
        <v>873</v>
      </c>
      <c r="D380" s="352" t="s">
        <v>1635</v>
      </c>
      <c r="E380" s="67">
        <v>196129</v>
      </c>
      <c r="F380" s="67" t="s">
        <v>873</v>
      </c>
      <c r="J380" s="67" t="s">
        <v>874</v>
      </c>
      <c r="K380" s="350" t="s">
        <v>793</v>
      </c>
      <c r="L380" s="350" t="s">
        <v>874</v>
      </c>
      <c r="M380" s="67" t="s">
        <v>293</v>
      </c>
      <c r="N380" s="67">
        <v>20.226730346679702</v>
      </c>
      <c r="O380" s="67">
        <v>92.836929321289105</v>
      </c>
      <c r="P380" s="67" t="s">
        <v>794</v>
      </c>
      <c r="Q380" s="67" t="s">
        <v>797</v>
      </c>
      <c r="R380" s="361"/>
      <c r="S380" s="354"/>
      <c r="T380" s="91">
        <v>42926</v>
      </c>
      <c r="U380" s="87"/>
      <c r="V380" s="67" t="s">
        <v>873</v>
      </c>
      <c r="W380" s="353"/>
      <c r="X380" s="454"/>
      <c r="Y380" s="454"/>
      <c r="Z380" s="454"/>
    </row>
    <row r="381" spans="1:26" s="67" customFormat="1" ht="14.25" hidden="1" customHeight="1">
      <c r="A381" s="354" t="s">
        <v>2623</v>
      </c>
      <c r="B381" s="351" t="s">
        <v>294</v>
      </c>
      <c r="C381" s="351" t="s">
        <v>2554</v>
      </c>
      <c r="D381" s="399"/>
      <c r="E381" s="350">
        <v>196136</v>
      </c>
      <c r="F381" s="350" t="s">
        <v>2671</v>
      </c>
      <c r="G381" s="350"/>
      <c r="H381" s="350"/>
      <c r="I381" s="350"/>
      <c r="J381" s="350" t="s">
        <v>793</v>
      </c>
      <c r="K381" s="350" t="s">
        <v>793</v>
      </c>
      <c r="L381" s="350" t="s">
        <v>793</v>
      </c>
      <c r="M381" s="350"/>
      <c r="N381" s="350">
        <v>20.1899604797363</v>
      </c>
      <c r="O381" s="350">
        <v>92.895767211914105</v>
      </c>
      <c r="P381" s="350"/>
      <c r="Q381" s="350"/>
      <c r="R381" s="353"/>
      <c r="S381" s="354"/>
      <c r="T381" s="373"/>
      <c r="U381" s="355"/>
      <c r="V381" s="350"/>
      <c r="W381" s="353"/>
      <c r="X381" s="454"/>
      <c r="Y381" s="454"/>
      <c r="Z381" s="454"/>
    </row>
    <row r="382" spans="1:26" s="67" customFormat="1" ht="14.25" hidden="1" customHeight="1">
      <c r="A382" s="354" t="s">
        <v>2623</v>
      </c>
      <c r="B382" s="357" t="s">
        <v>294</v>
      </c>
      <c r="C382" s="358" t="s">
        <v>1999</v>
      </c>
      <c r="D382" s="352"/>
      <c r="E382" s="350">
        <v>196181</v>
      </c>
      <c r="F382" s="350" t="s">
        <v>1999</v>
      </c>
      <c r="G382" s="350"/>
      <c r="H382" s="350"/>
      <c r="I382" s="350"/>
      <c r="J382" s="350" t="s">
        <v>793</v>
      </c>
      <c r="K382" s="350" t="s">
        <v>793</v>
      </c>
      <c r="L382" s="350" t="s">
        <v>793</v>
      </c>
      <c r="M382" s="350"/>
      <c r="N382" s="350">
        <v>20.227340699999999</v>
      </c>
      <c r="O382" s="350">
        <v>92.893341059999997</v>
      </c>
      <c r="P382" s="350" t="s">
        <v>794</v>
      </c>
      <c r="Q382" s="350"/>
      <c r="R382" s="361"/>
      <c r="S382" s="354"/>
      <c r="T382" s="373">
        <v>43297</v>
      </c>
      <c r="U382" s="355"/>
      <c r="V382" s="350"/>
      <c r="W382" s="353"/>
      <c r="X382" s="454"/>
      <c r="Y382" s="454"/>
      <c r="Z382" s="454"/>
    </row>
    <row r="383" spans="1:26" s="67" customFormat="1" ht="14.25" hidden="1" customHeight="1">
      <c r="A383" s="354" t="s">
        <v>2623</v>
      </c>
      <c r="B383" s="357" t="s">
        <v>294</v>
      </c>
      <c r="C383" s="358" t="s">
        <v>1994</v>
      </c>
      <c r="D383" s="352"/>
      <c r="E383" s="350">
        <v>196161</v>
      </c>
      <c r="F383" s="350" t="s">
        <v>1995</v>
      </c>
      <c r="G383" s="350"/>
      <c r="H383" s="350"/>
      <c r="I383" s="350"/>
      <c r="J383" s="350" t="s">
        <v>793</v>
      </c>
      <c r="K383" s="350" t="s">
        <v>793</v>
      </c>
      <c r="L383" s="350" t="s">
        <v>793</v>
      </c>
      <c r="M383" s="350" t="s">
        <v>293</v>
      </c>
      <c r="N383" s="350">
        <v>20.257850650000002</v>
      </c>
      <c r="O383" s="350">
        <v>92.811126709999996</v>
      </c>
      <c r="P383" s="350" t="s">
        <v>794</v>
      </c>
      <c r="Q383" s="350"/>
      <c r="R383" s="361"/>
      <c r="S383" s="354"/>
      <c r="T383" s="373">
        <v>43294</v>
      </c>
      <c r="U383" s="355"/>
      <c r="V383" s="350"/>
      <c r="W383" s="353"/>
      <c r="X383" s="454"/>
      <c r="Y383" s="454"/>
      <c r="Z383" s="454"/>
    </row>
    <row r="384" spans="1:26" s="67" customFormat="1" ht="14.25" hidden="1" customHeight="1">
      <c r="A384" s="354" t="s">
        <v>2623</v>
      </c>
      <c r="B384" s="357" t="s">
        <v>294</v>
      </c>
      <c r="C384" s="358" t="s">
        <v>1993</v>
      </c>
      <c r="D384" s="352"/>
      <c r="E384" s="67">
        <v>196168</v>
      </c>
      <c r="F384" s="67" t="s">
        <v>445</v>
      </c>
      <c r="J384" s="67" t="s">
        <v>793</v>
      </c>
      <c r="K384" s="350" t="s">
        <v>793</v>
      </c>
      <c r="L384" s="350" t="s">
        <v>793</v>
      </c>
      <c r="M384" s="67" t="s">
        <v>1885</v>
      </c>
      <c r="N384" s="67">
        <v>20.223510739999998</v>
      </c>
      <c r="O384" s="67">
        <v>92.86984253</v>
      </c>
      <c r="P384" s="67" t="s">
        <v>794</v>
      </c>
      <c r="R384" s="361"/>
      <c r="S384" s="354"/>
      <c r="T384" s="91">
        <v>43294</v>
      </c>
      <c r="U384" s="87"/>
      <c r="W384" s="353"/>
      <c r="X384" s="454"/>
      <c r="Y384" s="454"/>
      <c r="Z384" s="454"/>
    </row>
    <row r="385" spans="1:26" s="67" customFormat="1" ht="14.25" hidden="1" customHeight="1">
      <c r="A385" s="354" t="s">
        <v>2623</v>
      </c>
      <c r="B385" s="351" t="s">
        <v>294</v>
      </c>
      <c r="C385" s="351" t="s">
        <v>668</v>
      </c>
      <c r="D385" s="399"/>
      <c r="E385" s="351">
        <v>196208</v>
      </c>
      <c r="F385" s="351" t="s">
        <v>668</v>
      </c>
      <c r="J385" s="67" t="s">
        <v>793</v>
      </c>
      <c r="K385" s="351" t="s">
        <v>793</v>
      </c>
      <c r="L385" s="351" t="s">
        <v>793</v>
      </c>
      <c r="N385" s="67">
        <v>20.128850936889599</v>
      </c>
      <c r="O385" s="351">
        <v>92.872497558593807</v>
      </c>
      <c r="R385" s="353"/>
      <c r="S385" s="459"/>
      <c r="T385" s="91"/>
      <c r="U385" s="87"/>
      <c r="W385" s="353"/>
      <c r="X385" s="454"/>
      <c r="Y385" s="454"/>
      <c r="Z385" s="454"/>
    </row>
    <row r="386" spans="1:26" s="67" customFormat="1" ht="14.25" hidden="1" customHeight="1">
      <c r="A386" s="354" t="s">
        <v>2623</v>
      </c>
      <c r="B386" s="357" t="s">
        <v>294</v>
      </c>
      <c r="C386" s="358" t="s">
        <v>1857</v>
      </c>
      <c r="D386" s="352" t="s">
        <v>1855</v>
      </c>
      <c r="J386" s="67" t="s">
        <v>793</v>
      </c>
      <c r="K386" s="350" t="s">
        <v>793</v>
      </c>
      <c r="L386" s="350" t="s">
        <v>793</v>
      </c>
      <c r="P386" s="67" t="s">
        <v>794</v>
      </c>
      <c r="R386" s="361"/>
      <c r="S386" s="354"/>
      <c r="T386" s="91"/>
      <c r="U386" s="87"/>
      <c r="W386" s="353"/>
      <c r="X386" s="454"/>
      <c r="Y386" s="454"/>
      <c r="Z386" s="454"/>
    </row>
    <row r="387" spans="1:26" s="67" customFormat="1" ht="14.25" hidden="1" customHeight="1">
      <c r="A387" s="354" t="s">
        <v>2623</v>
      </c>
      <c r="B387" s="357" t="s">
        <v>294</v>
      </c>
      <c r="C387" s="358" t="s">
        <v>437</v>
      </c>
      <c r="D387" s="352" t="s">
        <v>1635</v>
      </c>
      <c r="E387" s="67">
        <v>196159</v>
      </c>
      <c r="J387" s="67" t="s">
        <v>793</v>
      </c>
      <c r="K387" s="350" t="s">
        <v>793</v>
      </c>
      <c r="L387" s="350" t="s">
        <v>793</v>
      </c>
      <c r="M387" s="67" t="s">
        <v>293</v>
      </c>
      <c r="N387" s="67">
        <v>20.2023601531982</v>
      </c>
      <c r="O387" s="67">
        <v>92.812782287597699</v>
      </c>
      <c r="P387" s="67" t="s">
        <v>794</v>
      </c>
      <c r="Q387" s="67" t="s">
        <v>775</v>
      </c>
      <c r="R387" s="361"/>
      <c r="S387" s="354"/>
      <c r="T387" s="91"/>
      <c r="U387" s="87"/>
      <c r="V387" s="67" t="s">
        <v>437</v>
      </c>
      <c r="W387" s="353"/>
      <c r="X387" s="454"/>
      <c r="Y387" s="454"/>
      <c r="Z387" s="454"/>
    </row>
    <row r="388" spans="1:26" s="67" customFormat="1" ht="14.25" hidden="1" customHeight="1">
      <c r="A388" s="350" t="s">
        <v>37</v>
      </c>
      <c r="B388" s="350" t="s">
        <v>184</v>
      </c>
      <c r="C388" s="350" t="s">
        <v>1081</v>
      </c>
      <c r="D388" s="399" t="s">
        <v>1635</v>
      </c>
      <c r="E388" s="350"/>
      <c r="J388" s="67" t="s">
        <v>1443</v>
      </c>
      <c r="K388" s="350" t="s">
        <v>43</v>
      </c>
      <c r="L388" s="350" t="s">
        <v>1082</v>
      </c>
      <c r="M388" s="67" t="s">
        <v>44</v>
      </c>
      <c r="P388" s="67" t="s">
        <v>756</v>
      </c>
      <c r="R388" s="85"/>
      <c r="S388" s="354"/>
      <c r="T388" s="91"/>
      <c r="U388" s="87"/>
      <c r="V388" s="67" t="s">
        <v>1081</v>
      </c>
      <c r="W388" s="350"/>
      <c r="X388" s="454"/>
      <c r="Y388" s="454"/>
      <c r="Z388" s="454"/>
    </row>
    <row r="389" spans="1:26" s="67" customFormat="1" ht="14.25" hidden="1" customHeight="1">
      <c r="A389" s="350" t="s">
        <v>37</v>
      </c>
      <c r="B389" s="350" t="s">
        <v>184</v>
      </c>
      <c r="C389" s="350" t="s">
        <v>266</v>
      </c>
      <c r="D389" s="399" t="s">
        <v>2794</v>
      </c>
      <c r="E389" s="67" t="s">
        <v>1476</v>
      </c>
      <c r="F389" s="67" t="s">
        <v>1765</v>
      </c>
      <c r="G389" s="67" t="s">
        <v>1765</v>
      </c>
      <c r="H389" s="67" t="s">
        <v>41</v>
      </c>
      <c r="I389" s="67" t="s">
        <v>42</v>
      </c>
      <c r="J389" s="67" t="s">
        <v>43</v>
      </c>
      <c r="K389" s="350" t="s">
        <v>43</v>
      </c>
      <c r="L389" s="350" t="s">
        <v>43</v>
      </c>
      <c r="M389" s="67" t="s">
        <v>44</v>
      </c>
      <c r="N389" s="67">
        <v>24.260719999999999</v>
      </c>
      <c r="O389" s="67">
        <v>97.238829999999993</v>
      </c>
      <c r="P389" s="67" t="s">
        <v>756</v>
      </c>
      <c r="Q389" s="67" t="s">
        <v>775</v>
      </c>
      <c r="R389" s="85"/>
      <c r="S389" s="459"/>
      <c r="T389" s="91"/>
      <c r="U389" s="87"/>
      <c r="V389" s="67" t="s">
        <v>266</v>
      </c>
      <c r="X389" s="454"/>
      <c r="Y389" s="454"/>
      <c r="Z389" s="454"/>
    </row>
    <row r="390" spans="1:26" s="67" customFormat="1" ht="14.25" hidden="1" customHeight="1">
      <c r="A390" s="350" t="s">
        <v>37</v>
      </c>
      <c r="B390" s="350" t="s">
        <v>184</v>
      </c>
      <c r="C390" s="350" t="s">
        <v>185</v>
      </c>
      <c r="D390" s="399" t="s">
        <v>2794</v>
      </c>
      <c r="E390" s="67" t="s">
        <v>1475</v>
      </c>
      <c r="F390" s="67" t="s">
        <v>1764</v>
      </c>
      <c r="G390" s="67" t="s">
        <v>1764</v>
      </c>
      <c r="H390" s="67" t="s">
        <v>41</v>
      </c>
      <c r="I390" s="67" t="s">
        <v>130</v>
      </c>
      <c r="J390" s="67" t="s">
        <v>43</v>
      </c>
      <c r="K390" s="350" t="s">
        <v>43</v>
      </c>
      <c r="L390" s="350" t="s">
        <v>43</v>
      </c>
      <c r="M390" s="67" t="s">
        <v>44</v>
      </c>
      <c r="N390" s="67">
        <v>24.260466999999998</v>
      </c>
      <c r="O390" s="67">
        <v>97.252650000000003</v>
      </c>
      <c r="P390" s="67" t="s">
        <v>756</v>
      </c>
      <c r="Q390" s="67" t="s">
        <v>775</v>
      </c>
      <c r="R390" s="353"/>
      <c r="S390" s="459"/>
      <c r="T390" s="91"/>
      <c r="U390" s="87"/>
      <c r="V390" s="67" t="s">
        <v>185</v>
      </c>
      <c r="W390" s="350"/>
      <c r="X390" s="454"/>
      <c r="Y390" s="454"/>
      <c r="Z390" s="454"/>
    </row>
    <row r="391" spans="1:26" s="67" customFormat="1" ht="14.25" hidden="1" customHeight="1">
      <c r="A391" s="350" t="s">
        <v>37</v>
      </c>
      <c r="B391" s="350" t="s">
        <v>184</v>
      </c>
      <c r="C391" s="350" t="s">
        <v>1089</v>
      </c>
      <c r="D391" s="399" t="s">
        <v>1635</v>
      </c>
      <c r="E391" s="350"/>
      <c r="J391" s="67" t="s">
        <v>793</v>
      </c>
      <c r="K391" s="67" t="s">
        <v>793</v>
      </c>
      <c r="L391" s="67" t="s">
        <v>793</v>
      </c>
      <c r="M391" s="67" t="s">
        <v>44</v>
      </c>
      <c r="P391" s="67" t="s">
        <v>794</v>
      </c>
      <c r="R391" s="353"/>
      <c r="S391" s="354"/>
      <c r="T391" s="91"/>
      <c r="U391" s="87"/>
      <c r="W391" s="350"/>
      <c r="X391" s="454"/>
      <c r="Y391" s="454"/>
      <c r="Z391" s="454"/>
    </row>
    <row r="392" spans="1:26" s="67" customFormat="1" ht="14.25" hidden="1" customHeight="1">
      <c r="A392" s="350" t="s">
        <v>37</v>
      </c>
      <c r="B392" s="350" t="s">
        <v>184</v>
      </c>
      <c r="C392" s="350" t="s">
        <v>1004</v>
      </c>
      <c r="D392" s="399" t="s">
        <v>2794</v>
      </c>
      <c r="E392" s="350" t="s">
        <v>1479</v>
      </c>
      <c r="I392" s="67" t="s">
        <v>2104</v>
      </c>
      <c r="J392" s="67" t="s">
        <v>43</v>
      </c>
      <c r="K392" s="67" t="s">
        <v>43</v>
      </c>
      <c r="L392" s="67" t="s">
        <v>767</v>
      </c>
      <c r="M392" s="67" t="s">
        <v>44</v>
      </c>
      <c r="N392" s="350">
        <v>24.263786</v>
      </c>
      <c r="O392" s="350">
        <v>97.228835000000004</v>
      </c>
      <c r="P392" s="67" t="s">
        <v>768</v>
      </c>
      <c r="Q392" s="67" t="s">
        <v>757</v>
      </c>
      <c r="R392" s="85"/>
      <c r="S392" s="459"/>
      <c r="T392" s="91"/>
      <c r="U392" s="87" t="s">
        <v>1005</v>
      </c>
      <c r="V392" s="67" t="s">
        <v>767</v>
      </c>
      <c r="W392" s="350"/>
      <c r="X392" s="454"/>
      <c r="Y392" s="454"/>
      <c r="Z392" s="454"/>
    </row>
    <row r="393" spans="1:26" s="67" customFormat="1" ht="14.25" hidden="1" customHeight="1">
      <c r="A393" s="350" t="s">
        <v>37</v>
      </c>
      <c r="B393" s="350" t="s">
        <v>184</v>
      </c>
      <c r="C393" s="350" t="s">
        <v>763</v>
      </c>
      <c r="D393" s="399" t="s">
        <v>1636</v>
      </c>
      <c r="E393" s="350" t="s">
        <v>1306</v>
      </c>
      <c r="F393" s="67">
        <v>0</v>
      </c>
      <c r="G393" s="67">
        <v>0</v>
      </c>
      <c r="I393" s="67">
        <v>0</v>
      </c>
      <c r="J393" s="67" t="s">
        <v>43</v>
      </c>
      <c r="K393" s="67" t="s">
        <v>43</v>
      </c>
      <c r="L393" s="67" t="s">
        <v>755</v>
      </c>
      <c r="M393" s="67" t="s">
        <v>44</v>
      </c>
      <c r="N393" s="350"/>
      <c r="O393" s="350"/>
      <c r="P393" s="67" t="s">
        <v>756</v>
      </c>
      <c r="R393" s="85"/>
      <c r="S393" s="354"/>
      <c r="T393" s="91"/>
      <c r="U393" s="87"/>
      <c r="V393" s="67" t="s">
        <v>763</v>
      </c>
      <c r="W393" s="350" t="s">
        <v>2105</v>
      </c>
      <c r="X393" s="454"/>
      <c r="Y393" s="454"/>
      <c r="Z393" s="454"/>
    </row>
    <row r="394" spans="1:26" s="67" customFormat="1" ht="14.25" hidden="1" customHeight="1">
      <c r="A394" s="350" t="s">
        <v>37</v>
      </c>
      <c r="B394" s="350" t="s">
        <v>184</v>
      </c>
      <c r="C394" s="350" t="s">
        <v>187</v>
      </c>
      <c r="D394" s="399" t="s">
        <v>2794</v>
      </c>
      <c r="E394" s="350" t="s">
        <v>1467</v>
      </c>
      <c r="F394" s="350" t="s">
        <v>1762</v>
      </c>
      <c r="G394" s="350" t="s">
        <v>1763</v>
      </c>
      <c r="H394" s="350" t="s">
        <v>41</v>
      </c>
      <c r="I394" s="350" t="s">
        <v>130</v>
      </c>
      <c r="J394" s="350" t="s">
        <v>43</v>
      </c>
      <c r="K394" s="350" t="s">
        <v>43</v>
      </c>
      <c r="L394" s="350" t="s">
        <v>43</v>
      </c>
      <c r="M394" s="350" t="s">
        <v>44</v>
      </c>
      <c r="N394" s="350">
        <v>24.24766</v>
      </c>
      <c r="O394" s="350">
        <v>97.236919999999998</v>
      </c>
      <c r="P394" s="350" t="s">
        <v>756</v>
      </c>
      <c r="Q394" s="350" t="s">
        <v>775</v>
      </c>
      <c r="R394" s="353"/>
      <c r="S394" s="459"/>
      <c r="T394" s="373"/>
      <c r="U394" s="355"/>
      <c r="V394" s="350" t="s">
        <v>187</v>
      </c>
      <c r="W394" s="350"/>
      <c r="X394" s="454"/>
      <c r="Y394" s="454"/>
      <c r="Z394" s="454"/>
    </row>
    <row r="395" spans="1:26" s="67" customFormat="1" ht="14.25" hidden="1" customHeight="1">
      <c r="A395" s="350" t="s">
        <v>37</v>
      </c>
      <c r="B395" s="350" t="s">
        <v>184</v>
      </c>
      <c r="C395" s="350" t="s">
        <v>1003</v>
      </c>
      <c r="D395" s="399" t="s">
        <v>1636</v>
      </c>
      <c r="E395" s="350" t="s">
        <v>1477</v>
      </c>
      <c r="F395" s="350">
        <v>0</v>
      </c>
      <c r="G395" s="350">
        <v>0</v>
      </c>
      <c r="H395" s="350"/>
      <c r="I395" s="350">
        <v>0</v>
      </c>
      <c r="J395" s="67" t="s">
        <v>43</v>
      </c>
      <c r="K395" s="350" t="s">
        <v>43</v>
      </c>
      <c r="L395" s="350" t="s">
        <v>755</v>
      </c>
      <c r="M395" s="67" t="s">
        <v>44</v>
      </c>
      <c r="N395" s="67">
        <v>24.262418019999998</v>
      </c>
      <c r="O395" s="67">
        <v>97.221556500000005</v>
      </c>
      <c r="P395" s="67" t="s">
        <v>756</v>
      </c>
      <c r="R395" s="353"/>
      <c r="S395" s="354"/>
      <c r="T395" s="91"/>
      <c r="U395" s="87"/>
      <c r="V395" s="67" t="s">
        <v>1003</v>
      </c>
      <c r="W395" s="67" t="s">
        <v>2106</v>
      </c>
      <c r="X395" s="454"/>
      <c r="Y395" s="454"/>
      <c r="Z395" s="454"/>
    </row>
    <row r="396" spans="1:26" s="67" customFormat="1" ht="14.25" hidden="1" customHeight="1">
      <c r="A396" s="350" t="s">
        <v>37</v>
      </c>
      <c r="B396" s="350" t="s">
        <v>184</v>
      </c>
      <c r="C396" s="350" t="s">
        <v>189</v>
      </c>
      <c r="D396" s="399" t="s">
        <v>2794</v>
      </c>
      <c r="E396" s="350" t="s">
        <v>1478</v>
      </c>
      <c r="F396" s="350" t="s">
        <v>1765</v>
      </c>
      <c r="G396" s="350" t="s">
        <v>1765</v>
      </c>
      <c r="H396" s="350" t="s">
        <v>41</v>
      </c>
      <c r="I396" s="350" t="s">
        <v>231</v>
      </c>
      <c r="J396" s="67" t="s">
        <v>43</v>
      </c>
      <c r="K396" s="350" t="s">
        <v>43</v>
      </c>
      <c r="L396" s="350" t="s">
        <v>43</v>
      </c>
      <c r="M396" s="350" t="s">
        <v>44</v>
      </c>
      <c r="N396" s="350">
        <v>24.263174360000001</v>
      </c>
      <c r="O396" s="350">
        <v>97.240183459999997</v>
      </c>
      <c r="P396" s="67" t="s">
        <v>756</v>
      </c>
      <c r="Q396" s="350" t="s">
        <v>775</v>
      </c>
      <c r="R396" s="353"/>
      <c r="S396" s="459"/>
      <c r="T396" s="373"/>
      <c r="U396" s="355"/>
      <c r="V396" s="350" t="s">
        <v>189</v>
      </c>
      <c r="W396" s="350"/>
      <c r="X396" s="454"/>
      <c r="Y396" s="454"/>
      <c r="Z396" s="454"/>
    </row>
    <row r="397" spans="1:26" s="67" customFormat="1" ht="14.25" hidden="1" customHeight="1">
      <c r="A397" s="354" t="s">
        <v>37</v>
      </c>
      <c r="B397" s="350" t="s">
        <v>184</v>
      </c>
      <c r="C397" s="344" t="s">
        <v>2002</v>
      </c>
      <c r="D397" s="352"/>
      <c r="E397" s="350"/>
      <c r="J397" s="67" t="s">
        <v>1443</v>
      </c>
      <c r="K397" s="67" t="s">
        <v>43</v>
      </c>
      <c r="L397" s="67" t="s">
        <v>1082</v>
      </c>
      <c r="M397" s="67" t="s">
        <v>44</v>
      </c>
      <c r="N397" s="350"/>
      <c r="O397" s="350"/>
      <c r="P397" s="67" t="s">
        <v>1962</v>
      </c>
      <c r="R397" s="361"/>
      <c r="S397" s="354"/>
      <c r="T397" s="91">
        <v>43298</v>
      </c>
      <c r="U397" s="87"/>
      <c r="W397" s="350"/>
      <c r="X397" s="454"/>
      <c r="Y397" s="454"/>
      <c r="Z397" s="454"/>
    </row>
    <row r="398" spans="1:26" s="67" customFormat="1" ht="14.25" hidden="1" customHeight="1">
      <c r="A398" s="350" t="s">
        <v>37</v>
      </c>
      <c r="B398" s="350" t="s">
        <v>184</v>
      </c>
      <c r="C398" s="350" t="s">
        <v>190</v>
      </c>
      <c r="D398" s="399" t="s">
        <v>2794</v>
      </c>
      <c r="E398" s="350" t="s">
        <v>1473</v>
      </c>
      <c r="F398" s="350" t="s">
        <v>1762</v>
      </c>
      <c r="G398" s="350" t="s">
        <v>1763</v>
      </c>
      <c r="H398" s="350" t="s">
        <v>41</v>
      </c>
      <c r="I398" s="350" t="s">
        <v>231</v>
      </c>
      <c r="J398" s="350" t="s">
        <v>43</v>
      </c>
      <c r="K398" s="350" t="s">
        <v>43</v>
      </c>
      <c r="L398" s="350" t="s">
        <v>43</v>
      </c>
      <c r="M398" s="350" t="s">
        <v>44</v>
      </c>
      <c r="N398" s="350">
        <v>24.253067000000001</v>
      </c>
      <c r="O398" s="350">
        <v>97.234200000000001</v>
      </c>
      <c r="P398" s="350" t="s">
        <v>756</v>
      </c>
      <c r="Q398" s="350" t="s">
        <v>775</v>
      </c>
      <c r="R398" s="353"/>
      <c r="S398" s="459"/>
      <c r="T398" s="373"/>
      <c r="U398" s="355"/>
      <c r="V398" s="350" t="s">
        <v>190</v>
      </c>
      <c r="W398" s="350"/>
      <c r="X398" s="454"/>
      <c r="Y398" s="454"/>
      <c r="Z398" s="454"/>
    </row>
    <row r="399" spans="1:26" s="67" customFormat="1" ht="14.25" hidden="1" customHeight="1">
      <c r="A399" s="350" t="s">
        <v>37</v>
      </c>
      <c r="B399" s="350" t="s">
        <v>184</v>
      </c>
      <c r="C399" s="350" t="s">
        <v>192</v>
      </c>
      <c r="D399" s="399" t="s">
        <v>2794</v>
      </c>
      <c r="E399" s="350" t="s">
        <v>1483</v>
      </c>
      <c r="F399" s="350" t="s">
        <v>1769</v>
      </c>
      <c r="G399" s="350" t="s">
        <v>1769</v>
      </c>
      <c r="H399" s="350" t="s">
        <v>41</v>
      </c>
      <c r="I399" s="350" t="s">
        <v>42</v>
      </c>
      <c r="J399" s="350" t="s">
        <v>43</v>
      </c>
      <c r="K399" s="350" t="s">
        <v>43</v>
      </c>
      <c r="L399" s="350" t="s">
        <v>755</v>
      </c>
      <c r="M399" s="350" t="s">
        <v>44</v>
      </c>
      <c r="N399" s="350">
        <v>24.32638</v>
      </c>
      <c r="O399" s="350">
        <v>97.315860000000001</v>
      </c>
      <c r="P399" s="350" t="s">
        <v>756</v>
      </c>
      <c r="Q399" s="350" t="s">
        <v>775</v>
      </c>
      <c r="R399" s="353"/>
      <c r="S399" s="459"/>
      <c r="T399" s="373"/>
      <c r="U399" s="355"/>
      <c r="V399" s="350" t="s">
        <v>192</v>
      </c>
      <c r="W399" s="350"/>
      <c r="X399" s="454"/>
      <c r="Y399" s="454"/>
      <c r="Z399" s="454"/>
    </row>
    <row r="400" spans="1:26" s="67" customFormat="1" ht="14.25" hidden="1" customHeight="1">
      <c r="A400" s="350" t="s">
        <v>37</v>
      </c>
      <c r="B400" s="350" t="s">
        <v>184</v>
      </c>
      <c r="C400" s="350" t="s">
        <v>268</v>
      </c>
      <c r="D400" s="399" t="s">
        <v>2794</v>
      </c>
      <c r="E400" s="350" t="s">
        <v>1464</v>
      </c>
      <c r="F400" s="350" t="s">
        <v>1759</v>
      </c>
      <c r="G400" s="350" t="s">
        <v>1760</v>
      </c>
      <c r="H400" s="350" t="s">
        <v>41</v>
      </c>
      <c r="I400" s="350" t="s">
        <v>130</v>
      </c>
      <c r="J400" s="67" t="s">
        <v>43</v>
      </c>
      <c r="K400" s="350" t="s">
        <v>43</v>
      </c>
      <c r="L400" s="350" t="s">
        <v>43</v>
      </c>
      <c r="M400" s="350" t="s">
        <v>44</v>
      </c>
      <c r="N400" s="350">
        <v>24.222349999999999</v>
      </c>
      <c r="O400" s="350">
        <v>97.252650000000003</v>
      </c>
      <c r="P400" s="67" t="s">
        <v>756</v>
      </c>
      <c r="Q400" s="350" t="s">
        <v>775</v>
      </c>
      <c r="R400" s="353"/>
      <c r="S400" s="459"/>
      <c r="T400" s="373"/>
      <c r="U400" s="355"/>
      <c r="V400" s="350" t="s">
        <v>268</v>
      </c>
      <c r="W400" s="350"/>
      <c r="X400" s="454"/>
      <c r="Y400" s="454"/>
      <c r="Z400" s="454"/>
    </row>
    <row r="401" spans="1:26" s="67" customFormat="1" ht="14.25" hidden="1" customHeight="1">
      <c r="A401" s="350" t="s">
        <v>37</v>
      </c>
      <c r="B401" s="351" t="s">
        <v>184</v>
      </c>
      <c r="C401" s="351" t="s">
        <v>269</v>
      </c>
      <c r="D401" s="399" t="s">
        <v>2794</v>
      </c>
      <c r="E401" s="350" t="s">
        <v>1480</v>
      </c>
      <c r="F401" s="351" t="s">
        <v>1762</v>
      </c>
      <c r="G401" s="350" t="s">
        <v>1766</v>
      </c>
      <c r="H401" s="350" t="s">
        <v>41</v>
      </c>
      <c r="I401" s="350" t="s">
        <v>130</v>
      </c>
      <c r="J401" s="350" t="s">
        <v>43</v>
      </c>
      <c r="K401" s="350" t="s">
        <v>43</v>
      </c>
      <c r="L401" s="350" t="s">
        <v>43</v>
      </c>
      <c r="M401" s="350" t="s">
        <v>44</v>
      </c>
      <c r="N401" s="350">
        <v>24.26829283</v>
      </c>
      <c r="O401" s="350">
        <v>97.229116809999994</v>
      </c>
      <c r="P401" s="350" t="s">
        <v>756</v>
      </c>
      <c r="Q401" s="350" t="s">
        <v>775</v>
      </c>
      <c r="R401" s="357"/>
      <c r="S401" s="463"/>
      <c r="T401" s="373"/>
      <c r="U401" s="355"/>
      <c r="V401" s="350" t="s">
        <v>269</v>
      </c>
      <c r="W401" s="345" t="s">
        <v>2233</v>
      </c>
      <c r="X401" s="454"/>
      <c r="Y401" s="454"/>
      <c r="Z401" s="454"/>
    </row>
    <row r="402" spans="1:26" s="67" customFormat="1" ht="14.25" hidden="1" customHeight="1">
      <c r="A402" s="358" t="s">
        <v>37</v>
      </c>
      <c r="B402" s="357" t="s">
        <v>184</v>
      </c>
      <c r="C402" s="363" t="s">
        <v>1628</v>
      </c>
      <c r="D402" s="399" t="s">
        <v>1635</v>
      </c>
      <c r="E402" s="351"/>
      <c r="F402" s="351"/>
      <c r="G402" s="351"/>
      <c r="H402" s="351" t="s">
        <v>125</v>
      </c>
      <c r="I402" s="351"/>
      <c r="J402" s="351" t="s">
        <v>1443</v>
      </c>
      <c r="K402" s="67" t="s">
        <v>43</v>
      </c>
      <c r="L402" s="67" t="s">
        <v>43</v>
      </c>
      <c r="M402" s="67" t="s">
        <v>44</v>
      </c>
      <c r="N402" s="351"/>
      <c r="O402" s="351"/>
      <c r="P402" s="67" t="s">
        <v>756</v>
      </c>
      <c r="Q402" s="351"/>
      <c r="R402" s="362"/>
      <c r="S402" s="358"/>
      <c r="T402" s="374">
        <v>43245</v>
      </c>
      <c r="U402" s="359"/>
      <c r="V402" s="351"/>
      <c r="W402" s="350"/>
      <c r="X402" s="454"/>
      <c r="Y402" s="454"/>
      <c r="Z402" s="454"/>
    </row>
    <row r="403" spans="1:26" s="67" customFormat="1" ht="14.25" hidden="1" customHeight="1">
      <c r="A403" s="350" t="s">
        <v>37</v>
      </c>
      <c r="B403" s="351" t="s">
        <v>184</v>
      </c>
      <c r="C403" s="351" t="s">
        <v>1006</v>
      </c>
      <c r="D403" s="399" t="s">
        <v>1932</v>
      </c>
      <c r="E403" s="351" t="s">
        <v>1482</v>
      </c>
      <c r="F403" s="350" t="s">
        <v>1762</v>
      </c>
      <c r="G403" s="350" t="s">
        <v>1842</v>
      </c>
      <c r="H403" s="350" t="s">
        <v>41</v>
      </c>
      <c r="I403" s="350" t="s">
        <v>231</v>
      </c>
      <c r="J403" s="350" t="s">
        <v>43</v>
      </c>
      <c r="K403" s="350" t="s">
        <v>43</v>
      </c>
      <c r="L403" s="350" t="s">
        <v>755</v>
      </c>
      <c r="M403" s="350" t="s">
        <v>44</v>
      </c>
      <c r="N403" s="350">
        <v>24.29138</v>
      </c>
      <c r="O403" s="350">
        <v>97.227789999999999</v>
      </c>
      <c r="P403" s="350" t="s">
        <v>756</v>
      </c>
      <c r="Q403" s="350" t="s">
        <v>757</v>
      </c>
      <c r="R403" s="353"/>
      <c r="S403" s="354"/>
      <c r="T403" s="373">
        <v>43276</v>
      </c>
      <c r="U403" s="355" t="s">
        <v>1933</v>
      </c>
      <c r="V403" s="350" t="s">
        <v>1006</v>
      </c>
      <c r="W403" s="345" t="s">
        <v>2107</v>
      </c>
      <c r="X403" s="454"/>
      <c r="Y403" s="454"/>
      <c r="Z403" s="454"/>
    </row>
    <row r="404" spans="1:26" s="67" customFormat="1" ht="14.25" hidden="1" customHeight="1">
      <c r="A404" s="350" t="s">
        <v>37</v>
      </c>
      <c r="B404" s="351" t="s">
        <v>184</v>
      </c>
      <c r="C404" s="351" t="s">
        <v>786</v>
      </c>
      <c r="D404" s="399" t="s">
        <v>1636</v>
      </c>
      <c r="E404" s="351" t="s">
        <v>1326</v>
      </c>
      <c r="F404" s="350">
        <v>0</v>
      </c>
      <c r="G404" s="350">
        <v>0</v>
      </c>
      <c r="H404" s="350"/>
      <c r="I404" s="350">
        <v>0</v>
      </c>
      <c r="J404" s="350" t="s">
        <v>43</v>
      </c>
      <c r="K404" s="350" t="s">
        <v>43</v>
      </c>
      <c r="L404" s="350" t="s">
        <v>755</v>
      </c>
      <c r="M404" s="350" t="s">
        <v>44</v>
      </c>
      <c r="N404" s="350"/>
      <c r="O404" s="350"/>
      <c r="P404" s="350" t="s">
        <v>756</v>
      </c>
      <c r="Q404" s="350"/>
      <c r="R404" s="353"/>
      <c r="S404" s="354"/>
      <c r="T404" s="373"/>
      <c r="U404" s="355"/>
      <c r="V404" s="350" t="s">
        <v>786</v>
      </c>
      <c r="W404" s="350" t="s">
        <v>2108</v>
      </c>
      <c r="X404" s="454"/>
      <c r="Y404" s="454"/>
      <c r="Z404" s="454"/>
    </row>
    <row r="405" spans="1:26" s="67" customFormat="1" ht="14.25" hidden="1" customHeight="1">
      <c r="A405" s="350" t="s">
        <v>37</v>
      </c>
      <c r="B405" s="351" t="s">
        <v>184</v>
      </c>
      <c r="C405" s="351" t="s">
        <v>193</v>
      </c>
      <c r="D405" s="399" t="s">
        <v>2632</v>
      </c>
      <c r="E405" s="351" t="s">
        <v>1468</v>
      </c>
      <c r="F405" s="350" t="s">
        <v>1759</v>
      </c>
      <c r="G405" s="350" t="s">
        <v>1759</v>
      </c>
      <c r="H405" s="350" t="s">
        <v>41</v>
      </c>
      <c r="I405" s="350" t="s">
        <v>231</v>
      </c>
      <c r="J405" s="350" t="s">
        <v>43</v>
      </c>
      <c r="K405" s="350" t="s">
        <v>43</v>
      </c>
      <c r="L405" s="350" t="s">
        <v>755</v>
      </c>
      <c r="M405" s="350" t="s">
        <v>44</v>
      </c>
      <c r="N405" s="350">
        <v>24.24953</v>
      </c>
      <c r="O405" s="350">
        <v>97.240639999999999</v>
      </c>
      <c r="P405" s="350" t="s">
        <v>756</v>
      </c>
      <c r="Q405" s="350" t="s">
        <v>775</v>
      </c>
      <c r="R405" s="353"/>
      <c r="S405" s="459"/>
      <c r="T405" s="373"/>
      <c r="U405" s="355"/>
      <c r="V405" s="350" t="s">
        <v>193</v>
      </c>
      <c r="W405" s="350"/>
      <c r="X405" s="454"/>
      <c r="Y405" s="454"/>
      <c r="Z405" s="454"/>
    </row>
    <row r="406" spans="1:26" s="67" customFormat="1" ht="14.25" hidden="1" customHeight="1">
      <c r="A406" s="350" t="s">
        <v>37</v>
      </c>
      <c r="B406" s="350" t="s">
        <v>135</v>
      </c>
      <c r="C406" s="350" t="s">
        <v>1093</v>
      </c>
      <c r="D406" s="399" t="s">
        <v>1635</v>
      </c>
      <c r="E406" s="350"/>
      <c r="F406" s="350"/>
      <c r="G406" s="350"/>
      <c r="H406" s="350"/>
      <c r="I406" s="350"/>
      <c r="J406" s="350" t="s">
        <v>43</v>
      </c>
      <c r="K406" s="350" t="s">
        <v>43</v>
      </c>
      <c r="L406" s="350" t="s">
        <v>1094</v>
      </c>
      <c r="M406" s="350" t="s">
        <v>44</v>
      </c>
      <c r="N406" s="350"/>
      <c r="O406" s="350"/>
      <c r="P406" s="350" t="s">
        <v>756</v>
      </c>
      <c r="Q406" s="350"/>
      <c r="R406" s="353"/>
      <c r="S406" s="354"/>
      <c r="T406" s="373"/>
      <c r="U406" s="355"/>
      <c r="V406" s="350" t="s">
        <v>1093</v>
      </c>
      <c r="W406" s="350"/>
      <c r="X406" s="454"/>
      <c r="Y406" s="454"/>
      <c r="Z406" s="454"/>
    </row>
    <row r="407" spans="1:26" s="67" customFormat="1" ht="14.25" hidden="1" customHeight="1">
      <c r="A407" s="350" t="s">
        <v>37</v>
      </c>
      <c r="B407" s="350" t="s">
        <v>135</v>
      </c>
      <c r="C407" s="67" t="s">
        <v>234</v>
      </c>
      <c r="D407" s="399" t="s">
        <v>2794</v>
      </c>
      <c r="E407" s="67" t="s">
        <v>1588</v>
      </c>
      <c r="F407" s="67" t="s">
        <v>1823</v>
      </c>
      <c r="G407" s="67" t="s">
        <v>1824</v>
      </c>
      <c r="H407" s="67" t="s">
        <v>41</v>
      </c>
      <c r="I407" s="67" t="s">
        <v>231</v>
      </c>
      <c r="J407" s="67" t="s">
        <v>43</v>
      </c>
      <c r="K407" s="67" t="s">
        <v>43</v>
      </c>
      <c r="L407" s="67" t="s">
        <v>43</v>
      </c>
      <c r="M407" s="67" t="s">
        <v>44</v>
      </c>
      <c r="N407" s="67">
        <v>25.889410000000002</v>
      </c>
      <c r="O407" s="67">
        <v>98.131550000000004</v>
      </c>
      <c r="P407" s="67" t="s">
        <v>756</v>
      </c>
      <c r="Q407" s="67" t="s">
        <v>775</v>
      </c>
      <c r="R407" s="353"/>
      <c r="S407" s="459"/>
      <c r="T407" s="91"/>
      <c r="U407" s="87"/>
      <c r="V407" s="67" t="s">
        <v>234</v>
      </c>
      <c r="X407" s="454"/>
      <c r="Y407" s="454"/>
      <c r="Z407" s="454"/>
    </row>
    <row r="408" spans="1:26" s="67" customFormat="1" ht="14.25" hidden="1" customHeight="1">
      <c r="A408" s="350" t="s">
        <v>37</v>
      </c>
      <c r="B408" s="350" t="s">
        <v>135</v>
      </c>
      <c r="C408" s="67" t="s">
        <v>764</v>
      </c>
      <c r="D408" s="399" t="s">
        <v>1636</v>
      </c>
      <c r="E408" s="67" t="s">
        <v>1307</v>
      </c>
      <c r="F408" s="67">
        <v>0</v>
      </c>
      <c r="G408" s="67">
        <v>0</v>
      </c>
      <c r="H408" s="67" t="s">
        <v>41</v>
      </c>
      <c r="I408" s="67" t="s">
        <v>1308</v>
      </c>
      <c r="J408" s="67" t="s">
        <v>43</v>
      </c>
      <c r="K408" s="67" t="s">
        <v>43</v>
      </c>
      <c r="L408" s="67" t="s">
        <v>755</v>
      </c>
      <c r="M408" s="67" t="s">
        <v>44</v>
      </c>
      <c r="P408" s="67" t="s">
        <v>756</v>
      </c>
      <c r="R408" s="85"/>
      <c r="S408" s="354"/>
      <c r="T408" s="91"/>
      <c r="U408" s="87"/>
      <c r="V408" s="67" t="s">
        <v>764</v>
      </c>
      <c r="W408" s="345" t="s">
        <v>2109</v>
      </c>
      <c r="X408" s="454"/>
      <c r="Y408" s="454"/>
      <c r="Z408" s="454"/>
    </row>
    <row r="409" spans="1:26" s="67" customFormat="1" ht="14.25" hidden="1" customHeight="1">
      <c r="A409" s="350" t="s">
        <v>37</v>
      </c>
      <c r="B409" s="350" t="s">
        <v>135</v>
      </c>
      <c r="C409" s="350" t="s">
        <v>136</v>
      </c>
      <c r="D409" s="399" t="s">
        <v>2794</v>
      </c>
      <c r="E409" s="350" t="s">
        <v>1584</v>
      </c>
      <c r="F409" s="350" t="s">
        <v>1820</v>
      </c>
      <c r="G409" s="350" t="s">
        <v>1821</v>
      </c>
      <c r="H409" s="350" t="s">
        <v>41</v>
      </c>
      <c r="I409" s="350" t="s">
        <v>130</v>
      </c>
      <c r="J409" s="350" t="s">
        <v>43</v>
      </c>
      <c r="K409" s="350" t="s">
        <v>43</v>
      </c>
      <c r="L409" s="350" t="s">
        <v>43</v>
      </c>
      <c r="M409" s="350" t="s">
        <v>773</v>
      </c>
      <c r="N409" s="350">
        <v>25.754110000000001</v>
      </c>
      <c r="O409" s="350">
        <v>98.475719999999995</v>
      </c>
      <c r="P409" s="350" t="s">
        <v>756</v>
      </c>
      <c r="Q409" s="350" t="s">
        <v>775</v>
      </c>
      <c r="R409" s="353"/>
      <c r="S409" s="459"/>
      <c r="T409" s="373"/>
      <c r="U409" s="355"/>
      <c r="V409" s="350" t="s">
        <v>136</v>
      </c>
      <c r="W409" s="345" t="s">
        <v>2234</v>
      </c>
      <c r="X409" s="454"/>
      <c r="Y409" s="454"/>
      <c r="Z409" s="454"/>
    </row>
    <row r="410" spans="1:26" s="67" customFormat="1" ht="14.25" hidden="1" customHeight="1">
      <c r="A410" s="350" t="s">
        <v>37</v>
      </c>
      <c r="B410" s="350" t="s">
        <v>135</v>
      </c>
      <c r="C410" s="350" t="s">
        <v>1057</v>
      </c>
      <c r="D410" s="399" t="s">
        <v>1636</v>
      </c>
      <c r="E410" s="350" t="s">
        <v>1582</v>
      </c>
      <c r="F410" s="350" t="s">
        <v>1701</v>
      </c>
      <c r="G410" s="350" t="s">
        <v>1702</v>
      </c>
      <c r="H410" s="350"/>
      <c r="I410" s="350">
        <v>0</v>
      </c>
      <c r="J410" s="350" t="s">
        <v>43</v>
      </c>
      <c r="K410" s="350" t="s">
        <v>43</v>
      </c>
      <c r="L410" s="350" t="s">
        <v>755</v>
      </c>
      <c r="M410" s="350" t="s">
        <v>44</v>
      </c>
      <c r="N410" s="350">
        <v>25.708763000000001</v>
      </c>
      <c r="O410" s="350">
        <v>98.354146999999998</v>
      </c>
      <c r="P410" s="350" t="s">
        <v>768</v>
      </c>
      <c r="Q410" s="350" t="s">
        <v>757</v>
      </c>
      <c r="R410" s="353"/>
      <c r="S410" s="354"/>
      <c r="T410" s="373">
        <v>42983</v>
      </c>
      <c r="U410" s="355" t="s">
        <v>1058</v>
      </c>
      <c r="V410" s="350" t="s">
        <v>1057</v>
      </c>
      <c r="W410" s="350" t="s">
        <v>2110</v>
      </c>
      <c r="X410" s="454"/>
      <c r="Y410" s="454"/>
      <c r="Z410" s="454"/>
    </row>
    <row r="411" spans="1:26" s="67" customFormat="1" ht="14.25" hidden="1" customHeight="1">
      <c r="A411" s="350" t="s">
        <v>37</v>
      </c>
      <c r="B411" s="350" t="s">
        <v>135</v>
      </c>
      <c r="C411" s="350" t="s">
        <v>236</v>
      </c>
      <c r="D411" s="399" t="s">
        <v>2794</v>
      </c>
      <c r="E411" s="350" t="s">
        <v>1587</v>
      </c>
      <c r="F411" s="350" t="s">
        <v>1665</v>
      </c>
      <c r="G411" s="350" t="s">
        <v>1822</v>
      </c>
      <c r="H411" s="350" t="s">
        <v>41</v>
      </c>
      <c r="I411" s="350" t="s">
        <v>231</v>
      </c>
      <c r="J411" s="350" t="s">
        <v>43</v>
      </c>
      <c r="K411" s="350" t="s">
        <v>43</v>
      </c>
      <c r="L411" s="350" t="s">
        <v>43</v>
      </c>
      <c r="M411" s="350" t="s">
        <v>44</v>
      </c>
      <c r="N411" s="350">
        <v>25.887339999999998</v>
      </c>
      <c r="O411" s="350">
        <v>98.129990000000006</v>
      </c>
      <c r="P411" s="350" t="s">
        <v>756</v>
      </c>
      <c r="Q411" s="350" t="s">
        <v>775</v>
      </c>
      <c r="R411" s="353"/>
      <c r="S411" s="459"/>
      <c r="T411" s="373"/>
      <c r="U411" s="355"/>
      <c r="V411" s="350" t="s">
        <v>236</v>
      </c>
      <c r="W411" s="350"/>
      <c r="X411" s="454"/>
      <c r="Y411" s="454"/>
      <c r="Z411" s="454"/>
    </row>
    <row r="412" spans="1:26" s="67" customFormat="1" ht="14.25" hidden="1" customHeight="1">
      <c r="A412" s="350" t="s">
        <v>37</v>
      </c>
      <c r="B412" s="350" t="s">
        <v>135</v>
      </c>
      <c r="C412" s="67" t="s">
        <v>214</v>
      </c>
      <c r="D412" s="399" t="s">
        <v>2794</v>
      </c>
      <c r="E412" s="67" t="s">
        <v>1565</v>
      </c>
      <c r="F412" s="67" t="s">
        <v>1815</v>
      </c>
      <c r="G412" s="67" t="s">
        <v>1685</v>
      </c>
      <c r="H412" s="67" t="s">
        <v>41</v>
      </c>
      <c r="I412" s="67" t="s">
        <v>1308</v>
      </c>
      <c r="J412" s="67" t="s">
        <v>43</v>
      </c>
      <c r="K412" s="67" t="s">
        <v>43</v>
      </c>
      <c r="L412" s="67" t="s">
        <v>43</v>
      </c>
      <c r="M412" s="67" t="s">
        <v>44</v>
      </c>
      <c r="N412" s="67">
        <v>25.60867</v>
      </c>
      <c r="O412" s="67">
        <v>98.377780000000001</v>
      </c>
      <c r="P412" s="67" t="s">
        <v>756</v>
      </c>
      <c r="Q412" s="67" t="s">
        <v>775</v>
      </c>
      <c r="R412" s="85"/>
      <c r="S412" s="459"/>
      <c r="T412" s="91"/>
      <c r="U412" s="87"/>
      <c r="V412" s="67" t="s">
        <v>214</v>
      </c>
      <c r="X412" s="454"/>
      <c r="Y412" s="454"/>
      <c r="Z412" s="454"/>
    </row>
    <row r="413" spans="1:26" s="67" customFormat="1" ht="14.25" hidden="1" customHeight="1">
      <c r="A413" s="350" t="s">
        <v>37</v>
      </c>
      <c r="B413" s="351" t="s">
        <v>135</v>
      </c>
      <c r="C413" s="351" t="s">
        <v>216</v>
      </c>
      <c r="D413" s="399" t="s">
        <v>2794</v>
      </c>
      <c r="E413" s="67" t="s">
        <v>1575</v>
      </c>
      <c r="F413" s="67" t="s">
        <v>1702</v>
      </c>
      <c r="G413" s="67" t="s">
        <v>216</v>
      </c>
      <c r="H413" s="67" t="s">
        <v>41</v>
      </c>
      <c r="I413" s="67" t="s">
        <v>1308</v>
      </c>
      <c r="J413" s="67" t="s">
        <v>43</v>
      </c>
      <c r="K413" s="67" t="s">
        <v>43</v>
      </c>
      <c r="L413" s="67" t="s">
        <v>43</v>
      </c>
      <c r="M413" s="67" t="s">
        <v>44</v>
      </c>
      <c r="N413" s="67">
        <v>25.645959999999999</v>
      </c>
      <c r="O413" s="67">
        <v>98.356260000000006</v>
      </c>
      <c r="P413" s="350" t="s">
        <v>756</v>
      </c>
      <c r="Q413" s="67" t="s">
        <v>775</v>
      </c>
      <c r="R413" s="353"/>
      <c r="S413" s="459"/>
      <c r="T413" s="91"/>
      <c r="U413" s="87"/>
      <c r="V413" s="67" t="s">
        <v>1052</v>
      </c>
      <c r="X413" s="454"/>
      <c r="Y413" s="454"/>
      <c r="Z413" s="454"/>
    </row>
    <row r="414" spans="1:26" s="67" customFormat="1" ht="14.25" hidden="1" customHeight="1">
      <c r="A414" s="350" t="s">
        <v>37</v>
      </c>
      <c r="B414" s="350" t="s">
        <v>137</v>
      </c>
      <c r="C414" s="67" t="s">
        <v>1053</v>
      </c>
      <c r="D414" s="399" t="s">
        <v>1636</v>
      </c>
      <c r="E414" s="67" t="s">
        <v>1578</v>
      </c>
      <c r="F414" s="67" t="s">
        <v>1699</v>
      </c>
      <c r="G414" s="67" t="s">
        <v>1699</v>
      </c>
      <c r="H414" s="67" t="s">
        <v>41</v>
      </c>
      <c r="I414" s="67" t="s">
        <v>130</v>
      </c>
      <c r="J414" s="67" t="s">
        <v>43</v>
      </c>
      <c r="K414" s="67" t="s">
        <v>43</v>
      </c>
      <c r="L414" s="67" t="s">
        <v>755</v>
      </c>
      <c r="M414" s="67" t="s">
        <v>44</v>
      </c>
      <c r="N414" s="67">
        <v>25.656130000000001</v>
      </c>
      <c r="O414" s="67">
        <v>96.355270000000004</v>
      </c>
      <c r="P414" s="67" t="s">
        <v>756</v>
      </c>
      <c r="Q414" s="67" t="s">
        <v>775</v>
      </c>
      <c r="R414" s="353"/>
      <c r="S414" s="354"/>
      <c r="T414" s="91">
        <v>42983</v>
      </c>
      <c r="U414" s="87" t="s">
        <v>1054</v>
      </c>
      <c r="V414" s="67" t="s">
        <v>1053</v>
      </c>
      <c r="W414" s="345" t="s">
        <v>2111</v>
      </c>
      <c r="X414" s="454"/>
      <c r="Y414" s="454"/>
      <c r="Z414" s="454"/>
    </row>
    <row r="415" spans="1:26" s="67" customFormat="1" ht="14.25" hidden="1" customHeight="1">
      <c r="A415" s="350" t="s">
        <v>37</v>
      </c>
      <c r="B415" s="350" t="s">
        <v>137</v>
      </c>
      <c r="C415" s="350" t="s">
        <v>219</v>
      </c>
      <c r="D415" s="399" t="s">
        <v>2794</v>
      </c>
      <c r="E415" s="67" t="s">
        <v>1577</v>
      </c>
      <c r="F415" s="67" t="s">
        <v>1699</v>
      </c>
      <c r="G415" s="67" t="s">
        <v>1699</v>
      </c>
      <c r="H415" s="67" t="s">
        <v>41</v>
      </c>
      <c r="I415" s="67" t="s">
        <v>1308</v>
      </c>
      <c r="J415" s="67" t="s">
        <v>43</v>
      </c>
      <c r="K415" s="67" t="s">
        <v>43</v>
      </c>
      <c r="L415" s="67" t="s">
        <v>43</v>
      </c>
      <c r="M415" s="67" t="s">
        <v>44</v>
      </c>
      <c r="N415" s="67">
        <v>25.656009999999998</v>
      </c>
      <c r="O415" s="67">
        <v>96.361609999999999</v>
      </c>
      <c r="P415" s="67" t="s">
        <v>756</v>
      </c>
      <c r="Q415" s="67" t="s">
        <v>775</v>
      </c>
      <c r="R415" s="353"/>
      <c r="S415" s="459"/>
      <c r="T415" s="91"/>
      <c r="U415" s="87"/>
      <c r="V415" s="67" t="s">
        <v>219</v>
      </c>
      <c r="W415" s="350"/>
      <c r="X415" s="454"/>
      <c r="Y415" s="454"/>
      <c r="Z415" s="454"/>
    </row>
    <row r="416" spans="1:26" s="67" customFormat="1" ht="14.25" hidden="1" customHeight="1">
      <c r="A416" s="350" t="s">
        <v>37</v>
      </c>
      <c r="B416" s="350" t="s">
        <v>137</v>
      </c>
      <c r="C416" s="67" t="s">
        <v>1063</v>
      </c>
      <c r="D416" s="399" t="s">
        <v>1636</v>
      </c>
      <c r="E416" s="67" t="s">
        <v>1589</v>
      </c>
      <c r="F416" s="67" t="s">
        <v>1706</v>
      </c>
      <c r="G416" s="67" t="s">
        <v>1707</v>
      </c>
      <c r="I416" s="67">
        <v>0</v>
      </c>
      <c r="J416" s="67" t="s">
        <v>43</v>
      </c>
      <c r="K416" s="67" t="s">
        <v>43</v>
      </c>
      <c r="L416" s="67" t="s">
        <v>755</v>
      </c>
      <c r="M416" s="67" t="s">
        <v>44</v>
      </c>
      <c r="N416" s="67">
        <v>25.920006000000001</v>
      </c>
      <c r="O416" s="67">
        <v>96.662092000000001</v>
      </c>
      <c r="P416" s="67" t="s">
        <v>756</v>
      </c>
      <c r="Q416" s="67" t="s">
        <v>757</v>
      </c>
      <c r="R416" s="85"/>
      <c r="S416" s="354"/>
      <c r="T416" s="91"/>
      <c r="U416" s="87"/>
      <c r="W416" s="345" t="s">
        <v>2112</v>
      </c>
      <c r="X416" s="454"/>
      <c r="Y416" s="454"/>
      <c r="Z416" s="454"/>
    </row>
    <row r="417" spans="1:26" s="67" customFormat="1" ht="14.25" hidden="1" customHeight="1">
      <c r="A417" s="350" t="s">
        <v>37</v>
      </c>
      <c r="B417" s="350" t="s">
        <v>137</v>
      </c>
      <c r="C417" s="67" t="s">
        <v>237</v>
      </c>
      <c r="D417" s="399" t="s">
        <v>2794</v>
      </c>
      <c r="E417" s="67" t="s">
        <v>1573</v>
      </c>
      <c r="F417" s="67" t="s">
        <v>1699</v>
      </c>
      <c r="G417" s="67" t="s">
        <v>1699</v>
      </c>
      <c r="H417" s="67" t="s">
        <v>41</v>
      </c>
      <c r="I417" s="67" t="s">
        <v>231</v>
      </c>
      <c r="J417" s="67" t="s">
        <v>43</v>
      </c>
      <c r="K417" s="67" t="s">
        <v>43</v>
      </c>
      <c r="L417" s="67" t="s">
        <v>43</v>
      </c>
      <c r="M417" s="67" t="s">
        <v>44</v>
      </c>
      <c r="N417" s="67">
        <v>25.635300000000001</v>
      </c>
      <c r="O417" s="67">
        <v>96.345569999999995</v>
      </c>
      <c r="P417" s="67" t="s">
        <v>756</v>
      </c>
      <c r="Q417" s="67" t="s">
        <v>775</v>
      </c>
      <c r="R417" s="353"/>
      <c r="S417" s="459"/>
      <c r="T417" s="91"/>
      <c r="U417" s="87"/>
      <c r="V417" s="67" t="s">
        <v>237</v>
      </c>
      <c r="X417" s="454"/>
      <c r="Y417" s="454"/>
      <c r="Z417" s="454"/>
    </row>
    <row r="418" spans="1:26" s="67" customFormat="1" ht="14.25" hidden="1" customHeight="1">
      <c r="A418" s="350" t="s">
        <v>37</v>
      </c>
      <c r="B418" s="350" t="s">
        <v>137</v>
      </c>
      <c r="C418" s="67" t="s">
        <v>238</v>
      </c>
      <c r="D418" s="399" t="s">
        <v>2794</v>
      </c>
      <c r="E418" s="67" t="s">
        <v>1570</v>
      </c>
      <c r="F418" s="67" t="s">
        <v>1816</v>
      </c>
      <c r="G418" s="67" t="s">
        <v>1817</v>
      </c>
      <c r="H418" s="67" t="s">
        <v>41</v>
      </c>
      <c r="I418" s="67" t="s">
        <v>231</v>
      </c>
      <c r="J418" s="67" t="s">
        <v>43</v>
      </c>
      <c r="K418" s="67" t="s">
        <v>43</v>
      </c>
      <c r="L418" s="67" t="s">
        <v>43</v>
      </c>
      <c r="M418" s="67" t="s">
        <v>44</v>
      </c>
      <c r="N418" s="67">
        <v>25.616509000000001</v>
      </c>
      <c r="O418" s="67">
        <v>96.317350000000005</v>
      </c>
      <c r="P418" s="67" t="s">
        <v>756</v>
      </c>
      <c r="Q418" s="67" t="s">
        <v>775</v>
      </c>
      <c r="R418" s="353"/>
      <c r="S418" s="459"/>
      <c r="T418" s="91"/>
      <c r="U418" s="87"/>
      <c r="V418" s="67" t="s">
        <v>238</v>
      </c>
      <c r="W418" s="350"/>
      <c r="X418" s="454"/>
      <c r="Y418" s="454"/>
      <c r="Z418" s="454"/>
    </row>
    <row r="419" spans="1:26" s="67" customFormat="1" ht="14.25" hidden="1" customHeight="1">
      <c r="A419" s="350" t="s">
        <v>37</v>
      </c>
      <c r="B419" s="350" t="s">
        <v>137</v>
      </c>
      <c r="C419" s="350" t="s">
        <v>239</v>
      </c>
      <c r="D419" s="399" t="s">
        <v>2794</v>
      </c>
      <c r="E419" s="350" t="s">
        <v>1576</v>
      </c>
      <c r="F419" s="350" t="s">
        <v>1699</v>
      </c>
      <c r="G419" s="350" t="s">
        <v>1819</v>
      </c>
      <c r="H419" s="350" t="s">
        <v>41</v>
      </c>
      <c r="I419" s="350" t="s">
        <v>130</v>
      </c>
      <c r="J419" s="350" t="s">
        <v>43</v>
      </c>
      <c r="K419" s="350" t="s">
        <v>43</v>
      </c>
      <c r="L419" s="350" t="s">
        <v>43</v>
      </c>
      <c r="M419" s="350" t="s">
        <v>44</v>
      </c>
      <c r="N419" s="350">
        <v>25.647649999999999</v>
      </c>
      <c r="O419" s="350">
        <v>96.346469999999997</v>
      </c>
      <c r="P419" s="350" t="s">
        <v>756</v>
      </c>
      <c r="Q419" s="350" t="s">
        <v>775</v>
      </c>
      <c r="R419" s="353"/>
      <c r="S419" s="459"/>
      <c r="T419" s="373"/>
      <c r="U419" s="355"/>
      <c r="V419" s="350" t="s">
        <v>239</v>
      </c>
      <c r="W419" s="350"/>
      <c r="X419" s="454"/>
      <c r="Y419" s="454"/>
      <c r="Z419" s="454"/>
    </row>
    <row r="420" spans="1:26" s="67" customFormat="1" ht="14.25" hidden="1" customHeight="1">
      <c r="A420" s="350" t="s">
        <v>37</v>
      </c>
      <c r="B420" s="350" t="s">
        <v>137</v>
      </c>
      <c r="C420" s="350" t="s">
        <v>1059</v>
      </c>
      <c r="D420" s="399" t="s">
        <v>1636</v>
      </c>
      <c r="E420" s="350" t="s">
        <v>1583</v>
      </c>
      <c r="F420" s="350" t="s">
        <v>1703</v>
      </c>
      <c r="G420" s="350" t="s">
        <v>1704</v>
      </c>
      <c r="H420" s="350" t="s">
        <v>41</v>
      </c>
      <c r="I420" s="350" t="s">
        <v>231</v>
      </c>
      <c r="J420" s="350" t="s">
        <v>43</v>
      </c>
      <c r="K420" s="350" t="s">
        <v>43</v>
      </c>
      <c r="L420" s="350" t="s">
        <v>755</v>
      </c>
      <c r="M420" s="350" t="s">
        <v>44</v>
      </c>
      <c r="N420" s="350">
        <v>25.728653000000001</v>
      </c>
      <c r="O420" s="350">
        <v>96.673805000000002</v>
      </c>
      <c r="P420" s="350" t="s">
        <v>756</v>
      </c>
      <c r="Q420" s="350"/>
      <c r="R420" s="353"/>
      <c r="S420" s="354"/>
      <c r="T420" s="373"/>
      <c r="U420" s="355"/>
      <c r="V420" s="350" t="s">
        <v>1059</v>
      </c>
      <c r="W420" s="345" t="s">
        <v>2113</v>
      </c>
      <c r="X420" s="454"/>
      <c r="Y420" s="454"/>
      <c r="Z420" s="454"/>
    </row>
    <row r="421" spans="1:26" s="67" customFormat="1" ht="14.25" hidden="1" customHeight="1">
      <c r="A421" s="350" t="s">
        <v>37</v>
      </c>
      <c r="B421" s="350" t="s">
        <v>137</v>
      </c>
      <c r="C421" s="67" t="s">
        <v>1056</v>
      </c>
      <c r="D421" s="399" t="s">
        <v>1636</v>
      </c>
      <c r="E421" s="67" t="s">
        <v>1581</v>
      </c>
      <c r="F421" s="67" t="s">
        <v>1699</v>
      </c>
      <c r="G421" s="67" t="s">
        <v>1700</v>
      </c>
      <c r="I421" s="67">
        <v>0</v>
      </c>
      <c r="J421" s="67" t="s">
        <v>43</v>
      </c>
      <c r="K421" s="67" t="s">
        <v>43</v>
      </c>
      <c r="L421" s="67" t="s">
        <v>755</v>
      </c>
      <c r="M421" s="67" t="s">
        <v>44</v>
      </c>
      <c r="N421" s="67">
        <v>25.668469999999999</v>
      </c>
      <c r="O421" s="67">
        <v>96.353070000000002</v>
      </c>
      <c r="P421" s="67" t="s">
        <v>756</v>
      </c>
      <c r="R421" s="85"/>
      <c r="S421" s="354"/>
      <c r="T421" s="91"/>
      <c r="U421" s="87"/>
      <c r="V421" s="67" t="s">
        <v>1056</v>
      </c>
      <c r="W421" s="67" t="s">
        <v>2114</v>
      </c>
      <c r="X421" s="454"/>
      <c r="Y421" s="454"/>
      <c r="Z421" s="454"/>
    </row>
    <row r="422" spans="1:26" s="67" customFormat="1" ht="14.25" hidden="1" customHeight="1">
      <c r="A422" s="350" t="s">
        <v>37</v>
      </c>
      <c r="B422" s="350" t="s">
        <v>137</v>
      </c>
      <c r="C422" s="67" t="s">
        <v>240</v>
      </c>
      <c r="D422" s="399" t="s">
        <v>2794</v>
      </c>
      <c r="E422" s="67" t="s">
        <v>1563</v>
      </c>
      <c r="F422" s="67" t="s">
        <v>1652</v>
      </c>
      <c r="G422" s="67" t="s">
        <v>1652</v>
      </c>
      <c r="H422" s="67" t="s">
        <v>41</v>
      </c>
      <c r="I422" s="67" t="s">
        <v>2104</v>
      </c>
      <c r="J422" s="67" t="s">
        <v>43</v>
      </c>
      <c r="K422" s="67" t="s">
        <v>43</v>
      </c>
      <c r="L422" s="67" t="s">
        <v>771</v>
      </c>
      <c r="M422" s="67" t="s">
        <v>44</v>
      </c>
      <c r="N422" s="67">
        <v>25.582065</v>
      </c>
      <c r="O422" s="67">
        <v>96.283377000000002</v>
      </c>
      <c r="P422" s="67" t="s">
        <v>756</v>
      </c>
      <c r="Q422" s="67" t="s">
        <v>775</v>
      </c>
      <c r="R422" s="85"/>
      <c r="S422" s="459"/>
      <c r="T422" s="91"/>
      <c r="U422" s="87"/>
      <c r="V422" s="67" t="s">
        <v>240</v>
      </c>
      <c r="X422" s="454"/>
      <c r="Y422" s="454"/>
      <c r="Z422" s="454"/>
    </row>
    <row r="423" spans="1:26" s="67" customFormat="1" ht="14.25" hidden="1" customHeight="1">
      <c r="A423" s="350" t="s">
        <v>37</v>
      </c>
      <c r="B423" s="350" t="s">
        <v>137</v>
      </c>
      <c r="C423" s="350" t="s">
        <v>241</v>
      </c>
      <c r="D423" s="399" t="s">
        <v>2794</v>
      </c>
      <c r="E423" s="350" t="s">
        <v>1574</v>
      </c>
      <c r="F423" s="350" t="s">
        <v>1699</v>
      </c>
      <c r="G423" s="350" t="s">
        <v>1818</v>
      </c>
      <c r="H423" s="350" t="s">
        <v>41</v>
      </c>
      <c r="I423" s="350" t="s">
        <v>231</v>
      </c>
      <c r="J423" s="67" t="s">
        <v>43</v>
      </c>
      <c r="K423" s="67" t="s">
        <v>43</v>
      </c>
      <c r="L423" s="67" t="s">
        <v>43</v>
      </c>
      <c r="M423" s="350" t="s">
        <v>44</v>
      </c>
      <c r="N423" s="350">
        <v>25.637309999999999</v>
      </c>
      <c r="O423" s="350">
        <v>96.35257</v>
      </c>
      <c r="P423" s="67" t="s">
        <v>756</v>
      </c>
      <c r="Q423" s="350" t="s">
        <v>775</v>
      </c>
      <c r="R423" s="353"/>
      <c r="S423" s="459"/>
      <c r="T423" s="373"/>
      <c r="U423" s="355"/>
      <c r="V423" s="350" t="s">
        <v>241</v>
      </c>
      <c r="X423" s="454"/>
      <c r="Y423" s="454"/>
      <c r="Z423" s="454"/>
    </row>
    <row r="424" spans="1:26" s="67" customFormat="1" ht="14.25" hidden="1" customHeight="1">
      <c r="A424" s="350" t="s">
        <v>37</v>
      </c>
      <c r="B424" s="350" t="s">
        <v>137</v>
      </c>
      <c r="C424" s="350" t="s">
        <v>138</v>
      </c>
      <c r="D424" s="399" t="s">
        <v>2794</v>
      </c>
      <c r="E424" s="350" t="s">
        <v>1558</v>
      </c>
      <c r="F424" s="350" t="s">
        <v>1811</v>
      </c>
      <c r="G424" s="350" t="s">
        <v>1812</v>
      </c>
      <c r="H424" s="350" t="s">
        <v>41</v>
      </c>
      <c r="I424" s="350" t="s">
        <v>130</v>
      </c>
      <c r="J424" s="350" t="s">
        <v>43</v>
      </c>
      <c r="K424" s="350" t="s">
        <v>43</v>
      </c>
      <c r="L424" s="350" t="s">
        <v>43</v>
      </c>
      <c r="M424" s="350" t="s">
        <v>44</v>
      </c>
      <c r="N424" s="350">
        <v>25.51352</v>
      </c>
      <c r="O424" s="350">
        <v>96.705960000000005</v>
      </c>
      <c r="P424" s="350" t="s">
        <v>756</v>
      </c>
      <c r="Q424" s="350" t="s">
        <v>775</v>
      </c>
      <c r="R424" s="353"/>
      <c r="S424" s="459"/>
      <c r="T424" s="373"/>
      <c r="U424" s="355"/>
      <c r="V424" s="350" t="s">
        <v>138</v>
      </c>
      <c r="W424" s="350"/>
      <c r="X424" s="454"/>
      <c r="Y424" s="454"/>
      <c r="Z424" s="454"/>
    </row>
    <row r="425" spans="1:26" s="67" customFormat="1" ht="14.25" hidden="1" customHeight="1">
      <c r="A425" s="350" t="s">
        <v>37</v>
      </c>
      <c r="B425" s="350" t="s">
        <v>137</v>
      </c>
      <c r="C425" s="350" t="s">
        <v>242</v>
      </c>
      <c r="D425" s="399" t="s">
        <v>2794</v>
      </c>
      <c r="E425" s="350" t="s">
        <v>1569</v>
      </c>
      <c r="F425" s="350" t="s">
        <v>1816</v>
      </c>
      <c r="G425" s="350" t="s">
        <v>1817</v>
      </c>
      <c r="H425" s="350" t="s">
        <v>41</v>
      </c>
      <c r="I425" s="350" t="s">
        <v>2104</v>
      </c>
      <c r="J425" s="350" t="s">
        <v>43</v>
      </c>
      <c r="K425" s="350" t="s">
        <v>43</v>
      </c>
      <c r="L425" s="350" t="s">
        <v>771</v>
      </c>
      <c r="M425" s="350" t="s">
        <v>44</v>
      </c>
      <c r="N425" s="350">
        <v>25.615960999999999</v>
      </c>
      <c r="O425" s="350">
        <v>96.316564</v>
      </c>
      <c r="P425" s="350" t="s">
        <v>756</v>
      </c>
      <c r="Q425" s="350" t="s">
        <v>775</v>
      </c>
      <c r="R425" s="353"/>
      <c r="S425" s="459"/>
      <c r="T425" s="373"/>
      <c r="U425" s="355"/>
      <c r="V425" s="350" t="s">
        <v>242</v>
      </c>
      <c r="W425" s="350"/>
      <c r="X425" s="454"/>
      <c r="Y425" s="454"/>
      <c r="Z425" s="454"/>
    </row>
    <row r="426" spans="1:26" s="67" customFormat="1" ht="14.25" hidden="1" customHeight="1">
      <c r="A426" s="350" t="s">
        <v>37</v>
      </c>
      <c r="B426" s="350" t="s">
        <v>137</v>
      </c>
      <c r="C426" s="350" t="s">
        <v>243</v>
      </c>
      <c r="D426" s="399" t="s">
        <v>2794</v>
      </c>
      <c r="E426" s="67" t="s">
        <v>1566</v>
      </c>
      <c r="F426" s="67" t="s">
        <v>1814</v>
      </c>
      <c r="G426" s="67" t="s">
        <v>1814</v>
      </c>
      <c r="H426" s="67" t="s">
        <v>41</v>
      </c>
      <c r="I426" s="67" t="s">
        <v>130</v>
      </c>
      <c r="J426" s="67" t="s">
        <v>43</v>
      </c>
      <c r="K426" s="67" t="s">
        <v>43</v>
      </c>
      <c r="L426" s="67" t="s">
        <v>43</v>
      </c>
      <c r="M426" s="67" t="s">
        <v>44</v>
      </c>
      <c r="N426" s="67">
        <v>25.611160000000002</v>
      </c>
      <c r="O426" s="67">
        <v>96.312790000000007</v>
      </c>
      <c r="P426" s="67" t="s">
        <v>756</v>
      </c>
      <c r="Q426" s="67" t="s">
        <v>775</v>
      </c>
      <c r="R426" s="85"/>
      <c r="S426" s="459"/>
      <c r="T426" s="91"/>
      <c r="U426" s="87"/>
      <c r="V426" s="67" t="s">
        <v>243</v>
      </c>
      <c r="X426" s="454"/>
      <c r="Y426" s="454"/>
      <c r="Z426" s="454"/>
    </row>
    <row r="427" spans="1:26" s="67" customFormat="1" ht="14.25" hidden="1" customHeight="1">
      <c r="A427" s="358" t="s">
        <v>37</v>
      </c>
      <c r="B427" s="357" t="s">
        <v>137</v>
      </c>
      <c r="C427" s="351" t="s">
        <v>1920</v>
      </c>
      <c r="D427" s="352" t="s">
        <v>1635</v>
      </c>
      <c r="J427" s="67" t="s">
        <v>1443</v>
      </c>
      <c r="K427" s="67" t="s">
        <v>43</v>
      </c>
      <c r="L427" s="67" t="s">
        <v>43</v>
      </c>
      <c r="M427" s="67" t="s">
        <v>44</v>
      </c>
      <c r="P427" s="350" t="s">
        <v>756</v>
      </c>
      <c r="Q427" s="67" t="s">
        <v>1921</v>
      </c>
      <c r="R427" s="361"/>
      <c r="S427" s="354"/>
      <c r="T427" s="91">
        <v>43270</v>
      </c>
      <c r="U427" s="87"/>
      <c r="W427" s="350"/>
      <c r="X427" s="454"/>
      <c r="Y427" s="454"/>
      <c r="Z427" s="454"/>
    </row>
    <row r="428" spans="1:26" s="67" customFormat="1" ht="14.25" hidden="1" customHeight="1">
      <c r="A428" s="358" t="s">
        <v>37</v>
      </c>
      <c r="B428" s="357" t="s">
        <v>137</v>
      </c>
      <c r="C428" s="351" t="s">
        <v>1954</v>
      </c>
      <c r="D428" s="399" t="s">
        <v>2794</v>
      </c>
      <c r="E428" s="351" t="s">
        <v>1955</v>
      </c>
      <c r="F428" s="351"/>
      <c r="G428" s="351"/>
      <c r="H428" s="351"/>
      <c r="I428" s="350" t="s">
        <v>1308</v>
      </c>
      <c r="J428" s="67" t="s">
        <v>43</v>
      </c>
      <c r="K428" s="67" t="s">
        <v>43</v>
      </c>
      <c r="L428" s="351" t="s">
        <v>43</v>
      </c>
      <c r="M428" s="350" t="s">
        <v>44</v>
      </c>
      <c r="N428" s="351"/>
      <c r="O428" s="351"/>
      <c r="P428" s="351" t="s">
        <v>756</v>
      </c>
      <c r="Q428" s="350" t="s">
        <v>1921</v>
      </c>
      <c r="R428" s="353"/>
      <c r="S428" s="459"/>
      <c r="T428" s="373">
        <v>43276</v>
      </c>
      <c r="U428" s="359" t="s">
        <v>1969</v>
      </c>
      <c r="V428" s="351"/>
      <c r="W428" s="345" t="s">
        <v>2235</v>
      </c>
      <c r="X428" s="454"/>
      <c r="Y428" s="454"/>
      <c r="Z428" s="454"/>
    </row>
    <row r="429" spans="1:26" s="67" customFormat="1" ht="14.25" hidden="1" customHeight="1">
      <c r="A429" s="350" t="s">
        <v>37</v>
      </c>
      <c r="B429" s="350" t="s">
        <v>137</v>
      </c>
      <c r="C429" s="350" t="s">
        <v>1060</v>
      </c>
      <c r="D429" s="399" t="s">
        <v>1636</v>
      </c>
      <c r="E429" s="67" t="s">
        <v>1585</v>
      </c>
      <c r="F429" s="67" t="s">
        <v>1699</v>
      </c>
      <c r="G429" s="67" t="s">
        <v>1705</v>
      </c>
      <c r="H429" s="67" t="s">
        <v>41</v>
      </c>
      <c r="I429" s="67" t="s">
        <v>130</v>
      </c>
      <c r="J429" s="67" t="s">
        <v>43</v>
      </c>
      <c r="K429" s="350" t="s">
        <v>43</v>
      </c>
      <c r="L429" s="350" t="s">
        <v>755</v>
      </c>
      <c r="M429" s="67" t="s">
        <v>44</v>
      </c>
      <c r="N429" s="67">
        <v>25.806999999999999</v>
      </c>
      <c r="O429" s="67">
        <v>96.637</v>
      </c>
      <c r="P429" s="67" t="s">
        <v>756</v>
      </c>
      <c r="Q429" s="67" t="s">
        <v>775</v>
      </c>
      <c r="R429" s="353"/>
      <c r="S429" s="86"/>
      <c r="T429" s="91">
        <v>42983</v>
      </c>
      <c r="U429" s="87" t="s">
        <v>1054</v>
      </c>
      <c r="V429" s="67" t="s">
        <v>1060</v>
      </c>
      <c r="W429" s="345" t="s">
        <v>2116</v>
      </c>
      <c r="X429" s="454"/>
      <c r="Y429" s="454"/>
      <c r="Z429" s="454"/>
    </row>
    <row r="430" spans="1:26" s="67" customFormat="1" ht="14.25" hidden="1" customHeight="1">
      <c r="A430" s="358" t="s">
        <v>37</v>
      </c>
      <c r="B430" s="357" t="s">
        <v>137</v>
      </c>
      <c r="C430" s="351" t="s">
        <v>1952</v>
      </c>
      <c r="D430" s="399" t="s">
        <v>2794</v>
      </c>
      <c r="E430" s="351" t="s">
        <v>1953</v>
      </c>
      <c r="F430" s="351"/>
      <c r="G430" s="351"/>
      <c r="H430" s="351"/>
      <c r="I430" s="350" t="s">
        <v>1308</v>
      </c>
      <c r="J430" s="350" t="s">
        <v>43</v>
      </c>
      <c r="K430" s="350" t="s">
        <v>43</v>
      </c>
      <c r="L430" s="351" t="s">
        <v>43</v>
      </c>
      <c r="M430" s="350" t="s">
        <v>44</v>
      </c>
      <c r="N430" s="351"/>
      <c r="O430" s="351"/>
      <c r="P430" s="351" t="s">
        <v>756</v>
      </c>
      <c r="Q430" s="350" t="s">
        <v>1921</v>
      </c>
      <c r="R430" s="353"/>
      <c r="S430" s="459"/>
      <c r="T430" s="373">
        <v>43276</v>
      </c>
      <c r="U430" s="359" t="s">
        <v>1969</v>
      </c>
      <c r="V430" s="351"/>
      <c r="W430" s="345" t="s">
        <v>2236</v>
      </c>
      <c r="X430" s="454"/>
      <c r="Y430" s="454"/>
      <c r="Z430" s="454"/>
    </row>
    <row r="431" spans="1:26" s="67" customFormat="1" ht="14.25" hidden="1" customHeight="1">
      <c r="A431" s="358" t="s">
        <v>37</v>
      </c>
      <c r="B431" s="357" t="s">
        <v>137</v>
      </c>
      <c r="C431" s="351" t="s">
        <v>1922</v>
      </c>
      <c r="D431" s="352"/>
      <c r="J431" s="67" t="s">
        <v>1443</v>
      </c>
      <c r="K431" s="67" t="s">
        <v>43</v>
      </c>
      <c r="L431" s="67" t="s">
        <v>43</v>
      </c>
      <c r="M431" s="67" t="s">
        <v>44</v>
      </c>
      <c r="P431" s="350" t="s">
        <v>756</v>
      </c>
      <c r="Q431" s="67" t="s">
        <v>1921</v>
      </c>
      <c r="R431" s="361"/>
      <c r="S431" s="354"/>
      <c r="T431" s="91">
        <v>43270</v>
      </c>
      <c r="U431" s="87"/>
      <c r="W431" s="350"/>
      <c r="X431" s="454"/>
      <c r="Y431" s="454"/>
      <c r="Z431" s="454"/>
    </row>
    <row r="432" spans="1:26" s="67" customFormat="1" ht="14.25" hidden="1" customHeight="1">
      <c r="A432" s="350" t="s">
        <v>37</v>
      </c>
      <c r="B432" s="350" t="s">
        <v>137</v>
      </c>
      <c r="C432" s="350" t="s">
        <v>232</v>
      </c>
      <c r="D432" s="399" t="s">
        <v>2794</v>
      </c>
      <c r="E432" s="67" t="s">
        <v>1604</v>
      </c>
      <c r="F432" s="67" t="s">
        <v>1699</v>
      </c>
      <c r="G432" s="67" t="s">
        <v>1828</v>
      </c>
      <c r="H432" s="67" t="s">
        <v>41</v>
      </c>
      <c r="I432" s="350" t="s">
        <v>130</v>
      </c>
      <c r="J432" s="67" t="s">
        <v>43</v>
      </c>
      <c r="K432" s="350" t="s">
        <v>43</v>
      </c>
      <c r="L432" s="350" t="s">
        <v>1082</v>
      </c>
      <c r="M432" s="67" t="s">
        <v>44</v>
      </c>
      <c r="P432" s="17" t="s">
        <v>1964</v>
      </c>
      <c r="Q432" s="67" t="s">
        <v>921</v>
      </c>
      <c r="R432" s="353"/>
      <c r="S432" s="459"/>
      <c r="T432" s="91">
        <v>42983</v>
      </c>
      <c r="U432" s="87" t="s">
        <v>1100</v>
      </c>
      <c r="W432" s="345" t="s">
        <v>2599</v>
      </c>
      <c r="X432" s="454"/>
      <c r="Y432" s="454"/>
      <c r="Z432" s="454"/>
    </row>
    <row r="433" spans="1:26" s="67" customFormat="1" ht="14.25" hidden="1" customHeight="1">
      <c r="A433" s="350" t="s">
        <v>37</v>
      </c>
      <c r="B433" s="350" t="s">
        <v>137</v>
      </c>
      <c r="C433" s="350" t="s">
        <v>244</v>
      </c>
      <c r="D433" s="399" t="s">
        <v>2794</v>
      </c>
      <c r="E433" s="67" t="s">
        <v>1560</v>
      </c>
      <c r="F433" s="67" t="s">
        <v>1652</v>
      </c>
      <c r="G433" s="67" t="s">
        <v>1653</v>
      </c>
      <c r="H433" s="67" t="s">
        <v>41</v>
      </c>
      <c r="I433" s="67" t="s">
        <v>231</v>
      </c>
      <c r="J433" s="67" t="s">
        <v>43</v>
      </c>
      <c r="K433" s="350" t="s">
        <v>43</v>
      </c>
      <c r="L433" s="350" t="s">
        <v>43</v>
      </c>
      <c r="M433" s="67" t="s">
        <v>44</v>
      </c>
      <c r="N433" s="350">
        <v>25.566510000000001</v>
      </c>
      <c r="O433" s="350">
        <v>96.269199999999998</v>
      </c>
      <c r="P433" s="350" t="s">
        <v>756</v>
      </c>
      <c r="Q433" s="67" t="s">
        <v>775</v>
      </c>
      <c r="R433" s="353"/>
      <c r="S433" s="459"/>
      <c r="T433" s="91"/>
      <c r="U433" s="87"/>
      <c r="V433" s="67" t="s">
        <v>244</v>
      </c>
      <c r="W433" s="350"/>
      <c r="X433" s="454"/>
      <c r="Y433" s="454"/>
      <c r="Z433" s="454"/>
    </row>
    <row r="434" spans="1:26" s="67" customFormat="1" ht="14.25" hidden="1" customHeight="1">
      <c r="A434" s="350" t="s">
        <v>37</v>
      </c>
      <c r="B434" s="350" t="s">
        <v>137</v>
      </c>
      <c r="C434" s="350" t="s">
        <v>245</v>
      </c>
      <c r="D434" s="399" t="s">
        <v>2794</v>
      </c>
      <c r="E434" s="67" t="s">
        <v>1572</v>
      </c>
      <c r="F434" s="67" t="s">
        <v>1816</v>
      </c>
      <c r="G434" s="67" t="s">
        <v>1817</v>
      </c>
      <c r="H434" s="67" t="s">
        <v>41</v>
      </c>
      <c r="I434" s="67" t="s">
        <v>231</v>
      </c>
      <c r="J434" s="67" t="s">
        <v>43</v>
      </c>
      <c r="K434" s="67" t="s">
        <v>43</v>
      </c>
      <c r="L434" s="350" t="s">
        <v>43</v>
      </c>
      <c r="M434" s="67" t="s">
        <v>44</v>
      </c>
      <c r="N434" s="67">
        <v>25.61842</v>
      </c>
      <c r="O434" s="67">
        <v>96.316400000000002</v>
      </c>
      <c r="P434" s="350" t="s">
        <v>756</v>
      </c>
      <c r="Q434" s="67" t="s">
        <v>775</v>
      </c>
      <c r="R434" s="353"/>
      <c r="S434" s="459"/>
      <c r="T434" s="91"/>
      <c r="U434" s="87"/>
      <c r="V434" s="67" t="s">
        <v>245</v>
      </c>
      <c r="W434" s="350"/>
      <c r="X434" s="454"/>
      <c r="Y434" s="454"/>
      <c r="Z434" s="454"/>
    </row>
    <row r="435" spans="1:26" s="67" customFormat="1" ht="14.25" hidden="1" customHeight="1">
      <c r="A435" s="354" t="s">
        <v>37</v>
      </c>
      <c r="B435" s="357" t="s">
        <v>137</v>
      </c>
      <c r="C435" s="358" t="s">
        <v>2001</v>
      </c>
      <c r="D435" s="352"/>
      <c r="J435" s="67" t="s">
        <v>1443</v>
      </c>
      <c r="K435" s="351" t="s">
        <v>43</v>
      </c>
      <c r="L435" s="351" t="s">
        <v>771</v>
      </c>
      <c r="M435" s="67" t="s">
        <v>44</v>
      </c>
      <c r="P435" s="350" t="s">
        <v>756</v>
      </c>
      <c r="R435" s="361"/>
      <c r="S435" s="354"/>
      <c r="T435" s="91">
        <v>43297</v>
      </c>
      <c r="U435" s="355"/>
      <c r="W435" s="350"/>
      <c r="X435" s="454"/>
      <c r="Y435" s="454"/>
      <c r="Z435" s="454"/>
    </row>
    <row r="436" spans="1:26" s="67" customFormat="1" ht="14.25" hidden="1" customHeight="1">
      <c r="A436" s="350" t="s">
        <v>37</v>
      </c>
      <c r="B436" s="350" t="s">
        <v>137</v>
      </c>
      <c r="C436" s="350" t="s">
        <v>246</v>
      </c>
      <c r="D436" s="399" t="s">
        <v>2794</v>
      </c>
      <c r="E436" s="67" t="s">
        <v>1568</v>
      </c>
      <c r="F436" s="67" t="s">
        <v>1816</v>
      </c>
      <c r="G436" s="67" t="s">
        <v>1817</v>
      </c>
      <c r="H436" s="67" t="s">
        <v>41</v>
      </c>
      <c r="I436" s="67" t="s">
        <v>2104</v>
      </c>
      <c r="J436" s="67" t="s">
        <v>43</v>
      </c>
      <c r="K436" s="67" t="s">
        <v>43</v>
      </c>
      <c r="L436" s="67" t="s">
        <v>771</v>
      </c>
      <c r="M436" s="67" t="s">
        <v>44</v>
      </c>
      <c r="N436" s="67">
        <v>25.6145</v>
      </c>
      <c r="O436" s="67">
        <v>96.319829999999996</v>
      </c>
      <c r="P436" s="350" t="s">
        <v>756</v>
      </c>
      <c r="Q436" s="67" t="s">
        <v>775</v>
      </c>
      <c r="R436" s="353"/>
      <c r="S436" s="459"/>
      <c r="T436" s="91"/>
      <c r="U436" s="87"/>
      <c r="V436" s="67" t="s">
        <v>246</v>
      </c>
      <c r="X436" s="454"/>
      <c r="Y436" s="454"/>
      <c r="Z436" s="454"/>
    </row>
    <row r="437" spans="1:26" s="67" customFormat="1" ht="14.25" hidden="1" customHeight="1">
      <c r="A437" s="350" t="s">
        <v>37</v>
      </c>
      <c r="B437" s="350" t="s">
        <v>137</v>
      </c>
      <c r="C437" s="67" t="s">
        <v>1055</v>
      </c>
      <c r="D437" s="399" t="s">
        <v>1636</v>
      </c>
      <c r="E437" s="67" t="s">
        <v>1579</v>
      </c>
      <c r="F437" s="67" t="s">
        <v>1699</v>
      </c>
      <c r="G437" s="67" t="s">
        <v>1699</v>
      </c>
      <c r="I437" s="67">
        <v>0</v>
      </c>
      <c r="J437" s="67" t="s">
        <v>43</v>
      </c>
      <c r="K437" s="67" t="s">
        <v>43</v>
      </c>
      <c r="L437" s="67" t="s">
        <v>755</v>
      </c>
      <c r="M437" s="67" t="s">
        <v>44</v>
      </c>
      <c r="N437" s="67">
        <v>25.658670000000001</v>
      </c>
      <c r="O437" s="67">
        <v>96.354159999999993</v>
      </c>
      <c r="P437" s="67" t="s">
        <v>756</v>
      </c>
      <c r="R437" s="85"/>
      <c r="S437" s="354"/>
      <c r="T437" s="91"/>
      <c r="U437" s="87"/>
      <c r="V437" s="67" t="s">
        <v>1055</v>
      </c>
      <c r="W437" s="350" t="s">
        <v>2117</v>
      </c>
      <c r="X437" s="454"/>
      <c r="Y437" s="454"/>
      <c r="Z437" s="454"/>
    </row>
    <row r="438" spans="1:26" s="67" customFormat="1" ht="14.25" hidden="1" customHeight="1">
      <c r="A438" s="350" t="s">
        <v>37</v>
      </c>
      <c r="B438" s="350" t="s">
        <v>137</v>
      </c>
      <c r="C438" s="350" t="s">
        <v>179</v>
      </c>
      <c r="D438" s="399" t="s">
        <v>2794</v>
      </c>
      <c r="E438" s="67" t="s">
        <v>1590</v>
      </c>
      <c r="F438" s="67" t="s">
        <v>1706</v>
      </c>
      <c r="G438" s="67" t="s">
        <v>1707</v>
      </c>
      <c r="H438" s="67" t="s">
        <v>41</v>
      </c>
      <c r="I438" s="67" t="s">
        <v>1308</v>
      </c>
      <c r="J438" s="67" t="s">
        <v>43</v>
      </c>
      <c r="K438" s="67" t="s">
        <v>43</v>
      </c>
      <c r="L438" s="350" t="s">
        <v>43</v>
      </c>
      <c r="M438" s="67" t="s">
        <v>44</v>
      </c>
      <c r="N438" s="350">
        <v>25.920006000000001</v>
      </c>
      <c r="O438" s="350">
        <v>96.662092000000001</v>
      </c>
      <c r="P438" s="350" t="s">
        <v>756</v>
      </c>
      <c r="Q438" s="67" t="s">
        <v>757</v>
      </c>
      <c r="R438" s="353"/>
      <c r="S438" s="459"/>
      <c r="T438" s="91"/>
      <c r="U438" s="355"/>
      <c r="W438" s="350"/>
      <c r="X438" s="454"/>
      <c r="Y438" s="454"/>
      <c r="Z438" s="454"/>
    </row>
    <row r="439" spans="1:26" s="67" customFormat="1" ht="14.25" hidden="1" customHeight="1">
      <c r="A439" s="350" t="s">
        <v>37</v>
      </c>
      <c r="B439" s="350" t="s">
        <v>137</v>
      </c>
      <c r="C439" s="350" t="s">
        <v>247</v>
      </c>
      <c r="D439" s="399" t="s">
        <v>2794</v>
      </c>
      <c r="E439" s="67" t="s">
        <v>1571</v>
      </c>
      <c r="F439" s="67" t="s">
        <v>1814</v>
      </c>
      <c r="G439" s="67" t="s">
        <v>1814</v>
      </c>
      <c r="H439" s="67" t="s">
        <v>41</v>
      </c>
      <c r="I439" s="67" t="s">
        <v>2104</v>
      </c>
      <c r="J439" s="67" t="s">
        <v>43</v>
      </c>
      <c r="K439" s="67" t="s">
        <v>43</v>
      </c>
      <c r="L439" s="350" t="s">
        <v>771</v>
      </c>
      <c r="M439" s="67" t="s">
        <v>44</v>
      </c>
      <c r="N439" s="67">
        <v>25.617998</v>
      </c>
      <c r="O439" s="67">
        <v>96.339590000000001</v>
      </c>
      <c r="P439" s="350" t="s">
        <v>756</v>
      </c>
      <c r="Q439" s="67" t="s">
        <v>775</v>
      </c>
      <c r="R439" s="353"/>
      <c r="S439" s="459"/>
      <c r="T439" s="91"/>
      <c r="U439" s="355"/>
      <c r="V439" s="67" t="s">
        <v>247</v>
      </c>
      <c r="W439" s="350"/>
      <c r="X439" s="454"/>
      <c r="Y439" s="454"/>
      <c r="Z439" s="454"/>
    </row>
    <row r="440" spans="1:26" s="67" customFormat="1" ht="14.25" hidden="1" customHeight="1">
      <c r="A440" s="350" t="s">
        <v>37</v>
      </c>
      <c r="B440" s="350" t="s">
        <v>137</v>
      </c>
      <c r="C440" s="350" t="s">
        <v>220</v>
      </c>
      <c r="D440" s="399" t="s">
        <v>2794</v>
      </c>
      <c r="E440" s="67" t="s">
        <v>1567</v>
      </c>
      <c r="F440" s="67" t="s">
        <v>1814</v>
      </c>
      <c r="G440" s="67" t="s">
        <v>1814</v>
      </c>
      <c r="H440" s="67" t="s">
        <v>41</v>
      </c>
      <c r="I440" s="67" t="s">
        <v>1308</v>
      </c>
      <c r="J440" s="67" t="s">
        <v>43</v>
      </c>
      <c r="K440" s="67" t="s">
        <v>43</v>
      </c>
      <c r="L440" s="67" t="s">
        <v>43</v>
      </c>
      <c r="M440" s="67" t="s">
        <v>44</v>
      </c>
      <c r="N440" s="67">
        <v>25.613894999999999</v>
      </c>
      <c r="O440" s="67">
        <v>96.341352999999998</v>
      </c>
      <c r="P440" s="350" t="s">
        <v>756</v>
      </c>
      <c r="Q440" s="67" t="s">
        <v>775</v>
      </c>
      <c r="R440" s="353"/>
      <c r="S440" s="459"/>
      <c r="T440" s="91"/>
      <c r="U440" s="87"/>
      <c r="V440" s="67" t="s">
        <v>220</v>
      </c>
      <c r="W440" s="350"/>
      <c r="X440" s="454"/>
      <c r="Y440" s="454"/>
      <c r="Z440" s="454"/>
    </row>
    <row r="441" spans="1:26" s="67" customFormat="1" ht="14.25" hidden="1" customHeight="1">
      <c r="A441" s="350" t="s">
        <v>37</v>
      </c>
      <c r="B441" s="350" t="s">
        <v>137</v>
      </c>
      <c r="C441" s="350" t="s">
        <v>248</v>
      </c>
      <c r="D441" s="399" t="s">
        <v>2794</v>
      </c>
      <c r="E441" s="67" t="s">
        <v>1559</v>
      </c>
      <c r="F441" s="67" t="s">
        <v>1652</v>
      </c>
      <c r="G441" s="67" t="s">
        <v>1653</v>
      </c>
      <c r="H441" s="67" t="s">
        <v>41</v>
      </c>
      <c r="I441" s="67" t="s">
        <v>2104</v>
      </c>
      <c r="J441" s="67" t="s">
        <v>43</v>
      </c>
      <c r="K441" s="67" t="s">
        <v>43</v>
      </c>
      <c r="L441" s="67" t="s">
        <v>771</v>
      </c>
      <c r="M441" s="67" t="s">
        <v>44</v>
      </c>
      <c r="N441" s="350">
        <v>25.56551</v>
      </c>
      <c r="O441" s="350">
        <v>96.279200000000003</v>
      </c>
      <c r="P441" s="350" t="s">
        <v>756</v>
      </c>
      <c r="Q441" s="67" t="s">
        <v>775</v>
      </c>
      <c r="R441" s="353"/>
      <c r="S441" s="459"/>
      <c r="T441" s="91"/>
      <c r="U441" s="355"/>
      <c r="V441" s="67" t="s">
        <v>248</v>
      </c>
      <c r="W441" s="350"/>
      <c r="X441" s="454"/>
      <c r="Y441" s="454"/>
      <c r="Z441" s="454"/>
    </row>
    <row r="442" spans="1:26" s="67" customFormat="1" ht="14.25" hidden="1" customHeight="1">
      <c r="A442" s="350" t="s">
        <v>37</v>
      </c>
      <c r="B442" s="351" t="s">
        <v>137</v>
      </c>
      <c r="C442" s="351" t="s">
        <v>249</v>
      </c>
      <c r="D442" s="399" t="s">
        <v>1636</v>
      </c>
      <c r="E442" s="67" t="s">
        <v>1580</v>
      </c>
      <c r="F442" s="67" t="s">
        <v>1652</v>
      </c>
      <c r="G442" s="67" t="s">
        <v>1653</v>
      </c>
      <c r="H442" s="67" t="s">
        <v>41</v>
      </c>
      <c r="I442" s="67" t="s">
        <v>130</v>
      </c>
      <c r="J442" s="67" t="s">
        <v>43</v>
      </c>
      <c r="K442" s="67" t="s">
        <v>43</v>
      </c>
      <c r="L442" s="67" t="s">
        <v>755</v>
      </c>
      <c r="M442" s="67" t="s">
        <v>44</v>
      </c>
      <c r="N442" s="67">
        <v>25.668399999999998</v>
      </c>
      <c r="O442" s="67">
        <v>96.353030000000004</v>
      </c>
      <c r="P442" s="350" t="s">
        <v>756</v>
      </c>
      <c r="Q442" s="67" t="s">
        <v>775</v>
      </c>
      <c r="R442" s="353"/>
      <c r="S442" s="354"/>
      <c r="T442" s="91"/>
      <c r="U442" s="355"/>
      <c r="V442" s="67" t="s">
        <v>249</v>
      </c>
      <c r="W442" s="345" t="s">
        <v>2600</v>
      </c>
      <c r="X442" s="454"/>
      <c r="Y442" s="454"/>
      <c r="Z442" s="454"/>
    </row>
    <row r="443" spans="1:26" s="67" customFormat="1" ht="14.25" hidden="1" customHeight="1">
      <c r="A443" s="350" t="s">
        <v>37</v>
      </c>
      <c r="B443" s="351" t="s">
        <v>137</v>
      </c>
      <c r="C443" s="351" t="s">
        <v>177</v>
      </c>
      <c r="D443" s="399" t="s">
        <v>2794</v>
      </c>
      <c r="E443" s="67" t="s">
        <v>1591</v>
      </c>
      <c r="F443" s="67" t="s">
        <v>1706</v>
      </c>
      <c r="G443" s="67" t="s">
        <v>1707</v>
      </c>
      <c r="H443" s="67" t="s">
        <v>41</v>
      </c>
      <c r="I443" s="67" t="s">
        <v>130</v>
      </c>
      <c r="J443" s="67" t="s">
        <v>43</v>
      </c>
      <c r="K443" s="351" t="s">
        <v>43</v>
      </c>
      <c r="L443" s="351" t="s">
        <v>43</v>
      </c>
      <c r="M443" s="67" t="s">
        <v>44</v>
      </c>
      <c r="N443" s="67">
        <v>25.920006000000001</v>
      </c>
      <c r="O443" s="67">
        <v>96.662092000000001</v>
      </c>
      <c r="P443" s="67" t="s">
        <v>756</v>
      </c>
      <c r="Q443" s="67" t="s">
        <v>757</v>
      </c>
      <c r="R443" s="353"/>
      <c r="S443" s="459"/>
      <c r="T443" s="91"/>
      <c r="U443" s="87"/>
      <c r="W443" s="350"/>
      <c r="X443" s="454"/>
      <c r="Y443" s="454"/>
      <c r="Z443" s="454"/>
    </row>
    <row r="444" spans="1:26" s="67" customFormat="1" ht="14.25" hidden="1" customHeight="1">
      <c r="A444" s="350" t="s">
        <v>37</v>
      </c>
      <c r="B444" s="350" t="s">
        <v>137</v>
      </c>
      <c r="C444" s="351" t="s">
        <v>178</v>
      </c>
      <c r="D444" s="399" t="s">
        <v>2794</v>
      </c>
      <c r="E444" s="67" t="s">
        <v>1592</v>
      </c>
      <c r="F444" s="67" t="s">
        <v>1706</v>
      </c>
      <c r="G444" s="67" t="s">
        <v>1707</v>
      </c>
      <c r="H444" s="67" t="s">
        <v>41</v>
      </c>
      <c r="I444" s="67" t="s">
        <v>2104</v>
      </c>
      <c r="J444" s="67" t="s">
        <v>43</v>
      </c>
      <c r="K444" s="351" t="s">
        <v>43</v>
      </c>
      <c r="L444" s="351" t="s">
        <v>771</v>
      </c>
      <c r="M444" s="67" t="s">
        <v>44</v>
      </c>
      <c r="N444" s="67">
        <v>25.920006000000001</v>
      </c>
      <c r="O444" s="67">
        <v>96.662092000000001</v>
      </c>
      <c r="P444" s="67" t="s">
        <v>756</v>
      </c>
      <c r="Q444" s="67" t="s">
        <v>757</v>
      </c>
      <c r="R444" s="353"/>
      <c r="S444" s="459"/>
      <c r="T444" s="91"/>
      <c r="U444" s="87" t="s">
        <v>2683</v>
      </c>
      <c r="W444" s="350"/>
      <c r="X444" s="454"/>
      <c r="Y444" s="454"/>
      <c r="Z444" s="454"/>
    </row>
    <row r="445" spans="1:26" s="67" customFormat="1" ht="14.25" hidden="1" customHeight="1">
      <c r="A445" s="350" t="s">
        <v>37</v>
      </c>
      <c r="B445" s="350" t="s">
        <v>137</v>
      </c>
      <c r="C445" s="351" t="s">
        <v>180</v>
      </c>
      <c r="D445" s="399" t="s">
        <v>1635</v>
      </c>
      <c r="J445" s="67" t="s">
        <v>1443</v>
      </c>
      <c r="K445" s="351" t="s">
        <v>43</v>
      </c>
      <c r="L445" s="351" t="s">
        <v>43</v>
      </c>
      <c r="M445" s="67" t="s">
        <v>44</v>
      </c>
      <c r="P445" s="67" t="s">
        <v>756</v>
      </c>
      <c r="Q445" s="67" t="s">
        <v>757</v>
      </c>
      <c r="R445" s="353"/>
      <c r="S445" s="354"/>
      <c r="T445" s="91">
        <v>42824</v>
      </c>
      <c r="U445" s="87"/>
      <c r="W445" s="350"/>
      <c r="X445" s="454"/>
      <c r="Y445" s="454"/>
      <c r="Z445" s="454"/>
    </row>
    <row r="446" spans="1:26" s="67" customFormat="1" ht="14.25" hidden="1" customHeight="1">
      <c r="A446" s="350" t="s">
        <v>37</v>
      </c>
      <c r="B446" s="351" t="s">
        <v>137</v>
      </c>
      <c r="C446" s="351" t="s">
        <v>1064</v>
      </c>
      <c r="D446" s="399" t="s">
        <v>1636</v>
      </c>
      <c r="E446" s="67" t="s">
        <v>1593</v>
      </c>
      <c r="F446" s="67" t="s">
        <v>1706</v>
      </c>
      <c r="G446" s="67" t="s">
        <v>1707</v>
      </c>
      <c r="I446" s="67">
        <v>0</v>
      </c>
      <c r="J446" s="67" t="s">
        <v>43</v>
      </c>
      <c r="K446" s="67" t="s">
        <v>43</v>
      </c>
      <c r="L446" s="67" t="s">
        <v>755</v>
      </c>
      <c r="M446" s="67" t="s">
        <v>44</v>
      </c>
      <c r="N446" s="350">
        <v>25.920006000000001</v>
      </c>
      <c r="O446" s="350">
        <v>96.662092000000001</v>
      </c>
      <c r="P446" s="67" t="s">
        <v>756</v>
      </c>
      <c r="Q446" s="67" t="s">
        <v>757</v>
      </c>
      <c r="R446" s="353"/>
      <c r="S446" s="354"/>
      <c r="T446" s="91"/>
      <c r="U446" s="87"/>
      <c r="W446" s="345" t="s">
        <v>2112</v>
      </c>
      <c r="X446" s="454"/>
      <c r="Y446" s="454"/>
      <c r="Z446" s="454"/>
    </row>
    <row r="447" spans="1:26" s="67" customFormat="1" ht="14.25" hidden="1" customHeight="1">
      <c r="A447" s="350" t="s">
        <v>37</v>
      </c>
      <c r="B447" s="351" t="s">
        <v>137</v>
      </c>
      <c r="C447" s="351" t="s">
        <v>1061</v>
      </c>
      <c r="D447" s="399" t="s">
        <v>1636</v>
      </c>
      <c r="E447" s="351" t="s">
        <v>1586</v>
      </c>
      <c r="F447" s="350" t="s">
        <v>1706</v>
      </c>
      <c r="G447" s="350" t="s">
        <v>1706</v>
      </c>
      <c r="H447" s="350"/>
      <c r="I447" s="350">
        <v>0</v>
      </c>
      <c r="J447" s="350" t="s">
        <v>43</v>
      </c>
      <c r="K447" s="350" t="s">
        <v>43</v>
      </c>
      <c r="L447" s="350" t="s">
        <v>755</v>
      </c>
      <c r="M447" s="350" t="s">
        <v>44</v>
      </c>
      <c r="N447" s="350">
        <v>25.806999999999999</v>
      </c>
      <c r="O447" s="350">
        <v>96.637</v>
      </c>
      <c r="P447" s="350" t="s">
        <v>756</v>
      </c>
      <c r="Q447" s="350" t="s">
        <v>757</v>
      </c>
      <c r="R447" s="353"/>
      <c r="S447" s="354"/>
      <c r="T447" s="373">
        <v>42983</v>
      </c>
      <c r="U447" s="355" t="s">
        <v>1062</v>
      </c>
      <c r="V447" s="350"/>
      <c r="W447" s="345" t="s">
        <v>2118</v>
      </c>
      <c r="X447" s="454"/>
      <c r="Y447" s="454"/>
      <c r="Z447" s="454"/>
    </row>
    <row r="448" spans="1:26" s="67" customFormat="1" ht="14.25" hidden="1" customHeight="1">
      <c r="A448" s="350" t="s">
        <v>37</v>
      </c>
      <c r="B448" s="351" t="s">
        <v>137</v>
      </c>
      <c r="C448" s="351" t="s">
        <v>1051</v>
      </c>
      <c r="D448" s="399" t="s">
        <v>1636</v>
      </c>
      <c r="E448" s="67" t="s">
        <v>1562</v>
      </c>
      <c r="F448" s="67" t="s">
        <v>1652</v>
      </c>
      <c r="G448" s="67" t="s">
        <v>1652</v>
      </c>
      <c r="H448" s="67" t="s">
        <v>41</v>
      </c>
      <c r="I448" s="67" t="s">
        <v>1308</v>
      </c>
      <c r="J448" s="67" t="s">
        <v>43</v>
      </c>
      <c r="K448" s="350" t="s">
        <v>43</v>
      </c>
      <c r="L448" s="350" t="s">
        <v>755</v>
      </c>
      <c r="M448" s="67" t="s">
        <v>44</v>
      </c>
      <c r="N448" s="67">
        <v>25.57921</v>
      </c>
      <c r="O448" s="67">
        <v>96.288250000000005</v>
      </c>
      <c r="P448" s="67" t="s">
        <v>756</v>
      </c>
      <c r="R448" s="353"/>
      <c r="S448" s="86"/>
      <c r="T448" s="91"/>
      <c r="U448" s="87"/>
      <c r="V448" s="67" t="s">
        <v>1051</v>
      </c>
      <c r="W448" s="67" t="s">
        <v>2119</v>
      </c>
      <c r="X448" s="454"/>
      <c r="Y448" s="454"/>
      <c r="Z448" s="454"/>
    </row>
    <row r="449" spans="1:26" s="67" customFormat="1" ht="14.25" hidden="1" customHeight="1">
      <c r="A449" s="350" t="s">
        <v>37</v>
      </c>
      <c r="B449" s="351" t="s">
        <v>137</v>
      </c>
      <c r="C449" s="351" t="s">
        <v>250</v>
      </c>
      <c r="D449" s="399" t="s">
        <v>2794</v>
      </c>
      <c r="E449" s="67" t="s">
        <v>1561</v>
      </c>
      <c r="F449" s="67" t="s">
        <v>1652</v>
      </c>
      <c r="G449" s="67" t="s">
        <v>1813</v>
      </c>
      <c r="H449" s="67" t="s">
        <v>41</v>
      </c>
      <c r="I449" s="67" t="s">
        <v>130</v>
      </c>
      <c r="J449" s="67" t="s">
        <v>43</v>
      </c>
      <c r="K449" s="67" t="s">
        <v>43</v>
      </c>
      <c r="L449" s="67" t="s">
        <v>43</v>
      </c>
      <c r="M449" s="67" t="s">
        <v>44</v>
      </c>
      <c r="N449" s="67">
        <v>25.577559999999998</v>
      </c>
      <c r="O449" s="67">
        <v>96.286680000000004</v>
      </c>
      <c r="P449" s="67" t="s">
        <v>756</v>
      </c>
      <c r="Q449" s="67" t="s">
        <v>775</v>
      </c>
      <c r="R449" s="85"/>
      <c r="S449" s="459"/>
      <c r="T449" s="91"/>
      <c r="U449" s="87"/>
      <c r="V449" s="67" t="s">
        <v>250</v>
      </c>
      <c r="W449" s="350"/>
      <c r="X449" s="454"/>
      <c r="Y449" s="454"/>
      <c r="Z449" s="454"/>
    </row>
    <row r="450" spans="1:26" s="67" customFormat="1" ht="14.25" hidden="1" customHeight="1">
      <c r="A450" s="350" t="s">
        <v>37</v>
      </c>
      <c r="B450" s="351" t="s">
        <v>137</v>
      </c>
      <c r="C450" s="351" t="s">
        <v>251</v>
      </c>
      <c r="D450" s="399" t="s">
        <v>2794</v>
      </c>
      <c r="E450" s="67" t="s">
        <v>1564</v>
      </c>
      <c r="F450" s="350" t="s">
        <v>1814</v>
      </c>
      <c r="G450" s="67" t="s">
        <v>1814</v>
      </c>
      <c r="H450" s="67" t="s">
        <v>41</v>
      </c>
      <c r="I450" s="67" t="s">
        <v>130</v>
      </c>
      <c r="J450" s="67" t="s">
        <v>43</v>
      </c>
      <c r="K450" s="67" t="s">
        <v>43</v>
      </c>
      <c r="L450" s="67" t="s">
        <v>43</v>
      </c>
      <c r="M450" s="67" t="s">
        <v>44</v>
      </c>
      <c r="N450" s="67">
        <v>25.599250000000001</v>
      </c>
      <c r="O450" s="67">
        <v>96.306910999999999</v>
      </c>
      <c r="P450" s="67" t="s">
        <v>756</v>
      </c>
      <c r="Q450" s="67" t="s">
        <v>775</v>
      </c>
      <c r="R450" s="353"/>
      <c r="S450" s="459"/>
      <c r="T450" s="91"/>
      <c r="U450" s="87"/>
      <c r="V450" s="67" t="s">
        <v>251</v>
      </c>
      <c r="W450" s="350"/>
      <c r="X450" s="454"/>
      <c r="Y450" s="454"/>
      <c r="Z450" s="454"/>
    </row>
    <row r="451" spans="1:26" s="67" customFormat="1" ht="14.25" hidden="1" customHeight="1">
      <c r="A451" s="350" t="s">
        <v>37</v>
      </c>
      <c r="B451" s="350" t="s">
        <v>770</v>
      </c>
      <c r="C451" s="350" t="s">
        <v>769</v>
      </c>
      <c r="D451" s="399" t="s">
        <v>1636</v>
      </c>
      <c r="E451" s="67" t="s">
        <v>1312</v>
      </c>
      <c r="F451" s="67">
        <v>0</v>
      </c>
      <c r="G451" s="67">
        <v>0</v>
      </c>
      <c r="I451" s="67">
        <v>0</v>
      </c>
      <c r="J451" s="67" t="s">
        <v>43</v>
      </c>
      <c r="K451" s="350" t="s">
        <v>43</v>
      </c>
      <c r="L451" s="350" t="s">
        <v>755</v>
      </c>
      <c r="M451" s="67" t="s">
        <v>44</v>
      </c>
      <c r="P451" s="67" t="s">
        <v>756</v>
      </c>
      <c r="R451" s="353"/>
      <c r="S451" s="354"/>
      <c r="T451" s="91"/>
      <c r="U451" s="87"/>
      <c r="V451" s="67" t="s">
        <v>769</v>
      </c>
      <c r="W451" s="350" t="s">
        <v>2120</v>
      </c>
      <c r="X451" s="454"/>
      <c r="Y451" s="454"/>
      <c r="Z451" s="454"/>
    </row>
    <row r="452" spans="1:26" s="67" customFormat="1" ht="14.25" hidden="1" customHeight="1">
      <c r="A452" s="350" t="s">
        <v>37</v>
      </c>
      <c r="B452" s="350" t="s">
        <v>1068</v>
      </c>
      <c r="C452" s="350" t="s">
        <v>1067</v>
      </c>
      <c r="D452" s="399" t="s">
        <v>1636</v>
      </c>
      <c r="E452" s="351" t="s">
        <v>1597</v>
      </c>
      <c r="F452" s="67" t="s">
        <v>1708</v>
      </c>
      <c r="G452" s="67" t="s">
        <v>1067</v>
      </c>
      <c r="I452" s="67">
        <v>0</v>
      </c>
      <c r="J452" s="67" t="s">
        <v>43</v>
      </c>
      <c r="K452" s="350" t="s">
        <v>43</v>
      </c>
      <c r="L452" s="350" t="s">
        <v>755</v>
      </c>
      <c r="M452" s="67" t="s">
        <v>44</v>
      </c>
      <c r="N452" s="67">
        <v>26.890058</v>
      </c>
      <c r="O452" s="67">
        <v>98.144502500000002</v>
      </c>
      <c r="P452" s="350" t="s">
        <v>756</v>
      </c>
      <c r="R452" s="353"/>
      <c r="S452" s="354"/>
      <c r="T452" s="91"/>
      <c r="U452" s="87"/>
      <c r="V452" s="67" t="s">
        <v>1067</v>
      </c>
      <c r="W452" s="345" t="s">
        <v>2121</v>
      </c>
      <c r="X452" s="454"/>
      <c r="Y452" s="454"/>
      <c r="Z452" s="454"/>
    </row>
    <row r="453" spans="1:26" s="67" customFormat="1" ht="14.25" hidden="1" customHeight="1">
      <c r="A453" s="350" t="s">
        <v>37</v>
      </c>
      <c r="B453" s="350" t="s">
        <v>1073</v>
      </c>
      <c r="C453" s="67" t="s">
        <v>1072</v>
      </c>
      <c r="D453" s="399" t="s">
        <v>1636</v>
      </c>
      <c r="E453" s="67" t="s">
        <v>1600</v>
      </c>
      <c r="F453" s="67">
        <v>0</v>
      </c>
      <c r="G453" s="67">
        <v>0</v>
      </c>
      <c r="I453" s="67">
        <v>0</v>
      </c>
      <c r="J453" s="67" t="s">
        <v>43</v>
      </c>
      <c r="K453" s="67" t="s">
        <v>43</v>
      </c>
      <c r="L453" s="67" t="s">
        <v>755</v>
      </c>
      <c r="M453" s="67" t="s">
        <v>44</v>
      </c>
      <c r="N453" s="67">
        <v>27.274059999999999</v>
      </c>
      <c r="O453" s="67">
        <v>97.586470000000006</v>
      </c>
      <c r="P453" s="350" t="s">
        <v>756</v>
      </c>
      <c r="R453" s="353"/>
      <c r="S453" s="354"/>
      <c r="T453" s="91"/>
      <c r="U453" s="87"/>
      <c r="V453" s="67" t="s">
        <v>1074</v>
      </c>
      <c r="W453" s="345" t="s">
        <v>2122</v>
      </c>
      <c r="X453" s="454"/>
      <c r="Y453" s="454"/>
      <c r="Z453" s="454"/>
    </row>
    <row r="454" spans="1:26" s="67" customFormat="1" ht="14.25" hidden="1" customHeight="1">
      <c r="A454" s="351" t="s">
        <v>37</v>
      </c>
      <c r="B454" s="351" t="s">
        <v>1298</v>
      </c>
      <c r="C454" s="351" t="s">
        <v>1862</v>
      </c>
      <c r="D454" s="352" t="s">
        <v>1855</v>
      </c>
      <c r="E454" s="360"/>
      <c r="F454" s="360"/>
      <c r="G454" s="360"/>
      <c r="H454" s="360"/>
      <c r="I454" s="360"/>
      <c r="J454" s="67" t="s">
        <v>1443</v>
      </c>
      <c r="K454" s="360"/>
      <c r="L454" s="360"/>
      <c r="P454" s="67" t="s">
        <v>756</v>
      </c>
      <c r="R454" s="361"/>
      <c r="S454" s="354"/>
      <c r="T454" s="91"/>
      <c r="U454" s="87"/>
      <c r="W454" s="350"/>
      <c r="X454" s="454"/>
      <c r="Y454" s="454"/>
      <c r="Z454" s="454"/>
    </row>
    <row r="455" spans="1:26" s="67" customFormat="1" ht="14.25" hidden="1" customHeight="1">
      <c r="A455" s="351" t="s">
        <v>37</v>
      </c>
      <c r="B455" s="351" t="s">
        <v>1298</v>
      </c>
      <c r="C455" s="351" t="s">
        <v>1299</v>
      </c>
      <c r="D455" s="352" t="s">
        <v>1855</v>
      </c>
      <c r="E455" s="360"/>
      <c r="F455" s="360"/>
      <c r="G455" s="360"/>
      <c r="H455" s="360"/>
      <c r="I455" s="360"/>
      <c r="J455" s="350" t="s">
        <v>1443</v>
      </c>
      <c r="K455" s="360"/>
      <c r="L455" s="360"/>
      <c r="M455" s="351"/>
      <c r="N455" s="351"/>
      <c r="O455" s="351"/>
      <c r="P455" s="350" t="s">
        <v>756</v>
      </c>
      <c r="Q455" s="351"/>
      <c r="R455" s="362"/>
      <c r="S455" s="358"/>
      <c r="T455" s="374"/>
      <c r="U455" s="359"/>
      <c r="V455" s="351"/>
      <c r="W455" s="350"/>
      <c r="X455" s="454"/>
      <c r="Y455" s="454"/>
      <c r="Z455" s="454"/>
    </row>
    <row r="456" spans="1:26" s="67" customFormat="1" ht="14.25" hidden="1" customHeight="1">
      <c r="A456" s="350" t="s">
        <v>37</v>
      </c>
      <c r="B456" s="350" t="s">
        <v>38</v>
      </c>
      <c r="C456" s="350" t="s">
        <v>760</v>
      </c>
      <c r="D456" s="399" t="s">
        <v>1636</v>
      </c>
      <c r="E456" s="350" t="s">
        <v>1303</v>
      </c>
      <c r="F456" s="350">
        <v>0</v>
      </c>
      <c r="G456" s="350">
        <v>0</v>
      </c>
      <c r="H456" s="350"/>
      <c r="I456" s="350">
        <v>0</v>
      </c>
      <c r="J456" s="67" t="s">
        <v>43</v>
      </c>
      <c r="K456" s="67" t="s">
        <v>43</v>
      </c>
      <c r="L456" s="67" t="s">
        <v>755</v>
      </c>
      <c r="M456" s="350" t="s">
        <v>44</v>
      </c>
      <c r="N456" s="350"/>
      <c r="O456" s="350"/>
      <c r="P456" s="350" t="s">
        <v>756</v>
      </c>
      <c r="Q456" s="350"/>
      <c r="R456" s="353"/>
      <c r="S456" s="354"/>
      <c r="T456" s="373"/>
      <c r="U456" s="355"/>
      <c r="V456" s="350" t="s">
        <v>760</v>
      </c>
      <c r="W456" s="67" t="s">
        <v>2123</v>
      </c>
      <c r="X456" s="454"/>
      <c r="Y456" s="454"/>
      <c r="Z456" s="454"/>
    </row>
    <row r="457" spans="1:26" s="67" customFormat="1" ht="14.25" hidden="1" customHeight="1">
      <c r="A457" s="350" t="s">
        <v>37</v>
      </c>
      <c r="B457" s="350" t="s">
        <v>38</v>
      </c>
      <c r="C457" s="350" t="s">
        <v>761</v>
      </c>
      <c r="D457" s="399" t="s">
        <v>1636</v>
      </c>
      <c r="E457" s="67" t="s">
        <v>1304</v>
      </c>
      <c r="F457" s="67">
        <v>0</v>
      </c>
      <c r="G457" s="67">
        <v>0</v>
      </c>
      <c r="I457" s="67">
        <v>0</v>
      </c>
      <c r="J457" s="67" t="s">
        <v>43</v>
      </c>
      <c r="K457" s="67" t="s">
        <v>43</v>
      </c>
      <c r="L457" s="67" t="s">
        <v>755</v>
      </c>
      <c r="M457" s="67" t="s">
        <v>44</v>
      </c>
      <c r="P457" s="350" t="s">
        <v>756</v>
      </c>
      <c r="R457" s="353"/>
      <c r="S457" s="354"/>
      <c r="T457" s="91"/>
      <c r="U457" s="87"/>
      <c r="V457" s="67" t="s">
        <v>761</v>
      </c>
      <c r="W457" s="345" t="s">
        <v>2124</v>
      </c>
      <c r="X457" s="454"/>
      <c r="Y457" s="454"/>
      <c r="Z457" s="454"/>
    </row>
    <row r="458" spans="1:26" s="67" customFormat="1" ht="14.25" hidden="1" customHeight="1">
      <c r="A458" s="350" t="s">
        <v>37</v>
      </c>
      <c r="B458" s="350" t="s">
        <v>38</v>
      </c>
      <c r="C458" s="350" t="s">
        <v>762</v>
      </c>
      <c r="D458" s="399" t="s">
        <v>1636</v>
      </c>
      <c r="E458" s="67" t="s">
        <v>1305</v>
      </c>
      <c r="F458" s="67">
        <v>0</v>
      </c>
      <c r="G458" s="67">
        <v>0</v>
      </c>
      <c r="I458" s="67">
        <v>0</v>
      </c>
      <c r="J458" s="67" t="s">
        <v>43</v>
      </c>
      <c r="K458" s="67" t="s">
        <v>43</v>
      </c>
      <c r="L458" s="67" t="s">
        <v>755</v>
      </c>
      <c r="M458" s="67" t="s">
        <v>44</v>
      </c>
      <c r="P458" s="67" t="s">
        <v>756</v>
      </c>
      <c r="R458" s="353"/>
      <c r="S458" s="354"/>
      <c r="T458" s="91"/>
      <c r="U458" s="87"/>
      <c r="V458" s="67" t="s">
        <v>762</v>
      </c>
      <c r="W458" s="67" t="s">
        <v>2123</v>
      </c>
      <c r="X458" s="454"/>
      <c r="Y458" s="454"/>
      <c r="Z458" s="454"/>
    </row>
    <row r="459" spans="1:26" s="67" customFormat="1" ht="14.25" hidden="1" customHeight="1">
      <c r="A459" s="350" t="s">
        <v>37</v>
      </c>
      <c r="B459" s="350" t="s">
        <v>38</v>
      </c>
      <c r="C459" s="350" t="s">
        <v>1873</v>
      </c>
      <c r="D459" s="399" t="s">
        <v>2794</v>
      </c>
      <c r="E459" s="67" t="s">
        <v>1445</v>
      </c>
      <c r="F459" s="67" t="s">
        <v>1676</v>
      </c>
      <c r="G459" s="67" t="s">
        <v>1676</v>
      </c>
      <c r="H459" s="67" t="s">
        <v>41</v>
      </c>
      <c r="I459" s="67" t="s">
        <v>42</v>
      </c>
      <c r="J459" s="67" t="s">
        <v>43</v>
      </c>
      <c r="K459" s="67" t="s">
        <v>43</v>
      </c>
      <c r="L459" s="67" t="s">
        <v>43</v>
      </c>
      <c r="M459" s="67" t="s">
        <v>773</v>
      </c>
      <c r="N459" s="67">
        <v>24.002433</v>
      </c>
      <c r="O459" s="67">
        <v>97.609832999999995</v>
      </c>
      <c r="P459" s="67" t="s">
        <v>756</v>
      </c>
      <c r="Q459" s="67" t="s">
        <v>757</v>
      </c>
      <c r="R459" s="353"/>
      <c r="S459" s="459"/>
      <c r="T459" s="91"/>
      <c r="U459" s="87"/>
      <c r="W459" s="350"/>
      <c r="X459" s="454"/>
      <c r="Y459" s="454"/>
      <c r="Z459" s="454"/>
    </row>
    <row r="460" spans="1:26" s="67" customFormat="1" ht="14.25" hidden="1" customHeight="1">
      <c r="A460" s="350" t="s">
        <v>37</v>
      </c>
      <c r="B460" s="350" t="s">
        <v>38</v>
      </c>
      <c r="C460" s="350" t="s">
        <v>1863</v>
      </c>
      <c r="D460" s="399" t="s">
        <v>1635</v>
      </c>
      <c r="J460" s="67" t="s">
        <v>1443</v>
      </c>
      <c r="K460" s="67" t="s">
        <v>43</v>
      </c>
      <c r="L460" s="67" t="s">
        <v>1082</v>
      </c>
      <c r="M460" s="67" t="s">
        <v>773</v>
      </c>
      <c r="P460" s="67" t="s">
        <v>756</v>
      </c>
      <c r="R460" s="353"/>
      <c r="S460" s="354"/>
      <c r="T460" s="91"/>
      <c r="U460" s="87"/>
      <c r="V460" s="67" t="s">
        <v>1091</v>
      </c>
      <c r="W460" s="350"/>
      <c r="X460" s="454"/>
      <c r="Y460" s="454"/>
      <c r="Z460" s="454"/>
    </row>
    <row r="461" spans="1:26" s="67" customFormat="1" ht="14.25" hidden="1" customHeight="1">
      <c r="A461" s="350" t="s">
        <v>37</v>
      </c>
      <c r="B461" s="350" t="s">
        <v>38</v>
      </c>
      <c r="C461" s="350" t="s">
        <v>1874</v>
      </c>
      <c r="D461" s="399" t="s">
        <v>1636</v>
      </c>
      <c r="E461" s="67" t="s">
        <v>1444</v>
      </c>
      <c r="F461" s="67" t="s">
        <v>1676</v>
      </c>
      <c r="G461" s="67" t="s">
        <v>1676</v>
      </c>
      <c r="H461" s="67" t="s">
        <v>41</v>
      </c>
      <c r="I461" s="67" t="s">
        <v>42</v>
      </c>
      <c r="J461" s="67" t="s">
        <v>43</v>
      </c>
      <c r="K461" s="67" t="s">
        <v>43</v>
      </c>
      <c r="L461" s="67" t="s">
        <v>755</v>
      </c>
      <c r="M461" s="67" t="s">
        <v>773</v>
      </c>
      <c r="N461" s="67">
        <v>24.000250000000001</v>
      </c>
      <c r="O461" s="67">
        <v>97.608249999999998</v>
      </c>
      <c r="P461" s="67" t="s">
        <v>756</v>
      </c>
      <c r="R461" s="353"/>
      <c r="S461" s="354"/>
      <c r="T461" s="91"/>
      <c r="U461" s="87"/>
      <c r="V461" s="67" t="s">
        <v>984</v>
      </c>
      <c r="W461" s="345" t="s">
        <v>2125</v>
      </c>
      <c r="X461" s="454"/>
      <c r="Y461" s="454"/>
      <c r="Z461" s="454"/>
    </row>
    <row r="462" spans="1:26" s="67" customFormat="1" ht="14.25" hidden="1" customHeight="1">
      <c r="A462" s="350" t="s">
        <v>37</v>
      </c>
      <c r="B462" s="350" t="s">
        <v>38</v>
      </c>
      <c r="C462" s="350" t="s">
        <v>978</v>
      </c>
      <c r="D462" s="399" t="s">
        <v>1636</v>
      </c>
      <c r="E462" s="67" t="s">
        <v>1437</v>
      </c>
      <c r="F462" s="67" t="s">
        <v>1670</v>
      </c>
      <c r="G462" s="67">
        <v>0</v>
      </c>
      <c r="H462" s="67" t="s">
        <v>41</v>
      </c>
      <c r="I462" s="67" t="s">
        <v>42</v>
      </c>
      <c r="J462" s="67" t="s">
        <v>43</v>
      </c>
      <c r="K462" s="67" t="s">
        <v>43</v>
      </c>
      <c r="L462" s="67" t="s">
        <v>755</v>
      </c>
      <c r="M462" s="67" t="s">
        <v>773</v>
      </c>
      <c r="N462" s="67">
        <v>23.867713999999999</v>
      </c>
      <c r="O462" s="67">
        <v>97.601243999999994</v>
      </c>
      <c r="P462" s="67" t="s">
        <v>756</v>
      </c>
      <c r="R462" s="353"/>
      <c r="S462" s="354"/>
      <c r="T462" s="91"/>
      <c r="U462" s="87"/>
      <c r="V462" s="67" t="s">
        <v>978</v>
      </c>
      <c r="W462" s="350" t="s">
        <v>2126</v>
      </c>
      <c r="X462" s="454"/>
      <c r="Y462" s="454"/>
      <c r="Z462" s="454"/>
    </row>
    <row r="463" spans="1:26" s="67" customFormat="1" ht="14.25" hidden="1" customHeight="1">
      <c r="A463" s="350" t="s">
        <v>37</v>
      </c>
      <c r="B463" s="350" t="s">
        <v>38</v>
      </c>
      <c r="C463" s="350" t="s">
        <v>283</v>
      </c>
      <c r="D463" s="399" t="s">
        <v>2794</v>
      </c>
      <c r="E463" s="67" t="s">
        <v>1449</v>
      </c>
      <c r="F463" s="350"/>
      <c r="H463" s="67" t="s">
        <v>41</v>
      </c>
      <c r="I463" s="67" t="s">
        <v>42</v>
      </c>
      <c r="J463" s="67" t="s">
        <v>43</v>
      </c>
      <c r="K463" s="67" t="s">
        <v>43</v>
      </c>
      <c r="L463" s="67" t="s">
        <v>43</v>
      </c>
      <c r="M463" s="67" t="s">
        <v>773</v>
      </c>
      <c r="N463" s="67">
        <v>24.056132999999999</v>
      </c>
      <c r="O463" s="67">
        <v>97.625617000000005</v>
      </c>
      <c r="P463" s="67" t="s">
        <v>756</v>
      </c>
      <c r="Q463" s="67" t="s">
        <v>757</v>
      </c>
      <c r="R463" s="353"/>
      <c r="S463" s="459"/>
      <c r="T463" s="91"/>
      <c r="U463" s="87"/>
      <c r="X463" s="454"/>
      <c r="Y463" s="454"/>
      <c r="Z463" s="454"/>
    </row>
    <row r="464" spans="1:26" s="67" customFormat="1" ht="14.25" hidden="1" customHeight="1">
      <c r="A464" s="350" t="s">
        <v>37</v>
      </c>
      <c r="B464" s="350" t="s">
        <v>38</v>
      </c>
      <c r="C464" s="350" t="s">
        <v>979</v>
      </c>
      <c r="D464" s="399" t="s">
        <v>1636</v>
      </c>
      <c r="E464" s="67" t="s">
        <v>1438</v>
      </c>
      <c r="F464" s="67" t="s">
        <v>1671</v>
      </c>
      <c r="G464" s="67">
        <v>0</v>
      </c>
      <c r="H464" s="67" t="s">
        <v>41</v>
      </c>
      <c r="I464" s="67" t="s">
        <v>42</v>
      </c>
      <c r="J464" s="67" t="s">
        <v>43</v>
      </c>
      <c r="K464" s="67" t="s">
        <v>43</v>
      </c>
      <c r="L464" s="67" t="s">
        <v>755</v>
      </c>
      <c r="M464" s="67" t="s">
        <v>773</v>
      </c>
      <c r="N464" s="67">
        <v>23.9055</v>
      </c>
      <c r="O464" s="67">
        <v>97.585667000000001</v>
      </c>
      <c r="P464" s="67" t="s">
        <v>756</v>
      </c>
      <c r="R464" s="85"/>
      <c r="S464" s="86"/>
      <c r="T464" s="91"/>
      <c r="U464" s="87"/>
      <c r="V464" s="67" t="s">
        <v>979</v>
      </c>
      <c r="W464" s="345" t="s">
        <v>2127</v>
      </c>
      <c r="X464" s="454"/>
      <c r="Y464" s="454"/>
      <c r="Z464" s="454"/>
    </row>
    <row r="465" spans="1:26" s="67" customFormat="1" ht="14.25" hidden="1" customHeight="1">
      <c r="A465" s="350" t="s">
        <v>37</v>
      </c>
      <c r="B465" s="350" t="s">
        <v>38</v>
      </c>
      <c r="C465" s="350" t="s">
        <v>172</v>
      </c>
      <c r="D465" s="399" t="s">
        <v>2794</v>
      </c>
      <c r="E465" s="67" t="s">
        <v>1440</v>
      </c>
      <c r="F465" s="67" t="s">
        <v>172</v>
      </c>
      <c r="G465" s="67" t="s">
        <v>172</v>
      </c>
      <c r="H465" s="67" t="s">
        <v>41</v>
      </c>
      <c r="I465" s="67" t="s">
        <v>130</v>
      </c>
      <c r="J465" s="67" t="s">
        <v>43</v>
      </c>
      <c r="K465" s="67" t="s">
        <v>43</v>
      </c>
      <c r="L465" s="67" t="s">
        <v>43</v>
      </c>
      <c r="M465" s="67" t="s">
        <v>44</v>
      </c>
      <c r="N465" s="67">
        <v>23.972453000000002</v>
      </c>
      <c r="O465" s="67">
        <v>97.225881000000001</v>
      </c>
      <c r="P465" s="67" t="s">
        <v>756</v>
      </c>
      <c r="Q465" s="67" t="s">
        <v>775</v>
      </c>
      <c r="R465" s="353"/>
      <c r="S465" s="459"/>
      <c r="T465" s="91"/>
      <c r="U465" s="87"/>
      <c r="V465" s="67" t="s">
        <v>172</v>
      </c>
      <c r="W465" s="345" t="s">
        <v>2237</v>
      </c>
      <c r="X465" s="454"/>
      <c r="Y465" s="454"/>
      <c r="Z465" s="454"/>
    </row>
    <row r="466" spans="1:26" s="67" customFormat="1" ht="14.25" hidden="1" customHeight="1">
      <c r="A466" s="350" t="s">
        <v>37</v>
      </c>
      <c r="B466" s="350" t="s">
        <v>38</v>
      </c>
      <c r="C466" s="350" t="s">
        <v>39</v>
      </c>
      <c r="D466" s="399" t="s">
        <v>2794</v>
      </c>
      <c r="E466" s="67" t="s">
        <v>1441</v>
      </c>
      <c r="F466" s="67" t="s">
        <v>172</v>
      </c>
      <c r="G466" s="67" t="s">
        <v>172</v>
      </c>
      <c r="H466" s="67" t="s">
        <v>41</v>
      </c>
      <c r="I466" s="67" t="s">
        <v>42</v>
      </c>
      <c r="J466" s="67" t="s">
        <v>43</v>
      </c>
      <c r="K466" s="67" t="s">
        <v>43</v>
      </c>
      <c r="L466" s="67" t="s">
        <v>43</v>
      </c>
      <c r="M466" s="67" t="s">
        <v>44</v>
      </c>
      <c r="N466" s="67">
        <v>23.976571</v>
      </c>
      <c r="O466" s="67">
        <v>97.227057000000002</v>
      </c>
      <c r="P466" s="67" t="s">
        <v>756</v>
      </c>
      <c r="Q466" s="67" t="s">
        <v>775</v>
      </c>
      <c r="R466" s="353"/>
      <c r="S466" s="459"/>
      <c r="T466" s="91"/>
      <c r="U466" s="87"/>
      <c r="V466" s="67" t="s">
        <v>39</v>
      </c>
      <c r="W466" s="350"/>
      <c r="X466" s="454"/>
      <c r="Y466" s="454"/>
      <c r="Z466" s="454"/>
    </row>
    <row r="467" spans="1:26" s="67" customFormat="1" ht="14.25" hidden="1" customHeight="1">
      <c r="A467" s="350" t="s">
        <v>37</v>
      </c>
      <c r="B467" s="350" t="s">
        <v>38</v>
      </c>
      <c r="C467" s="350" t="s">
        <v>982</v>
      </c>
      <c r="D467" s="399" t="s">
        <v>1635</v>
      </c>
      <c r="J467" s="67" t="s">
        <v>1443</v>
      </c>
      <c r="K467" s="67" t="s">
        <v>43</v>
      </c>
      <c r="L467" s="67" t="s">
        <v>43</v>
      </c>
      <c r="M467" s="67" t="s">
        <v>44</v>
      </c>
      <c r="N467" s="67">
        <v>23.989049999999999</v>
      </c>
      <c r="O467" s="67">
        <v>97.225311000000005</v>
      </c>
      <c r="P467" s="67" t="s">
        <v>756</v>
      </c>
      <c r="Q467" s="67" t="s">
        <v>757</v>
      </c>
      <c r="R467" s="353"/>
      <c r="S467" s="354"/>
      <c r="T467" s="91">
        <v>42849</v>
      </c>
      <c r="U467" s="87" t="s">
        <v>983</v>
      </c>
      <c r="W467" s="350"/>
      <c r="X467" s="454"/>
      <c r="Y467" s="454"/>
      <c r="Z467" s="454"/>
    </row>
    <row r="468" spans="1:26" s="67" customFormat="1" ht="14.25" hidden="1" customHeight="1">
      <c r="A468" s="350" t="s">
        <v>37</v>
      </c>
      <c r="B468" s="350" t="s">
        <v>38</v>
      </c>
      <c r="C468" s="350" t="s">
        <v>993</v>
      </c>
      <c r="D468" s="399" t="s">
        <v>1636</v>
      </c>
      <c r="E468" s="67" t="s">
        <v>1454</v>
      </c>
      <c r="F468" s="350" t="s">
        <v>1677</v>
      </c>
      <c r="G468" s="67" t="s">
        <v>1678</v>
      </c>
      <c r="I468" s="67">
        <v>0</v>
      </c>
      <c r="J468" s="67" t="s">
        <v>43</v>
      </c>
      <c r="K468" s="67" t="s">
        <v>43</v>
      </c>
      <c r="L468" s="67" t="s">
        <v>755</v>
      </c>
      <c r="M468" s="67" t="s">
        <v>44</v>
      </c>
      <c r="N468" s="67">
        <v>24.181640000000002</v>
      </c>
      <c r="O468" s="67">
        <v>97.710989999999995</v>
      </c>
      <c r="P468" s="67" t="s">
        <v>756</v>
      </c>
      <c r="Q468" s="67" t="s">
        <v>775</v>
      </c>
      <c r="R468" s="353"/>
      <c r="S468" s="354"/>
      <c r="T468" s="91"/>
      <c r="U468" s="87" t="s">
        <v>994</v>
      </c>
      <c r="V468" s="67" t="s">
        <v>993</v>
      </c>
      <c r="W468" s="350" t="s">
        <v>2128</v>
      </c>
      <c r="X468" s="454"/>
      <c r="Y468" s="454"/>
      <c r="Z468" s="454"/>
    </row>
    <row r="469" spans="1:26" s="67" customFormat="1" ht="14.25" hidden="1" customHeight="1">
      <c r="A469" s="350" t="s">
        <v>37</v>
      </c>
      <c r="B469" s="350" t="s">
        <v>38</v>
      </c>
      <c r="C469" s="350" t="s">
        <v>995</v>
      </c>
      <c r="D469" s="399" t="s">
        <v>1636</v>
      </c>
      <c r="E469" s="67" t="s">
        <v>1455</v>
      </c>
      <c r="F469" s="67" t="s">
        <v>1677</v>
      </c>
      <c r="G469" s="67" t="s">
        <v>1678</v>
      </c>
      <c r="I469" s="67">
        <v>0</v>
      </c>
      <c r="J469" s="67" t="s">
        <v>43</v>
      </c>
      <c r="K469" s="67" t="s">
        <v>43</v>
      </c>
      <c r="L469" s="67" t="s">
        <v>755</v>
      </c>
      <c r="M469" s="67" t="s">
        <v>44</v>
      </c>
      <c r="N469" s="67">
        <v>24.181640000000002</v>
      </c>
      <c r="O469" s="67">
        <v>97.710989999999995</v>
      </c>
      <c r="P469" s="67" t="s">
        <v>756</v>
      </c>
      <c r="R469" s="353"/>
      <c r="S469" s="354"/>
      <c r="T469" s="91"/>
      <c r="U469" s="87"/>
      <c r="V469" s="67" t="s">
        <v>995</v>
      </c>
      <c r="W469" s="350" t="s">
        <v>2128</v>
      </c>
      <c r="X469" s="454"/>
      <c r="Y469" s="454"/>
      <c r="Z469" s="454"/>
    </row>
    <row r="470" spans="1:26" s="67" customFormat="1" ht="14.25" hidden="1" customHeight="1">
      <c r="A470" s="350" t="s">
        <v>37</v>
      </c>
      <c r="B470" s="350" t="s">
        <v>38</v>
      </c>
      <c r="C470" s="350" t="s">
        <v>287</v>
      </c>
      <c r="D470" s="399" t="s">
        <v>2794</v>
      </c>
      <c r="E470" s="67" t="s">
        <v>1431</v>
      </c>
      <c r="F470" s="67" t="s">
        <v>1657</v>
      </c>
      <c r="G470" s="67" t="s">
        <v>1657</v>
      </c>
      <c r="H470" s="67" t="s">
        <v>41</v>
      </c>
      <c r="I470" s="67" t="s">
        <v>130</v>
      </c>
      <c r="J470" s="67" t="s">
        <v>43</v>
      </c>
      <c r="K470" s="67" t="s">
        <v>43</v>
      </c>
      <c r="L470" s="67" t="s">
        <v>43</v>
      </c>
      <c r="M470" s="67" t="s">
        <v>44</v>
      </c>
      <c r="N470" s="67">
        <v>23.83013</v>
      </c>
      <c r="O470" s="67">
        <v>97.589979999999997</v>
      </c>
      <c r="P470" s="67" t="s">
        <v>756</v>
      </c>
      <c r="Q470" s="350" t="s">
        <v>775</v>
      </c>
      <c r="R470" s="353"/>
      <c r="S470" s="459"/>
      <c r="T470" s="373"/>
      <c r="U470" s="87"/>
      <c r="V470" s="67" t="s">
        <v>287</v>
      </c>
      <c r="W470" s="350"/>
      <c r="X470" s="454"/>
      <c r="Y470" s="454"/>
      <c r="Z470" s="454"/>
    </row>
    <row r="471" spans="1:26" s="67" customFormat="1" ht="14.25" hidden="1" customHeight="1">
      <c r="A471" s="350" t="s">
        <v>37</v>
      </c>
      <c r="B471" s="350" t="s">
        <v>38</v>
      </c>
      <c r="C471" s="350" t="s">
        <v>1109</v>
      </c>
      <c r="D471" s="399" t="s">
        <v>1635</v>
      </c>
      <c r="J471" s="67" t="s">
        <v>43</v>
      </c>
      <c r="K471" s="67" t="s">
        <v>43</v>
      </c>
      <c r="L471" s="67" t="s">
        <v>755</v>
      </c>
      <c r="M471" s="67" t="s">
        <v>44</v>
      </c>
      <c r="P471" s="67" t="s">
        <v>756</v>
      </c>
      <c r="R471" s="353"/>
      <c r="S471" s="354"/>
      <c r="T471" s="91"/>
      <c r="U471" s="87"/>
      <c r="W471" s="350"/>
      <c r="X471" s="454"/>
      <c r="Y471" s="454"/>
      <c r="Z471" s="454"/>
    </row>
    <row r="472" spans="1:26" s="67" customFormat="1" ht="14.25" hidden="1" customHeight="1">
      <c r="A472" s="350" t="s">
        <v>37</v>
      </c>
      <c r="B472" s="350" t="s">
        <v>38</v>
      </c>
      <c r="C472" s="350" t="s">
        <v>289</v>
      </c>
      <c r="D472" s="399" t="s">
        <v>2794</v>
      </c>
      <c r="E472" s="67" t="s">
        <v>1430</v>
      </c>
      <c r="F472" s="67" t="s">
        <v>1657</v>
      </c>
      <c r="G472" s="67" t="s">
        <v>1657</v>
      </c>
      <c r="H472" s="67" t="s">
        <v>41</v>
      </c>
      <c r="I472" s="67" t="s">
        <v>130</v>
      </c>
      <c r="J472" s="67" t="s">
        <v>43</v>
      </c>
      <c r="K472" s="67" t="s">
        <v>43</v>
      </c>
      <c r="L472" s="67" t="s">
        <v>43</v>
      </c>
      <c r="M472" s="67" t="s">
        <v>44</v>
      </c>
      <c r="N472" s="67">
        <v>23.829599000000002</v>
      </c>
      <c r="O472" s="67">
        <v>97.590767</v>
      </c>
      <c r="P472" s="67" t="s">
        <v>756</v>
      </c>
      <c r="Q472" s="350" t="s">
        <v>775</v>
      </c>
      <c r="R472" s="353"/>
      <c r="S472" s="459"/>
      <c r="T472" s="373"/>
      <c r="U472" s="87"/>
      <c r="V472" s="67" t="s">
        <v>973</v>
      </c>
      <c r="X472" s="454"/>
      <c r="Y472" s="454"/>
      <c r="Z472" s="454"/>
    </row>
    <row r="473" spans="1:26" s="67" customFormat="1" ht="14.25" hidden="1" customHeight="1">
      <c r="A473" s="350" t="s">
        <v>37</v>
      </c>
      <c r="B473" s="350" t="s">
        <v>38</v>
      </c>
      <c r="C473" s="350" t="s">
        <v>290</v>
      </c>
      <c r="D473" s="399" t="s">
        <v>2794</v>
      </c>
      <c r="E473" s="67" t="s">
        <v>1433</v>
      </c>
      <c r="F473" s="67" t="s">
        <v>1657</v>
      </c>
      <c r="G473" s="67" t="s">
        <v>1657</v>
      </c>
      <c r="H473" s="67" t="s">
        <v>41</v>
      </c>
      <c r="I473" s="67" t="s">
        <v>42</v>
      </c>
      <c r="J473" s="67" t="s">
        <v>43</v>
      </c>
      <c r="K473" s="67" t="s">
        <v>43</v>
      </c>
      <c r="L473" s="67" t="s">
        <v>43</v>
      </c>
      <c r="M473" s="67" t="s">
        <v>44</v>
      </c>
      <c r="N473" s="67">
        <v>23.835319999999999</v>
      </c>
      <c r="O473" s="67">
        <v>97.578490000000002</v>
      </c>
      <c r="P473" s="67" t="s">
        <v>756</v>
      </c>
      <c r="Q473" s="67" t="s">
        <v>775</v>
      </c>
      <c r="R473" s="353"/>
      <c r="S473" s="459"/>
      <c r="T473" s="91"/>
      <c r="U473" s="87"/>
      <c r="V473" s="67" t="s">
        <v>290</v>
      </c>
      <c r="W473" s="350"/>
      <c r="X473" s="454"/>
      <c r="Y473" s="454"/>
      <c r="Z473" s="454"/>
    </row>
    <row r="474" spans="1:26" s="67" customFormat="1" ht="14.25" hidden="1" customHeight="1">
      <c r="A474" s="350" t="s">
        <v>37</v>
      </c>
      <c r="B474" s="350" t="s">
        <v>38</v>
      </c>
      <c r="C474" s="350" t="s">
        <v>291</v>
      </c>
      <c r="D474" s="399" t="s">
        <v>2794</v>
      </c>
      <c r="E474" s="67" t="s">
        <v>1432</v>
      </c>
      <c r="F474" s="67" t="s">
        <v>1657</v>
      </c>
      <c r="G474" s="67" t="s">
        <v>1657</v>
      </c>
      <c r="H474" s="67" t="s">
        <v>41</v>
      </c>
      <c r="I474" s="67" t="s">
        <v>42</v>
      </c>
      <c r="J474" s="67" t="s">
        <v>43</v>
      </c>
      <c r="K474" s="67" t="s">
        <v>43</v>
      </c>
      <c r="L474" s="67" t="s">
        <v>43</v>
      </c>
      <c r="M474" s="67" t="s">
        <v>44</v>
      </c>
      <c r="N474" s="67">
        <v>23.833477999999999</v>
      </c>
      <c r="O474" s="67">
        <v>97.578367</v>
      </c>
      <c r="P474" s="67" t="s">
        <v>756</v>
      </c>
      <c r="Q474" s="67" t="s">
        <v>775</v>
      </c>
      <c r="R474" s="353"/>
      <c r="S474" s="459"/>
      <c r="T474" s="91"/>
      <c r="U474" s="87"/>
      <c r="V474" s="67" t="s">
        <v>974</v>
      </c>
      <c r="W474" s="350"/>
      <c r="X474" s="454"/>
      <c r="Y474" s="454"/>
      <c r="Z474" s="454"/>
    </row>
    <row r="475" spans="1:26" s="67" customFormat="1" ht="14.25" hidden="1" customHeight="1">
      <c r="A475" s="350" t="s">
        <v>37</v>
      </c>
      <c r="B475" s="350" t="s">
        <v>38</v>
      </c>
      <c r="C475" s="350" t="s">
        <v>1110</v>
      </c>
      <c r="D475" s="399" t="s">
        <v>1635</v>
      </c>
      <c r="J475" s="67" t="s">
        <v>1443</v>
      </c>
      <c r="K475" s="67" t="s">
        <v>43</v>
      </c>
      <c r="L475" s="67" t="s">
        <v>1094</v>
      </c>
      <c r="M475" s="67" t="s">
        <v>44</v>
      </c>
      <c r="P475" s="67" t="s">
        <v>756</v>
      </c>
      <c r="Q475" s="67" t="s">
        <v>775</v>
      </c>
      <c r="R475" s="353"/>
      <c r="S475" s="354"/>
      <c r="T475" s="91"/>
      <c r="U475" s="87" t="s">
        <v>1090</v>
      </c>
      <c r="V475" s="67" t="s">
        <v>1110</v>
      </c>
      <c r="W475" s="350"/>
      <c r="X475" s="454"/>
      <c r="Y475" s="454"/>
      <c r="Z475" s="454"/>
    </row>
    <row r="476" spans="1:26" s="67" customFormat="1" ht="14.25" hidden="1" customHeight="1">
      <c r="A476" s="350" t="s">
        <v>37</v>
      </c>
      <c r="B476" s="350" t="s">
        <v>38</v>
      </c>
      <c r="C476" s="350" t="s">
        <v>972</v>
      </c>
      <c r="D476" s="399" t="s">
        <v>2794</v>
      </c>
      <c r="E476" s="67" t="s">
        <v>1427</v>
      </c>
      <c r="F476" s="67" t="s">
        <v>1657</v>
      </c>
      <c r="G476" s="67" t="s">
        <v>1657</v>
      </c>
      <c r="I476" s="67" t="s">
        <v>2104</v>
      </c>
      <c r="J476" s="67" t="s">
        <v>43</v>
      </c>
      <c r="K476" s="67" t="s">
        <v>43</v>
      </c>
      <c r="L476" s="67" t="s">
        <v>767</v>
      </c>
      <c r="M476" s="67" t="s">
        <v>44</v>
      </c>
      <c r="N476" s="67">
        <v>23.827870999999998</v>
      </c>
      <c r="O476" s="67">
        <v>97.588291999999996</v>
      </c>
      <c r="P476" s="67" t="s">
        <v>768</v>
      </c>
      <c r="Q476" s="67" t="s">
        <v>757</v>
      </c>
      <c r="R476" s="353"/>
      <c r="S476" s="459"/>
      <c r="T476" s="91"/>
      <c r="U476" s="87"/>
      <c r="V476" s="67" t="s">
        <v>972</v>
      </c>
      <c r="W476" s="350"/>
      <c r="X476" s="454"/>
      <c r="Y476" s="454"/>
      <c r="Z476" s="454"/>
    </row>
    <row r="477" spans="1:26" s="67" customFormat="1" ht="14.25" hidden="1" customHeight="1">
      <c r="A477" s="350" t="s">
        <v>37</v>
      </c>
      <c r="B477" s="350" t="s">
        <v>38</v>
      </c>
      <c r="C477" s="350" t="s">
        <v>182</v>
      </c>
      <c r="D477" s="399" t="s">
        <v>2794</v>
      </c>
      <c r="E477" s="67" t="s">
        <v>1453</v>
      </c>
      <c r="F477" s="67" t="s">
        <v>1752</v>
      </c>
      <c r="G477" s="67" t="s">
        <v>1753</v>
      </c>
      <c r="H477" s="67" t="s">
        <v>41</v>
      </c>
      <c r="I477" s="67" t="s">
        <v>130</v>
      </c>
      <c r="J477" s="67" t="s">
        <v>43</v>
      </c>
      <c r="K477" s="67" t="s">
        <v>43</v>
      </c>
      <c r="L477" s="67" t="s">
        <v>43</v>
      </c>
      <c r="M477" s="67" t="s">
        <v>44</v>
      </c>
      <c r="N477" s="67">
        <v>24.129059999999999</v>
      </c>
      <c r="O477" s="67">
        <v>97.291820000000001</v>
      </c>
      <c r="P477" s="67" t="s">
        <v>756</v>
      </c>
      <c r="Q477" s="67" t="s">
        <v>775</v>
      </c>
      <c r="R477" s="353"/>
      <c r="S477" s="459"/>
      <c r="T477" s="91"/>
      <c r="U477" s="87"/>
      <c r="V477" s="67" t="s">
        <v>182</v>
      </c>
      <c r="X477" s="454"/>
      <c r="Y477" s="454"/>
      <c r="Z477" s="454"/>
    </row>
    <row r="478" spans="1:26" s="67" customFormat="1" ht="14.25" hidden="1" customHeight="1">
      <c r="A478" s="350" t="s">
        <v>37</v>
      </c>
      <c r="B478" s="350" t="s">
        <v>38</v>
      </c>
      <c r="C478" s="350" t="s">
        <v>990</v>
      </c>
      <c r="D478" s="399" t="s">
        <v>2794</v>
      </c>
      <c r="E478" s="67" t="s">
        <v>1452</v>
      </c>
      <c r="I478" s="67" t="s">
        <v>2104</v>
      </c>
      <c r="J478" s="67" t="s">
        <v>43</v>
      </c>
      <c r="K478" s="67" t="s">
        <v>43</v>
      </c>
      <c r="L478" s="67" t="s">
        <v>767</v>
      </c>
      <c r="M478" s="67" t="s">
        <v>44</v>
      </c>
      <c r="N478" s="67">
        <v>24.118618999999999</v>
      </c>
      <c r="O478" s="67">
        <v>97.298055000000005</v>
      </c>
      <c r="P478" s="67" t="s">
        <v>768</v>
      </c>
      <c r="Q478" s="67" t="s">
        <v>757</v>
      </c>
      <c r="R478" s="353"/>
      <c r="S478" s="459"/>
      <c r="T478" s="91"/>
      <c r="U478" s="87" t="s">
        <v>991</v>
      </c>
      <c r="V478" s="67" t="s">
        <v>992</v>
      </c>
      <c r="W478" s="350"/>
      <c r="X478" s="454"/>
      <c r="Y478" s="454"/>
      <c r="Z478" s="454"/>
    </row>
    <row r="479" spans="1:26" s="67" customFormat="1" ht="14.25" hidden="1" customHeight="1">
      <c r="A479" s="350" t="s">
        <v>37</v>
      </c>
      <c r="B479" s="350" t="s">
        <v>38</v>
      </c>
      <c r="C479" s="350" t="s">
        <v>996</v>
      </c>
      <c r="D479" s="399" t="s">
        <v>1636</v>
      </c>
      <c r="E479" s="67" t="s">
        <v>1462</v>
      </c>
      <c r="F479" s="67" t="s">
        <v>1679</v>
      </c>
      <c r="G479" s="67">
        <v>0</v>
      </c>
      <c r="I479" s="67">
        <v>0</v>
      </c>
      <c r="J479" s="67" t="s">
        <v>43</v>
      </c>
      <c r="K479" s="67" t="s">
        <v>43</v>
      </c>
      <c r="L479" s="67" t="s">
        <v>755</v>
      </c>
      <c r="M479" s="67" t="s">
        <v>773</v>
      </c>
      <c r="N479" s="67">
        <v>24.20645</v>
      </c>
      <c r="O479" s="67">
        <v>96.808850000000007</v>
      </c>
      <c r="P479" s="67" t="s">
        <v>756</v>
      </c>
      <c r="R479" s="353"/>
      <c r="S479" s="354"/>
      <c r="T479" s="91"/>
      <c r="U479" s="87"/>
      <c r="V479" s="67" t="s">
        <v>996</v>
      </c>
      <c r="W479" s="67" t="s">
        <v>2106</v>
      </c>
      <c r="X479" s="454"/>
      <c r="Y479" s="454"/>
      <c r="Z479" s="454"/>
    </row>
    <row r="480" spans="1:26" s="67" customFormat="1" ht="14.25" hidden="1" customHeight="1">
      <c r="A480" s="350" t="s">
        <v>37</v>
      </c>
      <c r="B480" s="350" t="s">
        <v>38</v>
      </c>
      <c r="C480" s="67" t="s">
        <v>772</v>
      </c>
      <c r="D480" s="399" t="s">
        <v>1636</v>
      </c>
      <c r="E480" s="67" t="s">
        <v>1316</v>
      </c>
      <c r="F480" s="67" t="s">
        <v>1657</v>
      </c>
      <c r="G480" s="67">
        <v>0</v>
      </c>
      <c r="I480" s="67">
        <v>0</v>
      </c>
      <c r="J480" s="67" t="s">
        <v>43</v>
      </c>
      <c r="K480" s="67" t="s">
        <v>43</v>
      </c>
      <c r="L480" s="67" t="s">
        <v>755</v>
      </c>
      <c r="M480" s="67" t="s">
        <v>773</v>
      </c>
      <c r="P480" s="67" t="s">
        <v>756</v>
      </c>
      <c r="R480" s="353"/>
      <c r="S480" s="354"/>
      <c r="T480" s="91"/>
      <c r="U480" s="87"/>
      <c r="V480" s="67" t="s">
        <v>772</v>
      </c>
      <c r="W480" s="67" t="s">
        <v>2129</v>
      </c>
      <c r="X480" s="454"/>
      <c r="Y480" s="454"/>
      <c r="Z480" s="454"/>
    </row>
    <row r="481" spans="1:26" s="67" customFormat="1" ht="14.25" hidden="1" customHeight="1">
      <c r="A481" s="350" t="s">
        <v>37</v>
      </c>
      <c r="B481" s="350" t="s">
        <v>38</v>
      </c>
      <c r="C481" s="67" t="s">
        <v>970</v>
      </c>
      <c r="D481" s="399" t="s">
        <v>1636</v>
      </c>
      <c r="E481" s="67" t="s">
        <v>1424</v>
      </c>
      <c r="F481" s="67" t="s">
        <v>1659</v>
      </c>
      <c r="G481" s="67">
        <v>0</v>
      </c>
      <c r="I481" s="67">
        <v>0</v>
      </c>
      <c r="J481" s="67" t="s">
        <v>43</v>
      </c>
      <c r="K481" s="67" t="s">
        <v>43</v>
      </c>
      <c r="L481" s="67" t="s">
        <v>755</v>
      </c>
      <c r="M481" s="67" t="s">
        <v>773</v>
      </c>
      <c r="N481" s="67">
        <v>23.75817</v>
      </c>
      <c r="O481" s="67">
        <v>97.132339999999999</v>
      </c>
      <c r="P481" s="67" t="s">
        <v>756</v>
      </c>
      <c r="R481" s="85"/>
      <c r="S481" s="354"/>
      <c r="T481" s="91"/>
      <c r="U481" s="87"/>
      <c r="V481" s="67" t="s">
        <v>970</v>
      </c>
      <c r="W481" s="350" t="s">
        <v>2106</v>
      </c>
      <c r="X481" s="454"/>
      <c r="Y481" s="454"/>
      <c r="Z481" s="454"/>
    </row>
    <row r="482" spans="1:26" s="67" customFormat="1" ht="14.25" hidden="1" customHeight="1">
      <c r="A482" s="350" t="s">
        <v>37</v>
      </c>
      <c r="B482" s="350" t="s">
        <v>38</v>
      </c>
      <c r="C482" s="350" t="s">
        <v>776</v>
      </c>
      <c r="D482" s="399" t="s">
        <v>1636</v>
      </c>
      <c r="E482" s="67" t="s">
        <v>1319</v>
      </c>
      <c r="F482" s="67" t="s">
        <v>1659</v>
      </c>
      <c r="G482" s="67">
        <v>0</v>
      </c>
      <c r="I482" s="67">
        <v>0</v>
      </c>
      <c r="J482" s="67" t="s">
        <v>43</v>
      </c>
      <c r="K482" s="67" t="s">
        <v>43</v>
      </c>
      <c r="L482" s="67" t="s">
        <v>755</v>
      </c>
      <c r="M482" s="67" t="s">
        <v>773</v>
      </c>
      <c r="P482" s="67" t="s">
        <v>756</v>
      </c>
      <c r="R482" s="353"/>
      <c r="S482" s="354"/>
      <c r="T482" s="91"/>
      <c r="U482" s="87"/>
      <c r="V482" s="67" t="s">
        <v>776</v>
      </c>
      <c r="W482" s="350" t="s">
        <v>2106</v>
      </c>
      <c r="X482" s="454"/>
      <c r="Y482" s="454"/>
      <c r="Z482" s="454"/>
    </row>
    <row r="483" spans="1:26" s="67" customFormat="1" ht="14.25" hidden="1" customHeight="1">
      <c r="A483" s="350" t="s">
        <v>37</v>
      </c>
      <c r="B483" s="350" t="s">
        <v>38</v>
      </c>
      <c r="C483" s="67" t="s">
        <v>971</v>
      </c>
      <c r="D483" s="399" t="s">
        <v>1636</v>
      </c>
      <c r="E483" s="67" t="s">
        <v>1425</v>
      </c>
      <c r="F483" s="67" t="s">
        <v>1659</v>
      </c>
      <c r="G483" s="67">
        <v>0</v>
      </c>
      <c r="I483" s="67">
        <v>0</v>
      </c>
      <c r="J483" s="67" t="s">
        <v>43</v>
      </c>
      <c r="K483" s="67" t="s">
        <v>43</v>
      </c>
      <c r="L483" s="67" t="s">
        <v>755</v>
      </c>
      <c r="M483" s="67" t="s">
        <v>773</v>
      </c>
      <c r="N483" s="67">
        <v>23.75817</v>
      </c>
      <c r="O483" s="67">
        <v>97.132339999999999</v>
      </c>
      <c r="P483" s="67" t="s">
        <v>756</v>
      </c>
      <c r="R483" s="85"/>
      <c r="S483" s="354"/>
      <c r="T483" s="91"/>
      <c r="U483" s="87"/>
      <c r="V483" s="67" t="s">
        <v>971</v>
      </c>
      <c r="W483" s="67" t="s">
        <v>2130</v>
      </c>
      <c r="X483" s="454"/>
      <c r="Y483" s="454"/>
      <c r="Z483" s="454"/>
    </row>
    <row r="484" spans="1:26" s="67" customFormat="1" ht="14.25" hidden="1" customHeight="1">
      <c r="A484" s="350" t="s">
        <v>37</v>
      </c>
      <c r="B484" s="351" t="s">
        <v>38</v>
      </c>
      <c r="C484" s="351" t="s">
        <v>784</v>
      </c>
      <c r="D484" s="399" t="s">
        <v>1636</v>
      </c>
      <c r="E484" s="350" t="s">
        <v>1324</v>
      </c>
      <c r="F484" s="350">
        <v>0</v>
      </c>
      <c r="G484" s="350">
        <v>0</v>
      </c>
      <c r="H484" s="350"/>
      <c r="I484" s="350">
        <v>0</v>
      </c>
      <c r="J484" s="350" t="s">
        <v>43</v>
      </c>
      <c r="K484" s="350" t="s">
        <v>43</v>
      </c>
      <c r="L484" s="350" t="s">
        <v>755</v>
      </c>
      <c r="M484" s="350" t="s">
        <v>44</v>
      </c>
      <c r="N484" s="350"/>
      <c r="O484" s="350"/>
      <c r="P484" s="67" t="s">
        <v>756</v>
      </c>
      <c r="Q484" s="350"/>
      <c r="R484" s="353"/>
      <c r="S484" s="354"/>
      <c r="T484" s="373"/>
      <c r="U484" s="355"/>
      <c r="V484" s="350"/>
      <c r="W484" s="67" t="s">
        <v>2131</v>
      </c>
      <c r="X484" s="454"/>
      <c r="Y484" s="454"/>
      <c r="Z484" s="454"/>
    </row>
    <row r="485" spans="1:26" s="67" customFormat="1" ht="14.25" hidden="1" customHeight="1">
      <c r="A485" s="350" t="s">
        <v>37</v>
      </c>
      <c r="B485" s="351" t="s">
        <v>38</v>
      </c>
      <c r="C485" s="351" t="s">
        <v>128</v>
      </c>
      <c r="D485" s="399" t="s">
        <v>1635</v>
      </c>
      <c r="J485" s="67" t="s">
        <v>1443</v>
      </c>
      <c r="K485" s="67" t="s">
        <v>43</v>
      </c>
      <c r="L485" s="67" t="s">
        <v>43</v>
      </c>
      <c r="M485" s="67" t="s">
        <v>44</v>
      </c>
      <c r="P485" s="67" t="s">
        <v>756</v>
      </c>
      <c r="Q485" s="67" t="s">
        <v>775</v>
      </c>
      <c r="R485" s="353"/>
      <c r="S485" s="86"/>
      <c r="T485" s="91">
        <v>42747</v>
      </c>
      <c r="U485" s="87" t="s">
        <v>1090</v>
      </c>
      <c r="X485" s="454"/>
      <c r="Y485" s="454"/>
      <c r="Z485" s="454"/>
    </row>
    <row r="486" spans="1:26" s="67" customFormat="1" ht="14.25" hidden="1" customHeight="1">
      <c r="A486" s="358" t="s">
        <v>37</v>
      </c>
      <c r="B486" s="357" t="s">
        <v>141</v>
      </c>
      <c r="C486" s="351" t="s">
        <v>1937</v>
      </c>
      <c r="D486" s="399" t="s">
        <v>2794</v>
      </c>
      <c r="E486" s="67" t="s">
        <v>1943</v>
      </c>
      <c r="I486" s="67" t="s">
        <v>2104</v>
      </c>
      <c r="J486" s="67" t="s">
        <v>43</v>
      </c>
      <c r="K486" s="67" t="s">
        <v>43</v>
      </c>
      <c r="L486" s="67" t="s">
        <v>771</v>
      </c>
      <c r="M486" s="67" t="s">
        <v>44</v>
      </c>
      <c r="N486" s="350"/>
      <c r="O486" s="350"/>
      <c r="P486" s="351" t="s">
        <v>756</v>
      </c>
      <c r="Q486" s="67" t="s">
        <v>1921</v>
      </c>
      <c r="R486" s="85"/>
      <c r="S486" s="459"/>
      <c r="T486" s="91">
        <v>43276</v>
      </c>
      <c r="U486" s="87" t="s">
        <v>1968</v>
      </c>
      <c r="W486" s="345" t="s">
        <v>2238</v>
      </c>
      <c r="X486" s="454"/>
      <c r="Y486" s="454"/>
      <c r="Z486" s="454"/>
    </row>
    <row r="487" spans="1:26" s="67" customFormat="1" ht="14.25" hidden="1" customHeight="1">
      <c r="A487" s="350" t="s">
        <v>37</v>
      </c>
      <c r="B487" s="350" t="s">
        <v>141</v>
      </c>
      <c r="C487" s="350" t="s">
        <v>142</v>
      </c>
      <c r="D487" s="399" t="s">
        <v>2794</v>
      </c>
      <c r="E487" s="350" t="s">
        <v>1517</v>
      </c>
      <c r="F487" s="350" t="s">
        <v>1712</v>
      </c>
      <c r="G487" s="350" t="s">
        <v>1787</v>
      </c>
      <c r="H487" s="350" t="s">
        <v>41</v>
      </c>
      <c r="I487" s="350" t="s">
        <v>130</v>
      </c>
      <c r="J487" s="350" t="s">
        <v>43</v>
      </c>
      <c r="K487" s="350" t="s">
        <v>43</v>
      </c>
      <c r="L487" s="350" t="s">
        <v>43</v>
      </c>
      <c r="M487" s="350" t="s">
        <v>44</v>
      </c>
      <c r="N487" s="350">
        <v>25.305669999999999</v>
      </c>
      <c r="O487" s="350">
        <v>96.922619999999995</v>
      </c>
      <c r="P487" s="67" t="s">
        <v>756</v>
      </c>
      <c r="Q487" s="350" t="s">
        <v>775</v>
      </c>
      <c r="R487" s="353"/>
      <c r="S487" s="459"/>
      <c r="T487" s="373"/>
      <c r="U487" s="355"/>
      <c r="V487" s="350" t="s">
        <v>142</v>
      </c>
      <c r="W487" s="350"/>
      <c r="X487" s="454"/>
      <c r="Y487" s="454"/>
      <c r="Z487" s="454"/>
    </row>
    <row r="488" spans="1:26" s="67" customFormat="1" ht="14.25" hidden="1" customHeight="1">
      <c r="A488" s="358" t="s">
        <v>37</v>
      </c>
      <c r="B488" s="357" t="s">
        <v>141</v>
      </c>
      <c r="C488" s="358" t="s">
        <v>1965</v>
      </c>
      <c r="D488" s="352"/>
      <c r="E488" s="350"/>
      <c r="F488" s="350"/>
      <c r="G488" s="350"/>
      <c r="H488" s="350"/>
      <c r="I488" s="350"/>
      <c r="J488" s="350" t="s">
        <v>1443</v>
      </c>
      <c r="K488" s="351" t="s">
        <v>43</v>
      </c>
      <c r="L488" s="351" t="s">
        <v>771</v>
      </c>
      <c r="M488" s="350"/>
      <c r="N488" s="350"/>
      <c r="O488" s="350"/>
      <c r="P488" s="67" t="s">
        <v>1964</v>
      </c>
      <c r="Q488" s="350" t="s">
        <v>1921</v>
      </c>
      <c r="R488" s="361"/>
      <c r="S488" s="354"/>
      <c r="T488" s="373">
        <v>43285</v>
      </c>
      <c r="U488" s="355" t="s">
        <v>1970</v>
      </c>
      <c r="V488" s="350"/>
      <c r="W488" s="350"/>
      <c r="X488" s="454"/>
      <c r="Y488" s="454"/>
      <c r="Z488" s="454"/>
    </row>
    <row r="489" spans="1:26" s="67" customFormat="1" ht="14.25" hidden="1" customHeight="1">
      <c r="A489" s="358" t="s">
        <v>37</v>
      </c>
      <c r="B489" s="357" t="s">
        <v>141</v>
      </c>
      <c r="C489" s="351" t="s">
        <v>1936</v>
      </c>
      <c r="D489" s="399" t="s">
        <v>2794</v>
      </c>
      <c r="E489" s="67" t="s">
        <v>1941</v>
      </c>
      <c r="I489" s="67" t="s">
        <v>1308</v>
      </c>
      <c r="J489" s="67" t="s">
        <v>43</v>
      </c>
      <c r="K489" s="67" t="s">
        <v>43</v>
      </c>
      <c r="L489" s="351" t="s">
        <v>43</v>
      </c>
      <c r="M489" s="67" t="s">
        <v>44</v>
      </c>
      <c r="N489" s="67">
        <v>97.013800000000003</v>
      </c>
      <c r="O489" s="67">
        <v>25.383465999999999</v>
      </c>
      <c r="P489" s="351" t="s">
        <v>756</v>
      </c>
      <c r="Q489" s="67" t="s">
        <v>1921</v>
      </c>
      <c r="R489" s="353"/>
      <c r="S489" s="459"/>
      <c r="T489" s="91">
        <v>43276</v>
      </c>
      <c r="U489" s="87" t="s">
        <v>2197</v>
      </c>
      <c r="W489" s="345" t="s">
        <v>2239</v>
      </c>
      <c r="X489" s="454"/>
      <c r="Y489" s="454"/>
      <c r="Z489" s="454"/>
    </row>
    <row r="490" spans="1:26" s="67" customFormat="1" ht="14.25" hidden="1" customHeight="1">
      <c r="A490" s="358" t="s">
        <v>37</v>
      </c>
      <c r="B490" s="357" t="s">
        <v>141</v>
      </c>
      <c r="C490" s="351" t="s">
        <v>1924</v>
      </c>
      <c r="D490" s="352"/>
      <c r="J490" s="67" t="s">
        <v>1443</v>
      </c>
      <c r="K490" s="67" t="s">
        <v>43</v>
      </c>
      <c r="L490" s="67" t="s">
        <v>43</v>
      </c>
      <c r="M490" s="67" t="s">
        <v>44</v>
      </c>
      <c r="P490" s="67" t="s">
        <v>756</v>
      </c>
      <c r="Q490" s="67" t="s">
        <v>1921</v>
      </c>
      <c r="R490" s="361"/>
      <c r="S490" s="86"/>
      <c r="T490" s="91">
        <v>43270</v>
      </c>
      <c r="U490" s="87"/>
      <c r="W490" s="350"/>
      <c r="X490" s="454"/>
      <c r="Y490" s="454"/>
      <c r="Z490" s="454"/>
    </row>
    <row r="491" spans="1:26" s="67" customFormat="1" ht="14.25" hidden="1" customHeight="1">
      <c r="A491" s="358" t="s">
        <v>37</v>
      </c>
      <c r="B491" s="357" t="s">
        <v>141</v>
      </c>
      <c r="C491" s="351" t="s">
        <v>1923</v>
      </c>
      <c r="D491" s="352"/>
      <c r="J491" s="67" t="s">
        <v>1443</v>
      </c>
      <c r="K491" s="350" t="s">
        <v>43</v>
      </c>
      <c r="L491" s="350" t="s">
        <v>43</v>
      </c>
      <c r="M491" s="67" t="s">
        <v>44</v>
      </c>
      <c r="P491" s="67" t="s">
        <v>756</v>
      </c>
      <c r="Q491" s="67" t="s">
        <v>1921</v>
      </c>
      <c r="R491" s="361"/>
      <c r="S491" s="354"/>
      <c r="T491" s="91">
        <v>43270</v>
      </c>
      <c r="U491" s="87"/>
      <c r="W491" s="350"/>
      <c r="X491" s="454"/>
      <c r="Y491" s="454"/>
      <c r="Z491" s="454"/>
    </row>
    <row r="492" spans="1:26" s="67" customFormat="1" ht="14.25" hidden="1" customHeight="1">
      <c r="A492" s="350" t="s">
        <v>37</v>
      </c>
      <c r="B492" s="350" t="s">
        <v>141</v>
      </c>
      <c r="C492" s="350" t="s">
        <v>2098</v>
      </c>
      <c r="D492" s="399" t="s">
        <v>2794</v>
      </c>
      <c r="E492" s="67" t="s">
        <v>1513</v>
      </c>
      <c r="H492" s="67" t="s">
        <v>41</v>
      </c>
      <c r="I492" s="67" t="s">
        <v>130</v>
      </c>
      <c r="J492" s="67" t="s">
        <v>43</v>
      </c>
      <c r="K492" s="67" t="s">
        <v>43</v>
      </c>
      <c r="L492" s="67" t="s">
        <v>43</v>
      </c>
      <c r="M492" s="67" t="s">
        <v>44</v>
      </c>
      <c r="N492" s="67">
        <v>25.296579999999999</v>
      </c>
      <c r="O492" s="67">
        <v>96.942279999999997</v>
      </c>
      <c r="P492" s="67" t="s">
        <v>756</v>
      </c>
      <c r="Q492" s="67" t="s">
        <v>775</v>
      </c>
      <c r="R492" s="353"/>
      <c r="S492" s="459"/>
      <c r="T492" s="91"/>
      <c r="U492" s="87"/>
      <c r="V492" s="67" t="s">
        <v>143</v>
      </c>
      <c r="W492" s="350"/>
      <c r="X492" s="454"/>
      <c r="Y492" s="454"/>
      <c r="Z492" s="454"/>
    </row>
    <row r="493" spans="1:26" s="67" customFormat="1" ht="14.25" hidden="1" customHeight="1">
      <c r="A493" s="350" t="s">
        <v>37</v>
      </c>
      <c r="B493" s="350" t="s">
        <v>141</v>
      </c>
      <c r="C493" s="350" t="s">
        <v>229</v>
      </c>
      <c r="D493" s="399" t="s">
        <v>1713</v>
      </c>
      <c r="E493" s="67" t="s">
        <v>1514</v>
      </c>
      <c r="F493" s="67" t="s">
        <v>1784</v>
      </c>
      <c r="G493" s="67" t="s">
        <v>1785</v>
      </c>
      <c r="I493" s="350">
        <v>0</v>
      </c>
      <c r="J493" s="67" t="s">
        <v>43</v>
      </c>
      <c r="K493" s="67" t="s">
        <v>43</v>
      </c>
      <c r="L493" s="67" t="s">
        <v>755</v>
      </c>
      <c r="M493" s="67" t="s">
        <v>44</v>
      </c>
      <c r="N493" s="67">
        <v>25.299679999999999</v>
      </c>
      <c r="O493" s="67">
        <v>96.942279999999997</v>
      </c>
      <c r="P493" s="67" t="s">
        <v>756</v>
      </c>
      <c r="Q493" s="67" t="s">
        <v>775</v>
      </c>
      <c r="R493" s="85"/>
      <c r="S493" s="354"/>
      <c r="T493" s="91">
        <v>42836</v>
      </c>
      <c r="U493" s="87" t="s">
        <v>2639</v>
      </c>
      <c r="V493" s="67" t="s">
        <v>229</v>
      </c>
      <c r="W493" s="345" t="s">
        <v>2132</v>
      </c>
      <c r="X493" s="454"/>
      <c r="Y493" s="454"/>
      <c r="Z493" s="454"/>
    </row>
    <row r="494" spans="1:26" s="67" customFormat="1" ht="14.25" hidden="1" customHeight="1">
      <c r="A494" s="358" t="s">
        <v>37</v>
      </c>
      <c r="B494" s="357" t="s">
        <v>141</v>
      </c>
      <c r="C494" s="351" t="s">
        <v>1935</v>
      </c>
      <c r="D494" s="399" t="s">
        <v>2794</v>
      </c>
      <c r="E494" s="67" t="s">
        <v>1940</v>
      </c>
      <c r="I494" s="67" t="s">
        <v>1308</v>
      </c>
      <c r="J494" s="67" t="s">
        <v>43</v>
      </c>
      <c r="K494" s="350" t="s">
        <v>43</v>
      </c>
      <c r="L494" s="351" t="s">
        <v>43</v>
      </c>
      <c r="M494" s="67" t="s">
        <v>44</v>
      </c>
      <c r="N494" s="67">
        <v>97.010629910000006</v>
      </c>
      <c r="O494" s="67">
        <v>25.37033053</v>
      </c>
      <c r="P494" s="351" t="s">
        <v>756</v>
      </c>
      <c r="Q494" s="67" t="s">
        <v>1921</v>
      </c>
      <c r="R494" s="353"/>
      <c r="S494" s="459"/>
      <c r="T494" s="91">
        <v>43276</v>
      </c>
      <c r="U494" s="359" t="s">
        <v>1969</v>
      </c>
      <c r="W494" s="345" t="s">
        <v>2239</v>
      </c>
      <c r="X494" s="454"/>
      <c r="Y494" s="454"/>
      <c r="Z494" s="454"/>
    </row>
    <row r="495" spans="1:26" s="67" customFormat="1" ht="14.25" hidden="1" customHeight="1">
      <c r="A495" s="354" t="s">
        <v>37</v>
      </c>
      <c r="B495" s="357" t="s">
        <v>141</v>
      </c>
      <c r="C495" s="358" t="s">
        <v>2003</v>
      </c>
      <c r="D495" s="352"/>
      <c r="J495" s="67" t="s">
        <v>1443</v>
      </c>
      <c r="K495" s="350" t="s">
        <v>43</v>
      </c>
      <c r="L495" s="350" t="s">
        <v>771</v>
      </c>
      <c r="M495" s="67" t="s">
        <v>44</v>
      </c>
      <c r="P495" s="351" t="s">
        <v>1962</v>
      </c>
      <c r="R495" s="361"/>
      <c r="S495" s="354"/>
      <c r="T495" s="91">
        <v>43298</v>
      </c>
      <c r="U495" s="87"/>
      <c r="W495" s="350"/>
      <c r="X495" s="454"/>
      <c r="Y495" s="454"/>
      <c r="Z495" s="454"/>
    </row>
    <row r="496" spans="1:26" s="67" customFormat="1" ht="14.25" hidden="1" customHeight="1">
      <c r="A496" s="350" t="s">
        <v>37</v>
      </c>
      <c r="B496" s="350" t="s">
        <v>141</v>
      </c>
      <c r="C496" s="350" t="s">
        <v>1117</v>
      </c>
      <c r="D496" s="399" t="s">
        <v>1636</v>
      </c>
      <c r="E496" s="350" t="s">
        <v>1950</v>
      </c>
      <c r="F496" s="350" t="s">
        <v>1712</v>
      </c>
      <c r="G496" s="350" t="s">
        <v>1117</v>
      </c>
      <c r="H496" s="350"/>
      <c r="I496" s="350">
        <v>0</v>
      </c>
      <c r="J496" s="350" t="s">
        <v>43</v>
      </c>
      <c r="K496" s="350" t="s">
        <v>43</v>
      </c>
      <c r="L496" s="350" t="s">
        <v>755</v>
      </c>
      <c r="M496" s="350" t="s">
        <v>44</v>
      </c>
      <c r="N496" s="350"/>
      <c r="O496" s="350"/>
      <c r="P496" s="350" t="s">
        <v>756</v>
      </c>
      <c r="Q496" s="350" t="s">
        <v>921</v>
      </c>
      <c r="R496" s="353"/>
      <c r="S496" s="354"/>
      <c r="T496" s="373"/>
      <c r="U496" s="355" t="s">
        <v>1118</v>
      </c>
      <c r="V496" s="350"/>
      <c r="W496" s="67" t="s">
        <v>2133</v>
      </c>
      <c r="X496" s="454"/>
      <c r="Y496" s="454"/>
      <c r="Z496" s="454"/>
    </row>
    <row r="497" spans="1:26" s="67" customFormat="1" ht="14.25" hidden="1" customHeight="1">
      <c r="A497" s="358" t="s">
        <v>37</v>
      </c>
      <c r="B497" s="357" t="s">
        <v>141</v>
      </c>
      <c r="C497" s="351" t="s">
        <v>2097</v>
      </c>
      <c r="D497" s="399" t="s">
        <v>2794</v>
      </c>
      <c r="E497" s="67" t="s">
        <v>1942</v>
      </c>
      <c r="I497" s="350" t="s">
        <v>130</v>
      </c>
      <c r="J497" s="67" t="s">
        <v>43</v>
      </c>
      <c r="K497" s="67" t="s">
        <v>43</v>
      </c>
      <c r="L497" s="67" t="s">
        <v>43</v>
      </c>
      <c r="M497" s="67" t="s">
        <v>44</v>
      </c>
      <c r="N497" s="67">
        <v>97.104997409999996</v>
      </c>
      <c r="O497" s="67">
        <v>25.379014999999999</v>
      </c>
      <c r="P497" s="351" t="s">
        <v>756</v>
      </c>
      <c r="Q497" s="67" t="s">
        <v>1921</v>
      </c>
      <c r="R497" s="353"/>
      <c r="S497" s="459"/>
      <c r="T497" s="91">
        <v>43276</v>
      </c>
      <c r="U497" s="359" t="s">
        <v>1969</v>
      </c>
      <c r="W497" s="345" t="s">
        <v>2240</v>
      </c>
      <c r="X497" s="454"/>
      <c r="Y497" s="454"/>
      <c r="Z497" s="454"/>
    </row>
    <row r="498" spans="1:26" s="67" customFormat="1" ht="14.25" hidden="1" customHeight="1">
      <c r="A498" s="350" t="s">
        <v>37</v>
      </c>
      <c r="B498" s="350" t="s">
        <v>141</v>
      </c>
      <c r="C498" s="350" t="s">
        <v>144</v>
      </c>
      <c r="D498" s="399" t="s">
        <v>2794</v>
      </c>
      <c r="E498" s="67" t="s">
        <v>1515</v>
      </c>
      <c r="F498" s="67" t="s">
        <v>1712</v>
      </c>
      <c r="G498" s="67" t="s">
        <v>1786</v>
      </c>
      <c r="H498" s="67" t="s">
        <v>41</v>
      </c>
      <c r="I498" s="67" t="s">
        <v>130</v>
      </c>
      <c r="J498" s="67" t="s">
        <v>43</v>
      </c>
      <c r="K498" s="67" t="s">
        <v>43</v>
      </c>
      <c r="L498" s="67" t="s">
        <v>43</v>
      </c>
      <c r="M498" s="67" t="s">
        <v>44</v>
      </c>
      <c r="N498" s="67">
        <v>25.30442</v>
      </c>
      <c r="O498" s="67">
        <v>96.948740000000001</v>
      </c>
      <c r="P498" s="350" t="s">
        <v>756</v>
      </c>
      <c r="Q498" s="67" t="s">
        <v>775</v>
      </c>
      <c r="R498" s="353"/>
      <c r="S498" s="459"/>
      <c r="T498" s="91"/>
      <c r="U498" s="87"/>
      <c r="V498" s="67" t="s">
        <v>144</v>
      </c>
      <c r="W498" s="350"/>
      <c r="X498" s="454"/>
      <c r="Y498" s="454"/>
      <c r="Z498" s="454"/>
    </row>
    <row r="499" spans="1:26" s="67" customFormat="1" ht="14.25" hidden="1" customHeight="1">
      <c r="A499" s="350" t="s">
        <v>37</v>
      </c>
      <c r="B499" s="351" t="s">
        <v>141</v>
      </c>
      <c r="C499" s="351" t="s">
        <v>1035</v>
      </c>
      <c r="D499" s="399" t="s">
        <v>1636</v>
      </c>
      <c r="E499" s="67" t="s">
        <v>1510</v>
      </c>
      <c r="F499" s="67" t="s">
        <v>1694</v>
      </c>
      <c r="G499" s="67" t="s">
        <v>1694</v>
      </c>
      <c r="I499" s="67">
        <v>0</v>
      </c>
      <c r="J499" s="67" t="s">
        <v>43</v>
      </c>
      <c r="K499" s="67" t="s">
        <v>43</v>
      </c>
      <c r="L499" s="67" t="s">
        <v>755</v>
      </c>
      <c r="M499" s="67" t="s">
        <v>44</v>
      </c>
      <c r="N499" s="67">
        <v>25.225000000000001</v>
      </c>
      <c r="O499" s="67">
        <v>96.793999999999997</v>
      </c>
      <c r="P499" s="67" t="s">
        <v>768</v>
      </c>
      <c r="Q499" s="67" t="s">
        <v>775</v>
      </c>
      <c r="R499" s="353"/>
      <c r="S499" s="354"/>
      <c r="T499" s="91">
        <v>42983</v>
      </c>
      <c r="U499" s="87" t="s">
        <v>1036</v>
      </c>
      <c r="V499" s="350" t="s">
        <v>1037</v>
      </c>
      <c r="W499" s="345" t="s">
        <v>2134</v>
      </c>
      <c r="X499" s="454"/>
      <c r="Y499" s="454"/>
      <c r="Z499" s="454"/>
    </row>
    <row r="500" spans="1:26" s="67" customFormat="1" ht="14.25" hidden="1" customHeight="1">
      <c r="A500" s="350" t="s">
        <v>37</v>
      </c>
      <c r="B500" s="351" t="s">
        <v>141</v>
      </c>
      <c r="C500" s="351" t="s">
        <v>145</v>
      </c>
      <c r="D500" s="399" t="s">
        <v>2794</v>
      </c>
      <c r="E500" s="67" t="s">
        <v>1511</v>
      </c>
      <c r="F500" s="67" t="s">
        <v>1694</v>
      </c>
      <c r="G500" s="67" t="s">
        <v>1694</v>
      </c>
      <c r="H500" s="67" t="s">
        <v>41</v>
      </c>
      <c r="I500" s="67" t="s">
        <v>130</v>
      </c>
      <c r="J500" s="67" t="s">
        <v>43</v>
      </c>
      <c r="K500" s="67" t="s">
        <v>43</v>
      </c>
      <c r="L500" s="350" t="s">
        <v>43</v>
      </c>
      <c r="M500" s="67" t="s">
        <v>44</v>
      </c>
      <c r="N500" s="67">
        <v>25.225000000000001</v>
      </c>
      <c r="O500" s="67">
        <v>96.793999999999997</v>
      </c>
      <c r="P500" s="67" t="s">
        <v>756</v>
      </c>
      <c r="Q500" s="67" t="s">
        <v>775</v>
      </c>
      <c r="R500" s="353"/>
      <c r="S500" s="459"/>
      <c r="T500" s="91"/>
      <c r="U500" s="87"/>
      <c r="V500" s="350" t="s">
        <v>145</v>
      </c>
      <c r="W500" s="350"/>
      <c r="X500" s="454"/>
      <c r="Y500" s="454"/>
      <c r="Z500" s="454"/>
    </row>
    <row r="501" spans="1:26" s="67" customFormat="1" ht="14.25" hidden="1" customHeight="1">
      <c r="A501" s="350" t="s">
        <v>37</v>
      </c>
      <c r="B501" s="350" t="s">
        <v>146</v>
      </c>
      <c r="C501" s="350" t="s">
        <v>1029</v>
      </c>
      <c r="D501" s="399" t="s">
        <v>2794</v>
      </c>
      <c r="E501" s="67" t="s">
        <v>1503</v>
      </c>
      <c r="F501" s="67" t="s">
        <v>1845</v>
      </c>
      <c r="G501" s="67" t="s">
        <v>1846</v>
      </c>
      <c r="I501" s="67" t="s">
        <v>2104</v>
      </c>
      <c r="J501" s="67" t="s">
        <v>43</v>
      </c>
      <c r="K501" s="67" t="s">
        <v>43</v>
      </c>
      <c r="L501" s="350" t="s">
        <v>767</v>
      </c>
      <c r="M501" s="67" t="s">
        <v>44</v>
      </c>
      <c r="N501" s="67">
        <v>24.996279999999999</v>
      </c>
      <c r="O501" s="67">
        <v>96.52534</v>
      </c>
      <c r="P501" s="350" t="s">
        <v>768</v>
      </c>
      <c r="Q501" s="67" t="s">
        <v>757</v>
      </c>
      <c r="R501" s="353"/>
      <c r="S501" s="459"/>
      <c r="T501" s="91"/>
      <c r="U501" s="87" t="s">
        <v>1026</v>
      </c>
      <c r="V501" s="67" t="s">
        <v>1029</v>
      </c>
      <c r="W501" s="350"/>
      <c r="X501" s="454"/>
      <c r="Y501" s="454"/>
      <c r="Z501" s="454"/>
    </row>
    <row r="502" spans="1:26" s="67" customFormat="1" ht="14.25" hidden="1" customHeight="1">
      <c r="A502" s="350" t="s">
        <v>37</v>
      </c>
      <c r="B502" s="350" t="s">
        <v>146</v>
      </c>
      <c r="C502" s="350" t="s">
        <v>1025</v>
      </c>
      <c r="D502" s="399" t="s">
        <v>2794</v>
      </c>
      <c r="E502" s="350" t="s">
        <v>1500</v>
      </c>
      <c r="F502" s="67" t="s">
        <v>1776</v>
      </c>
      <c r="G502" s="67">
        <v>0</v>
      </c>
      <c r="I502" s="67" t="s">
        <v>2104</v>
      </c>
      <c r="J502" s="67" t="s">
        <v>43</v>
      </c>
      <c r="K502" s="67" t="s">
        <v>43</v>
      </c>
      <c r="L502" s="67" t="s">
        <v>767</v>
      </c>
      <c r="M502" s="67" t="s">
        <v>44</v>
      </c>
      <c r="N502" s="67">
        <v>24.764959999999999</v>
      </c>
      <c r="O502" s="67">
        <v>96.366919999999993</v>
      </c>
      <c r="P502" s="350" t="s">
        <v>768</v>
      </c>
      <c r="Q502" s="67" t="s">
        <v>757</v>
      </c>
      <c r="R502" s="353"/>
      <c r="S502" s="459"/>
      <c r="T502" s="91"/>
      <c r="U502" s="87" t="s">
        <v>1026</v>
      </c>
      <c r="V502" s="67" t="s">
        <v>1025</v>
      </c>
      <c r="W502" s="350"/>
      <c r="X502" s="454"/>
      <c r="Y502" s="454"/>
      <c r="Z502" s="454"/>
    </row>
    <row r="503" spans="1:26" s="67" customFormat="1" ht="14.25" hidden="1" customHeight="1">
      <c r="A503" s="350" t="s">
        <v>37</v>
      </c>
      <c r="B503" s="350" t="s">
        <v>146</v>
      </c>
      <c r="C503" s="350" t="s">
        <v>146</v>
      </c>
      <c r="D503" s="399" t="s">
        <v>1635</v>
      </c>
      <c r="J503" s="67" t="s">
        <v>793</v>
      </c>
      <c r="K503" s="350" t="s">
        <v>793</v>
      </c>
      <c r="L503" s="350" t="s">
        <v>793</v>
      </c>
      <c r="P503" s="67" t="s">
        <v>794</v>
      </c>
      <c r="R503" s="353"/>
      <c r="S503" s="354"/>
      <c r="T503" s="91"/>
      <c r="U503" s="87"/>
      <c r="V503" s="67" t="s">
        <v>146</v>
      </c>
      <c r="W503" s="350"/>
      <c r="X503" s="454"/>
      <c r="Y503" s="454"/>
      <c r="Z503" s="454"/>
    </row>
    <row r="504" spans="1:26" s="67" customFormat="1" ht="14.25" hidden="1" customHeight="1">
      <c r="A504" s="350" t="s">
        <v>37</v>
      </c>
      <c r="B504" s="350" t="s">
        <v>146</v>
      </c>
      <c r="C504" s="67" t="s">
        <v>1030</v>
      </c>
      <c r="D504" s="399" t="s">
        <v>1636</v>
      </c>
      <c r="E504" s="67" t="s">
        <v>1504</v>
      </c>
      <c r="F504" s="67" t="s">
        <v>1691</v>
      </c>
      <c r="G504" s="67" t="s">
        <v>1691</v>
      </c>
      <c r="H504" s="67" t="s">
        <v>41</v>
      </c>
      <c r="I504" s="350" t="s">
        <v>130</v>
      </c>
      <c r="J504" s="67" t="s">
        <v>43</v>
      </c>
      <c r="K504" s="67" t="s">
        <v>43</v>
      </c>
      <c r="L504" s="350" t="s">
        <v>755</v>
      </c>
      <c r="M504" s="67" t="s">
        <v>44</v>
      </c>
      <c r="N504" s="350">
        <v>24.998349999999999</v>
      </c>
      <c r="O504" s="350">
        <v>96.364949999999993</v>
      </c>
      <c r="P504" s="67" t="s">
        <v>756</v>
      </c>
      <c r="R504" s="353"/>
      <c r="S504" s="354"/>
      <c r="T504" s="91"/>
      <c r="U504" s="87"/>
      <c r="V504" s="67" t="s">
        <v>1030</v>
      </c>
      <c r="W504" s="350" t="s">
        <v>2135</v>
      </c>
      <c r="X504" s="454"/>
      <c r="Y504" s="454"/>
      <c r="Z504" s="454"/>
    </row>
    <row r="505" spans="1:26" s="67" customFormat="1" ht="14.25" hidden="1" customHeight="1">
      <c r="A505" s="350" t="s">
        <v>37</v>
      </c>
      <c r="B505" s="350" t="s">
        <v>146</v>
      </c>
      <c r="C505" s="350" t="s">
        <v>147</v>
      </c>
      <c r="D505" s="399" t="s">
        <v>2794</v>
      </c>
      <c r="E505" s="350" t="s">
        <v>1505</v>
      </c>
      <c r="H505" s="67" t="s">
        <v>41</v>
      </c>
      <c r="I505" s="350" t="s">
        <v>130</v>
      </c>
      <c r="J505" s="67" t="s">
        <v>43</v>
      </c>
      <c r="K505" s="67" t="s">
        <v>43</v>
      </c>
      <c r="L505" s="67" t="s">
        <v>43</v>
      </c>
      <c r="M505" s="67" t="s">
        <v>44</v>
      </c>
      <c r="N505" s="350">
        <v>24.998349999999999</v>
      </c>
      <c r="O505" s="350">
        <v>96.364949999999993</v>
      </c>
      <c r="P505" s="67" t="s">
        <v>756</v>
      </c>
      <c r="Q505" s="67" t="s">
        <v>775</v>
      </c>
      <c r="R505" s="353"/>
      <c r="S505" s="459"/>
      <c r="T505" s="91"/>
      <c r="U505" s="87"/>
      <c r="V505" s="67" t="s">
        <v>1031</v>
      </c>
      <c r="W505" s="345" t="s">
        <v>2241</v>
      </c>
      <c r="X505" s="454"/>
      <c r="Y505" s="454"/>
      <c r="Z505" s="454"/>
    </row>
    <row r="506" spans="1:26" s="67" customFormat="1" ht="14.25" hidden="1" customHeight="1">
      <c r="A506" s="350" t="s">
        <v>37</v>
      </c>
      <c r="B506" s="351" t="s">
        <v>146</v>
      </c>
      <c r="C506" s="351" t="s">
        <v>228</v>
      </c>
      <c r="D506" s="399" t="s">
        <v>2794</v>
      </c>
      <c r="E506" s="350" t="s">
        <v>1499</v>
      </c>
      <c r="F506" s="67" t="s">
        <v>1776</v>
      </c>
      <c r="G506" s="67" t="s">
        <v>1777</v>
      </c>
      <c r="H506" s="67" t="s">
        <v>41</v>
      </c>
      <c r="I506" s="350" t="s">
        <v>1308</v>
      </c>
      <c r="J506" s="67" t="s">
        <v>43</v>
      </c>
      <c r="K506" s="350" t="s">
        <v>43</v>
      </c>
      <c r="L506" s="350" t="s">
        <v>43</v>
      </c>
      <c r="M506" s="67" t="s">
        <v>44</v>
      </c>
      <c r="N506" s="350">
        <v>24.764800000000001</v>
      </c>
      <c r="O506" s="350">
        <v>96.367059999999995</v>
      </c>
      <c r="P506" s="350" t="s">
        <v>756</v>
      </c>
      <c r="Q506" s="67" t="s">
        <v>775</v>
      </c>
      <c r="R506" s="353"/>
      <c r="S506" s="459"/>
      <c r="T506" s="91"/>
      <c r="U506" s="87"/>
      <c r="V506" s="67" t="s">
        <v>228</v>
      </c>
      <c r="X506" s="454"/>
      <c r="Y506" s="454"/>
      <c r="Z506" s="454"/>
    </row>
    <row r="507" spans="1:26" s="67" customFormat="1" ht="14.25" hidden="1" customHeight="1">
      <c r="A507" s="354" t="s">
        <v>37</v>
      </c>
      <c r="B507" s="357" t="s">
        <v>2004</v>
      </c>
      <c r="C507" s="358" t="s">
        <v>2009</v>
      </c>
      <c r="D507" s="352"/>
      <c r="I507" s="350"/>
      <c r="J507" s="67" t="s">
        <v>1443</v>
      </c>
      <c r="K507" s="351" t="s">
        <v>43</v>
      </c>
      <c r="L507" s="351" t="s">
        <v>771</v>
      </c>
      <c r="M507" s="67" t="s">
        <v>773</v>
      </c>
      <c r="N507" s="350"/>
      <c r="O507" s="350"/>
      <c r="P507" s="67" t="s">
        <v>756</v>
      </c>
      <c r="R507" s="361"/>
      <c r="S507" s="354"/>
      <c r="T507" s="91">
        <v>43298</v>
      </c>
      <c r="U507" s="87"/>
      <c r="W507" s="350"/>
      <c r="X507" s="454"/>
      <c r="Y507" s="454"/>
      <c r="Z507" s="454"/>
    </row>
    <row r="508" spans="1:26" s="67" customFormat="1" ht="14.25" hidden="1" customHeight="1">
      <c r="A508" s="350" t="s">
        <v>37</v>
      </c>
      <c r="B508" s="350" t="s">
        <v>194</v>
      </c>
      <c r="C508" s="350" t="s">
        <v>195</v>
      </c>
      <c r="D508" s="399" t="s">
        <v>1635</v>
      </c>
      <c r="J508" s="67" t="s">
        <v>1443</v>
      </c>
      <c r="K508" s="67" t="s">
        <v>43</v>
      </c>
      <c r="L508" s="67" t="s">
        <v>43</v>
      </c>
      <c r="M508" s="67" t="s">
        <v>44</v>
      </c>
      <c r="N508" s="350"/>
      <c r="O508" s="350"/>
      <c r="P508" s="67" t="s">
        <v>756</v>
      </c>
      <c r="Q508" s="67" t="s">
        <v>775</v>
      </c>
      <c r="R508" s="353"/>
      <c r="S508" s="354"/>
      <c r="T508" s="91"/>
      <c r="U508" s="87" t="s">
        <v>1085</v>
      </c>
      <c r="V508" s="67" t="s">
        <v>195</v>
      </c>
      <c r="W508" s="350"/>
      <c r="X508" s="454"/>
      <c r="Y508" s="454"/>
      <c r="Z508" s="454"/>
    </row>
    <row r="509" spans="1:26" s="67" customFormat="1" ht="14.25" hidden="1" customHeight="1">
      <c r="A509" s="350" t="s">
        <v>37</v>
      </c>
      <c r="B509" s="350" t="s">
        <v>194</v>
      </c>
      <c r="C509" s="350" t="s">
        <v>1016</v>
      </c>
      <c r="D509" s="399" t="s">
        <v>1636</v>
      </c>
      <c r="E509" s="67" t="s">
        <v>1491</v>
      </c>
      <c r="F509" s="67" t="s">
        <v>1684</v>
      </c>
      <c r="G509" s="67" t="s">
        <v>1685</v>
      </c>
      <c r="I509" s="67">
        <v>0</v>
      </c>
      <c r="J509" s="67" t="s">
        <v>43</v>
      </c>
      <c r="K509" s="67" t="s">
        <v>43</v>
      </c>
      <c r="L509" s="67" t="s">
        <v>755</v>
      </c>
      <c r="M509" s="67" t="s">
        <v>44</v>
      </c>
      <c r="N509" s="350">
        <v>24.613976000000001</v>
      </c>
      <c r="O509" s="350">
        <v>97.461271999999994</v>
      </c>
      <c r="P509" s="350" t="s">
        <v>756</v>
      </c>
      <c r="Q509" s="350" t="s">
        <v>757</v>
      </c>
      <c r="R509" s="353"/>
      <c r="S509" s="354"/>
      <c r="T509" s="373">
        <v>42983</v>
      </c>
      <c r="U509" s="87" t="s">
        <v>1017</v>
      </c>
      <c r="V509" s="350" t="s">
        <v>1016</v>
      </c>
      <c r="W509" s="345" t="s">
        <v>2136</v>
      </c>
      <c r="X509" s="454"/>
      <c r="Y509" s="454"/>
      <c r="Z509" s="454"/>
    </row>
    <row r="510" spans="1:26" s="67" customFormat="1" ht="14.25" hidden="1" customHeight="1">
      <c r="A510" s="350" t="s">
        <v>37</v>
      </c>
      <c r="B510" s="350" t="s">
        <v>194</v>
      </c>
      <c r="C510" s="350" t="s">
        <v>221</v>
      </c>
      <c r="D510" s="399" t="s">
        <v>2794</v>
      </c>
      <c r="E510" s="67" t="s">
        <v>1489</v>
      </c>
      <c r="F510" s="67" t="s">
        <v>1772</v>
      </c>
      <c r="G510" s="67" t="s">
        <v>1773</v>
      </c>
      <c r="H510" s="67" t="s">
        <v>41</v>
      </c>
      <c r="I510" s="67" t="s">
        <v>1308</v>
      </c>
      <c r="J510" s="67" t="s">
        <v>43</v>
      </c>
      <c r="K510" s="67" t="s">
        <v>43</v>
      </c>
      <c r="L510" s="67" t="s">
        <v>43</v>
      </c>
      <c r="M510" s="67" t="s">
        <v>773</v>
      </c>
      <c r="N510" s="350">
        <v>24.461033</v>
      </c>
      <c r="O510" s="350">
        <v>97.537099999999995</v>
      </c>
      <c r="P510" s="350" t="s">
        <v>756</v>
      </c>
      <c r="Q510" s="67" t="s">
        <v>775</v>
      </c>
      <c r="R510" s="353"/>
      <c r="S510" s="459"/>
      <c r="T510" s="91"/>
      <c r="U510" s="87"/>
      <c r="V510" s="67" t="s">
        <v>221</v>
      </c>
      <c r="W510" s="350"/>
      <c r="X510" s="454"/>
      <c r="Y510" s="454"/>
      <c r="Z510" s="454"/>
    </row>
    <row r="511" spans="1:26" s="67" customFormat="1" ht="14.25" hidden="1" customHeight="1">
      <c r="A511" s="350" t="s">
        <v>37</v>
      </c>
      <c r="B511" s="350" t="s">
        <v>194</v>
      </c>
      <c r="C511" s="350" t="s">
        <v>206</v>
      </c>
      <c r="D511" s="399" t="s">
        <v>2794</v>
      </c>
      <c r="E511" s="67" t="s">
        <v>1493</v>
      </c>
      <c r="F511" s="67" t="s">
        <v>1774</v>
      </c>
      <c r="G511" s="67" t="s">
        <v>1775</v>
      </c>
      <c r="H511" s="67" t="s">
        <v>41</v>
      </c>
      <c r="I511" s="67" t="s">
        <v>1308</v>
      </c>
      <c r="J511" s="67" t="s">
        <v>43</v>
      </c>
      <c r="K511" s="67" t="s">
        <v>43</v>
      </c>
      <c r="L511" s="67" t="s">
        <v>43</v>
      </c>
      <c r="M511" s="67" t="s">
        <v>773</v>
      </c>
      <c r="N511" s="350">
        <v>24.661905999999998</v>
      </c>
      <c r="O511" s="350">
        <v>97.573126000000002</v>
      </c>
      <c r="P511" s="17" t="s">
        <v>1964</v>
      </c>
      <c r="Q511" s="350" t="s">
        <v>775</v>
      </c>
      <c r="R511" s="353"/>
      <c r="S511" s="459"/>
      <c r="T511" s="373"/>
      <c r="U511" s="87"/>
      <c r="V511" s="67" t="s">
        <v>206</v>
      </c>
      <c r="W511" s="350"/>
      <c r="X511" s="454"/>
      <c r="Y511" s="454"/>
      <c r="Z511" s="454"/>
    </row>
    <row r="512" spans="1:26" s="67" customFormat="1" ht="14.25" hidden="1" customHeight="1">
      <c r="A512" s="350" t="s">
        <v>37</v>
      </c>
      <c r="B512" s="350" t="s">
        <v>194</v>
      </c>
      <c r="C512" s="350" t="s">
        <v>279</v>
      </c>
      <c r="D512" s="399" t="s">
        <v>2794</v>
      </c>
      <c r="E512" s="67" t="s">
        <v>1494</v>
      </c>
      <c r="F512" s="67" t="s">
        <v>1774</v>
      </c>
      <c r="G512" s="67" t="s">
        <v>1775</v>
      </c>
      <c r="H512" s="67" t="s">
        <v>41</v>
      </c>
      <c r="I512" s="350" t="s">
        <v>1308</v>
      </c>
      <c r="J512" s="67" t="s">
        <v>43</v>
      </c>
      <c r="K512" s="67" t="s">
        <v>43</v>
      </c>
      <c r="L512" s="67" t="s">
        <v>43</v>
      </c>
      <c r="M512" s="67" t="s">
        <v>773</v>
      </c>
      <c r="N512" s="350">
        <v>24.688338999999999</v>
      </c>
      <c r="O512" s="350">
        <v>97.568331999999998</v>
      </c>
      <c r="P512" s="17" t="s">
        <v>1964</v>
      </c>
      <c r="Q512" s="67" t="s">
        <v>775</v>
      </c>
      <c r="R512" s="353"/>
      <c r="S512" s="459"/>
      <c r="T512" s="91"/>
      <c r="U512" s="87"/>
      <c r="V512" s="67" t="s">
        <v>279</v>
      </c>
      <c r="X512" s="454"/>
      <c r="Y512" s="454"/>
      <c r="Z512" s="454"/>
    </row>
    <row r="513" spans="1:26" s="67" customFormat="1" ht="14.25" hidden="1" customHeight="1">
      <c r="A513" s="350" t="s">
        <v>37</v>
      </c>
      <c r="B513" s="350" t="s">
        <v>194</v>
      </c>
      <c r="C513" s="350" t="s">
        <v>196</v>
      </c>
      <c r="D513" s="399" t="s">
        <v>1635</v>
      </c>
      <c r="J513" s="67" t="s">
        <v>1443</v>
      </c>
      <c r="K513" s="67" t="s">
        <v>43</v>
      </c>
      <c r="L513" s="350" t="s">
        <v>43</v>
      </c>
      <c r="M513" s="67" t="s">
        <v>44</v>
      </c>
      <c r="N513" s="350"/>
      <c r="O513" s="350"/>
      <c r="P513" s="350" t="s">
        <v>756</v>
      </c>
      <c r="Q513" s="67" t="s">
        <v>775</v>
      </c>
      <c r="R513" s="353"/>
      <c r="S513" s="354"/>
      <c r="T513" s="91"/>
      <c r="U513" s="355" t="s">
        <v>1085</v>
      </c>
      <c r="V513" s="67" t="s">
        <v>196</v>
      </c>
      <c r="W513" s="350"/>
      <c r="X513" s="454"/>
      <c r="Y513" s="454"/>
      <c r="Z513" s="454"/>
    </row>
    <row r="514" spans="1:26" s="67" customFormat="1" ht="14.25" hidden="1" customHeight="1">
      <c r="A514" s="350" t="s">
        <v>37</v>
      </c>
      <c r="B514" s="350" t="s">
        <v>194</v>
      </c>
      <c r="C514" s="350" t="s">
        <v>198</v>
      </c>
      <c r="D514" s="399" t="s">
        <v>1635</v>
      </c>
      <c r="H514" s="350"/>
      <c r="J514" s="67" t="s">
        <v>1443</v>
      </c>
      <c r="K514" s="350" t="s">
        <v>43</v>
      </c>
      <c r="L514" s="350" t="s">
        <v>43</v>
      </c>
      <c r="M514" s="67" t="s">
        <v>44</v>
      </c>
      <c r="N514" s="350"/>
      <c r="O514" s="350"/>
      <c r="P514" s="350" t="s">
        <v>756</v>
      </c>
      <c r="Q514" s="67" t="s">
        <v>775</v>
      </c>
      <c r="R514" s="353"/>
      <c r="S514" s="354"/>
      <c r="T514" s="91"/>
      <c r="U514" s="87" t="s">
        <v>1085</v>
      </c>
      <c r="V514" s="67" t="s">
        <v>198</v>
      </c>
      <c r="W514" s="350"/>
      <c r="X514" s="454"/>
      <c r="Y514" s="454"/>
      <c r="Z514" s="454"/>
    </row>
    <row r="515" spans="1:26" s="67" customFormat="1" ht="14.25" hidden="1" customHeight="1">
      <c r="A515" s="350" t="s">
        <v>37</v>
      </c>
      <c r="B515" s="350" t="s">
        <v>194</v>
      </c>
      <c r="C515" s="350" t="s">
        <v>1007</v>
      </c>
      <c r="D515" s="399" t="s">
        <v>2794</v>
      </c>
      <c r="E515" s="67" t="s">
        <v>1484</v>
      </c>
      <c r="F515" s="67" t="s">
        <v>1843</v>
      </c>
      <c r="G515" s="67" t="s">
        <v>1844</v>
      </c>
      <c r="H515" s="350"/>
      <c r="I515" s="350" t="s">
        <v>2104</v>
      </c>
      <c r="J515" s="67" t="s">
        <v>43</v>
      </c>
      <c r="K515" s="67" t="s">
        <v>43</v>
      </c>
      <c r="L515" s="67" t="s">
        <v>767</v>
      </c>
      <c r="M515" s="67" t="s">
        <v>44</v>
      </c>
      <c r="N515" s="350">
        <v>24.377054000000001</v>
      </c>
      <c r="O515" s="350">
        <v>97.343406999999999</v>
      </c>
      <c r="P515" s="67" t="s">
        <v>768</v>
      </c>
      <c r="Q515" s="67" t="s">
        <v>757</v>
      </c>
      <c r="R515" s="353"/>
      <c r="S515" s="459"/>
      <c r="T515" s="91"/>
      <c r="U515" s="87" t="s">
        <v>1008</v>
      </c>
      <c r="V515" s="67" t="s">
        <v>1007</v>
      </c>
      <c r="X515" s="454"/>
      <c r="Y515" s="454"/>
      <c r="Z515" s="454"/>
    </row>
    <row r="516" spans="1:26" s="67" customFormat="1" ht="14.25" hidden="1" customHeight="1">
      <c r="A516" s="350" t="s">
        <v>37</v>
      </c>
      <c r="B516" s="350" t="s">
        <v>194</v>
      </c>
      <c r="C516" s="350" t="s">
        <v>278</v>
      </c>
      <c r="D516" s="399" t="s">
        <v>1635</v>
      </c>
      <c r="H516" s="350"/>
      <c r="J516" s="67" t="s">
        <v>1443</v>
      </c>
      <c r="K516" s="67" t="s">
        <v>43</v>
      </c>
      <c r="L516" s="67" t="s">
        <v>1094</v>
      </c>
      <c r="M516" s="67" t="s">
        <v>773</v>
      </c>
      <c r="N516" s="350"/>
      <c r="O516" s="350"/>
      <c r="P516" s="67" t="s">
        <v>756</v>
      </c>
      <c r="Q516" s="67" t="s">
        <v>757</v>
      </c>
      <c r="R516" s="353"/>
      <c r="S516" s="354"/>
      <c r="T516" s="91">
        <v>42849</v>
      </c>
      <c r="U516" s="87"/>
      <c r="X516" s="454"/>
      <c r="Y516" s="454"/>
      <c r="Z516" s="454"/>
    </row>
    <row r="517" spans="1:26" s="67" customFormat="1" ht="14.25" hidden="1" customHeight="1">
      <c r="A517" s="350" t="s">
        <v>37</v>
      </c>
      <c r="B517" s="350" t="s">
        <v>194</v>
      </c>
      <c r="C517" s="350" t="s">
        <v>270</v>
      </c>
      <c r="D517" s="399" t="s">
        <v>2794</v>
      </c>
      <c r="E517" s="67" t="s">
        <v>1459</v>
      </c>
      <c r="F517" s="67" t="s">
        <v>1755</v>
      </c>
      <c r="G517" s="67" t="s">
        <v>1757</v>
      </c>
      <c r="H517" s="350" t="s">
        <v>41</v>
      </c>
      <c r="I517" s="350" t="s">
        <v>130</v>
      </c>
      <c r="J517" s="67" t="s">
        <v>43</v>
      </c>
      <c r="K517" s="350" t="s">
        <v>43</v>
      </c>
      <c r="L517" s="350" t="s">
        <v>43</v>
      </c>
      <c r="M517" s="67" t="s">
        <v>44</v>
      </c>
      <c r="N517" s="350">
        <v>24.200972</v>
      </c>
      <c r="O517" s="350">
        <v>97.718582999999995</v>
      </c>
      <c r="P517" s="350" t="s">
        <v>756</v>
      </c>
      <c r="Q517" s="67" t="s">
        <v>775</v>
      </c>
      <c r="R517" s="353"/>
      <c r="S517" s="459"/>
      <c r="T517" s="91"/>
      <c r="U517" s="87"/>
      <c r="V517" s="67" t="s">
        <v>270</v>
      </c>
      <c r="W517" s="350"/>
      <c r="X517" s="454"/>
      <c r="Y517" s="454"/>
      <c r="Z517" s="454"/>
    </row>
    <row r="518" spans="1:26" s="67" customFormat="1" ht="14.25" hidden="1" customHeight="1">
      <c r="A518" s="350" t="s">
        <v>37</v>
      </c>
      <c r="B518" s="350" t="s">
        <v>194</v>
      </c>
      <c r="C518" s="350" t="s">
        <v>271</v>
      </c>
      <c r="D518" s="399" t="s">
        <v>2794</v>
      </c>
      <c r="E518" s="350" t="s">
        <v>1460</v>
      </c>
      <c r="F518" s="350" t="s">
        <v>1755</v>
      </c>
      <c r="G518" s="350" t="s">
        <v>1757</v>
      </c>
      <c r="H518" s="350" t="s">
        <v>41</v>
      </c>
      <c r="I518" s="350" t="s">
        <v>42</v>
      </c>
      <c r="J518" s="350" t="s">
        <v>43</v>
      </c>
      <c r="K518" s="350" t="s">
        <v>43</v>
      </c>
      <c r="L518" s="350" t="s">
        <v>43</v>
      </c>
      <c r="M518" s="350" t="s">
        <v>44</v>
      </c>
      <c r="N518" s="350">
        <v>24.205417000000001</v>
      </c>
      <c r="O518" s="350">
        <v>97.724566999999993</v>
      </c>
      <c r="P518" s="350" t="s">
        <v>756</v>
      </c>
      <c r="Q518" s="350" t="s">
        <v>775</v>
      </c>
      <c r="R518" s="353"/>
      <c r="S518" s="459"/>
      <c r="T518" s="373"/>
      <c r="U518" s="355"/>
      <c r="V518" s="350" t="s">
        <v>271</v>
      </c>
      <c r="W518" s="350"/>
      <c r="X518" s="454"/>
      <c r="Y518" s="454"/>
      <c r="Z518" s="454"/>
    </row>
    <row r="519" spans="1:26" s="67" customFormat="1" ht="14.25" hidden="1" customHeight="1">
      <c r="A519" s="350" t="s">
        <v>37</v>
      </c>
      <c r="B519" s="350" t="s">
        <v>194</v>
      </c>
      <c r="C519" s="350" t="s">
        <v>1102</v>
      </c>
      <c r="D519" s="399" t="s">
        <v>1635</v>
      </c>
      <c r="J519" s="67" t="s">
        <v>43</v>
      </c>
      <c r="K519" s="67" t="s">
        <v>43</v>
      </c>
      <c r="L519" s="67" t="s">
        <v>1082</v>
      </c>
      <c r="M519" s="67" t="s">
        <v>44</v>
      </c>
      <c r="N519" s="350"/>
      <c r="O519" s="350"/>
      <c r="P519" s="67" t="s">
        <v>756</v>
      </c>
      <c r="R519" s="85"/>
      <c r="S519" s="354"/>
      <c r="T519" s="91"/>
      <c r="U519" s="87"/>
      <c r="V519" s="67" t="s">
        <v>1103</v>
      </c>
      <c r="X519" s="454"/>
      <c r="Y519" s="454"/>
      <c r="Z519" s="454"/>
    </row>
    <row r="520" spans="1:26" s="67" customFormat="1" ht="14.25" hidden="1" customHeight="1">
      <c r="A520" s="350" t="s">
        <v>37</v>
      </c>
      <c r="B520" s="350" t="s">
        <v>194</v>
      </c>
      <c r="C520" s="350" t="s">
        <v>1104</v>
      </c>
      <c r="D520" s="399" t="s">
        <v>1635</v>
      </c>
      <c r="H520" s="350"/>
      <c r="I520" s="350"/>
      <c r="J520" s="67" t="s">
        <v>43</v>
      </c>
      <c r="K520" s="67" t="s">
        <v>43</v>
      </c>
      <c r="L520" s="67" t="s">
        <v>1082</v>
      </c>
      <c r="M520" s="67" t="s">
        <v>44</v>
      </c>
      <c r="N520" s="350"/>
      <c r="O520" s="350"/>
      <c r="P520" s="67" t="s">
        <v>756</v>
      </c>
      <c r="R520" s="353"/>
      <c r="S520" s="354"/>
      <c r="T520" s="91"/>
      <c r="U520" s="87"/>
      <c r="V520" s="67" t="s">
        <v>1105</v>
      </c>
      <c r="W520" s="350"/>
      <c r="X520" s="454"/>
      <c r="Y520" s="454"/>
      <c r="Z520" s="454"/>
    </row>
    <row r="521" spans="1:26" s="67" customFormat="1" ht="14.25" hidden="1" customHeight="1">
      <c r="A521" s="350" t="s">
        <v>37</v>
      </c>
      <c r="B521" s="350" t="s">
        <v>194</v>
      </c>
      <c r="C521" s="350" t="s">
        <v>1106</v>
      </c>
      <c r="D521" s="399" t="s">
        <v>1635</v>
      </c>
      <c r="H521" s="350"/>
      <c r="J521" s="67" t="s">
        <v>43</v>
      </c>
      <c r="K521" s="67" t="s">
        <v>43</v>
      </c>
      <c r="L521" s="67" t="s">
        <v>1082</v>
      </c>
      <c r="M521" s="67" t="s">
        <v>44</v>
      </c>
      <c r="N521" s="350"/>
      <c r="O521" s="350"/>
      <c r="P521" s="350" t="s">
        <v>756</v>
      </c>
      <c r="R521" s="353"/>
      <c r="S521" s="354"/>
      <c r="T521" s="91"/>
      <c r="U521" s="87"/>
      <c r="V521" s="67" t="s">
        <v>1107</v>
      </c>
      <c r="W521" s="350"/>
      <c r="X521" s="454"/>
      <c r="Y521" s="454"/>
      <c r="Z521" s="454"/>
    </row>
    <row r="522" spans="1:26" s="67" customFormat="1" ht="14.25" hidden="1" customHeight="1">
      <c r="A522" s="350" t="s">
        <v>37</v>
      </c>
      <c r="B522" s="350" t="s">
        <v>194</v>
      </c>
      <c r="C522" s="350" t="s">
        <v>272</v>
      </c>
      <c r="D522" s="399" t="s">
        <v>2794</v>
      </c>
      <c r="E522" s="67" t="s">
        <v>1458</v>
      </c>
      <c r="F522" s="67" t="s">
        <v>1755</v>
      </c>
      <c r="G522" s="67" t="s">
        <v>1756</v>
      </c>
      <c r="H522" s="350" t="s">
        <v>41</v>
      </c>
      <c r="I522" s="350" t="s">
        <v>130</v>
      </c>
      <c r="J522" s="67" t="s">
        <v>43</v>
      </c>
      <c r="K522" s="67" t="s">
        <v>43</v>
      </c>
      <c r="L522" s="350" t="s">
        <v>43</v>
      </c>
      <c r="M522" s="67" t="s">
        <v>44</v>
      </c>
      <c r="N522" s="350">
        <v>24.200433</v>
      </c>
      <c r="O522" s="350">
        <v>97.717133000000004</v>
      </c>
      <c r="P522" s="350" t="s">
        <v>756</v>
      </c>
      <c r="Q522" s="67" t="s">
        <v>775</v>
      </c>
      <c r="R522" s="353"/>
      <c r="S522" s="459"/>
      <c r="T522" s="91"/>
      <c r="U522" s="87"/>
      <c r="V522" s="67" t="s">
        <v>272</v>
      </c>
      <c r="W522" s="350"/>
      <c r="X522" s="454"/>
      <c r="Y522" s="454"/>
      <c r="Z522" s="454"/>
    </row>
    <row r="523" spans="1:26" s="67" customFormat="1" ht="14.25" hidden="1" customHeight="1">
      <c r="A523" s="350" t="s">
        <v>37</v>
      </c>
      <c r="B523" s="350" t="s">
        <v>194</v>
      </c>
      <c r="C523" s="350" t="s">
        <v>1108</v>
      </c>
      <c r="D523" s="399" t="s">
        <v>1635</v>
      </c>
      <c r="H523" s="350"/>
      <c r="I523" s="350"/>
      <c r="J523" s="67" t="s">
        <v>1094</v>
      </c>
      <c r="K523" s="67" t="s">
        <v>43</v>
      </c>
      <c r="L523" s="67" t="s">
        <v>755</v>
      </c>
      <c r="M523" s="67" t="s">
        <v>44</v>
      </c>
      <c r="N523" s="350"/>
      <c r="O523" s="350"/>
      <c r="P523" s="67" t="s">
        <v>756</v>
      </c>
      <c r="R523" s="353"/>
      <c r="S523" s="354"/>
      <c r="T523" s="91"/>
      <c r="U523" s="87"/>
      <c r="V523" s="67" t="s">
        <v>1108</v>
      </c>
      <c r="W523" s="350"/>
      <c r="X523" s="454"/>
      <c r="Y523" s="454"/>
      <c r="Z523" s="454"/>
    </row>
    <row r="524" spans="1:26" s="67" customFormat="1" ht="14.25" hidden="1" customHeight="1">
      <c r="A524" s="350" t="s">
        <v>37</v>
      </c>
      <c r="B524" s="350" t="s">
        <v>194</v>
      </c>
      <c r="C524" s="350" t="s">
        <v>277</v>
      </c>
      <c r="D524" s="399" t="s">
        <v>1635</v>
      </c>
      <c r="H524" s="350"/>
      <c r="I524" s="350"/>
      <c r="J524" s="67" t="s">
        <v>1443</v>
      </c>
      <c r="K524" s="67" t="s">
        <v>43</v>
      </c>
      <c r="L524" s="67" t="s">
        <v>1094</v>
      </c>
      <c r="M524" s="67" t="s">
        <v>44</v>
      </c>
      <c r="N524" s="350"/>
      <c r="O524" s="350"/>
      <c r="P524" s="67" t="s">
        <v>756</v>
      </c>
      <c r="Q524" s="67" t="s">
        <v>757</v>
      </c>
      <c r="R524" s="353"/>
      <c r="S524" s="354"/>
      <c r="T524" s="91">
        <v>42849</v>
      </c>
      <c r="U524" s="87"/>
      <c r="W524" s="350"/>
      <c r="X524" s="454"/>
      <c r="Y524" s="454"/>
      <c r="Z524" s="454"/>
    </row>
    <row r="525" spans="1:26" s="67" customFormat="1" ht="14.25" hidden="1" customHeight="1">
      <c r="A525" s="350" t="s">
        <v>37</v>
      </c>
      <c r="B525" s="350" t="s">
        <v>194</v>
      </c>
      <c r="C525" s="350" t="s">
        <v>1013</v>
      </c>
      <c r="D525" s="399" t="s">
        <v>1636</v>
      </c>
      <c r="E525" s="67" t="s">
        <v>1488</v>
      </c>
      <c r="F525" s="67" t="s">
        <v>1682</v>
      </c>
      <c r="G525" s="67" t="s">
        <v>1682</v>
      </c>
      <c r="I525" s="67">
        <v>0</v>
      </c>
      <c r="J525" s="67" t="s">
        <v>43</v>
      </c>
      <c r="K525" s="67" t="s">
        <v>43</v>
      </c>
      <c r="L525" s="67" t="s">
        <v>755</v>
      </c>
      <c r="M525" s="67" t="s">
        <v>44</v>
      </c>
      <c r="N525" s="350">
        <v>24.441697000000001</v>
      </c>
      <c r="O525" s="350">
        <v>97.409474000000003</v>
      </c>
      <c r="P525" s="67" t="s">
        <v>768</v>
      </c>
      <c r="Q525" s="67" t="s">
        <v>757</v>
      </c>
      <c r="R525" s="353"/>
      <c r="S525" s="354"/>
      <c r="T525" s="91">
        <v>42983</v>
      </c>
      <c r="U525" s="87" t="s">
        <v>1014</v>
      </c>
      <c r="V525" s="67" t="s">
        <v>1013</v>
      </c>
      <c r="W525" s="345" t="s">
        <v>2137</v>
      </c>
      <c r="X525" s="454"/>
      <c r="Y525" s="454"/>
      <c r="Z525" s="454"/>
    </row>
    <row r="526" spans="1:26" s="67" customFormat="1" ht="14.25" hidden="1" customHeight="1">
      <c r="A526" s="350" t="s">
        <v>37</v>
      </c>
      <c r="B526" s="350" t="s">
        <v>194</v>
      </c>
      <c r="C526" s="350" t="s">
        <v>199</v>
      </c>
      <c r="D526" s="399" t="s">
        <v>2794</v>
      </c>
      <c r="E526" s="350" t="s">
        <v>1466</v>
      </c>
      <c r="F526" s="350" t="s">
        <v>1761</v>
      </c>
      <c r="G526" s="350" t="s">
        <v>1761</v>
      </c>
      <c r="H526" s="350" t="s">
        <v>41</v>
      </c>
      <c r="I526" s="350" t="s">
        <v>42</v>
      </c>
      <c r="J526" s="67" t="s">
        <v>43</v>
      </c>
      <c r="K526" s="67" t="s">
        <v>43</v>
      </c>
      <c r="L526" s="350" t="s">
        <v>43</v>
      </c>
      <c r="M526" s="67" t="s">
        <v>44</v>
      </c>
      <c r="N526" s="350">
        <v>24.245100000000001</v>
      </c>
      <c r="O526" s="350">
        <v>97.325019999999995</v>
      </c>
      <c r="P526" s="350" t="s">
        <v>756</v>
      </c>
      <c r="Q526" s="67" t="s">
        <v>775</v>
      </c>
      <c r="R526" s="353"/>
      <c r="S526" s="459"/>
      <c r="T526" s="91"/>
      <c r="U526" s="355"/>
      <c r="V526" s="350" t="s">
        <v>199</v>
      </c>
      <c r="W526" s="350"/>
      <c r="X526" s="454"/>
      <c r="Y526" s="454"/>
      <c r="Z526" s="454"/>
    </row>
    <row r="527" spans="1:26" s="67" customFormat="1" ht="14.25" hidden="1" customHeight="1">
      <c r="A527" s="350" t="s">
        <v>37</v>
      </c>
      <c r="B527" s="350" t="s">
        <v>194</v>
      </c>
      <c r="C527" s="350" t="s">
        <v>276</v>
      </c>
      <c r="D527" s="399" t="s">
        <v>1635</v>
      </c>
      <c r="H527" s="350"/>
      <c r="I527" s="350"/>
      <c r="J527" s="67" t="s">
        <v>1443</v>
      </c>
      <c r="K527" s="67" t="s">
        <v>43</v>
      </c>
      <c r="L527" s="67" t="s">
        <v>43</v>
      </c>
      <c r="M527" s="67" t="s">
        <v>44</v>
      </c>
      <c r="N527" s="350"/>
      <c r="O527" s="350"/>
      <c r="P527" s="350" t="s">
        <v>756</v>
      </c>
      <c r="Q527" s="67" t="s">
        <v>775</v>
      </c>
      <c r="R527" s="353"/>
      <c r="S527" s="354"/>
      <c r="T527" s="91"/>
      <c r="U527" s="87" t="s">
        <v>1085</v>
      </c>
      <c r="V527" s="67" t="s">
        <v>276</v>
      </c>
      <c r="W527" s="350"/>
      <c r="X527" s="454"/>
      <c r="Y527" s="454"/>
      <c r="Z527" s="454"/>
    </row>
    <row r="528" spans="1:26" s="67" customFormat="1" ht="14.25" hidden="1" customHeight="1">
      <c r="A528" s="350" t="s">
        <v>37</v>
      </c>
      <c r="B528" s="350" t="s">
        <v>194</v>
      </c>
      <c r="C528" s="350" t="s">
        <v>1011</v>
      </c>
      <c r="D528" s="399" t="s">
        <v>1636</v>
      </c>
      <c r="E528" s="67" t="s">
        <v>1487</v>
      </c>
      <c r="F528" s="67" t="s">
        <v>1681</v>
      </c>
      <c r="G528" s="67" t="s">
        <v>1681</v>
      </c>
      <c r="I528" s="67">
        <v>0</v>
      </c>
      <c r="J528" s="67" t="s">
        <v>43</v>
      </c>
      <c r="K528" s="67" t="s">
        <v>43</v>
      </c>
      <c r="L528" s="67" t="s">
        <v>755</v>
      </c>
      <c r="M528" s="67" t="s">
        <v>44</v>
      </c>
      <c r="N528" s="350">
        <v>24.410008999999999</v>
      </c>
      <c r="O528" s="350">
        <v>97.321659999999994</v>
      </c>
      <c r="P528" s="67" t="s">
        <v>768</v>
      </c>
      <c r="Q528" s="67" t="s">
        <v>757</v>
      </c>
      <c r="R528" s="353"/>
      <c r="S528" s="354"/>
      <c r="T528" s="91">
        <v>42983</v>
      </c>
      <c r="U528" s="87" t="s">
        <v>1012</v>
      </c>
      <c r="V528" s="67" t="s">
        <v>1011</v>
      </c>
      <c r="W528" s="350" t="s">
        <v>2138</v>
      </c>
      <c r="X528" s="454"/>
      <c r="Y528" s="454"/>
      <c r="Z528" s="454"/>
    </row>
    <row r="529" spans="1:26" s="67" customFormat="1" ht="14.25" hidden="1" customHeight="1">
      <c r="A529" s="350" t="s">
        <v>37</v>
      </c>
      <c r="B529" s="350" t="s">
        <v>194</v>
      </c>
      <c r="C529" s="350" t="s">
        <v>1023</v>
      </c>
      <c r="D529" s="399" t="s">
        <v>1636</v>
      </c>
      <c r="E529" s="350" t="s">
        <v>1498</v>
      </c>
      <c r="F529" s="350" t="s">
        <v>1689</v>
      </c>
      <c r="G529" s="350" t="s">
        <v>1690</v>
      </c>
      <c r="H529" s="350"/>
      <c r="I529" s="350">
        <v>0</v>
      </c>
      <c r="J529" s="67" t="s">
        <v>43</v>
      </c>
      <c r="K529" s="67" t="s">
        <v>43</v>
      </c>
      <c r="L529" s="350" t="s">
        <v>755</v>
      </c>
      <c r="M529" s="67" t="s">
        <v>44</v>
      </c>
      <c r="N529" s="67">
        <v>24.759551999999999</v>
      </c>
      <c r="O529" s="67">
        <v>97.276591999999994</v>
      </c>
      <c r="P529" s="350" t="s">
        <v>768</v>
      </c>
      <c r="Q529" s="67" t="s">
        <v>757</v>
      </c>
      <c r="R529" s="353"/>
      <c r="S529" s="354"/>
      <c r="T529" s="91">
        <v>42983</v>
      </c>
      <c r="U529" s="355" t="s">
        <v>1024</v>
      </c>
      <c r="V529" s="350" t="s">
        <v>1023</v>
      </c>
      <c r="W529" s="345" t="s">
        <v>2139</v>
      </c>
      <c r="X529" s="454"/>
      <c r="Y529" s="454"/>
      <c r="Z529" s="454"/>
    </row>
    <row r="530" spans="1:26" s="67" customFormat="1" ht="14.25" hidden="1" customHeight="1">
      <c r="A530" s="350" t="s">
        <v>37</v>
      </c>
      <c r="B530" s="350" t="s">
        <v>194</v>
      </c>
      <c r="C530" s="350" t="s">
        <v>200</v>
      </c>
      <c r="D530" s="399" t="s">
        <v>1636</v>
      </c>
      <c r="E530" s="350" t="s">
        <v>1472</v>
      </c>
      <c r="F530" s="350" t="s">
        <v>1650</v>
      </c>
      <c r="G530" s="350" t="s">
        <v>1651</v>
      </c>
      <c r="H530" s="350"/>
      <c r="I530" s="350">
        <v>0</v>
      </c>
      <c r="J530" s="67" t="s">
        <v>43</v>
      </c>
      <c r="K530" s="67" t="s">
        <v>43</v>
      </c>
      <c r="L530" s="350" t="s">
        <v>755</v>
      </c>
      <c r="M530" s="67" t="s">
        <v>44</v>
      </c>
      <c r="N530" s="350">
        <v>24.251860000000001</v>
      </c>
      <c r="O530" s="350">
        <v>97.346940000000004</v>
      </c>
      <c r="P530" s="350" t="s">
        <v>756</v>
      </c>
      <c r="Q530" s="67" t="s">
        <v>775</v>
      </c>
      <c r="R530" s="353"/>
      <c r="S530" s="354"/>
      <c r="T530" s="91"/>
      <c r="U530" s="355" t="s">
        <v>994</v>
      </c>
      <c r="V530" s="350" t="s">
        <v>200</v>
      </c>
      <c r="W530" s="345" t="s">
        <v>2140</v>
      </c>
      <c r="X530" s="454"/>
      <c r="Y530" s="454"/>
      <c r="Z530" s="454"/>
    </row>
    <row r="531" spans="1:26" s="350" customFormat="1" ht="14.25" hidden="1" customHeight="1">
      <c r="A531" s="350" t="s">
        <v>37</v>
      </c>
      <c r="B531" s="350" t="s">
        <v>194</v>
      </c>
      <c r="C531" s="350" t="s">
        <v>202</v>
      </c>
      <c r="D531" s="399" t="s">
        <v>2794</v>
      </c>
      <c r="E531" s="350" t="s">
        <v>1469</v>
      </c>
      <c r="F531" s="350" t="s">
        <v>1650</v>
      </c>
      <c r="G531" s="350" t="s">
        <v>1651</v>
      </c>
      <c r="H531" s="350" t="s">
        <v>41</v>
      </c>
      <c r="I531" s="350" t="s">
        <v>130</v>
      </c>
      <c r="J531" s="350" t="s">
        <v>43</v>
      </c>
      <c r="K531" s="350" t="s">
        <v>43</v>
      </c>
      <c r="L531" s="350" t="s">
        <v>43</v>
      </c>
      <c r="M531" s="350" t="s">
        <v>44</v>
      </c>
      <c r="N531" s="350">
        <v>24.250689999999999</v>
      </c>
      <c r="O531" s="350">
        <v>97.344359999999995</v>
      </c>
      <c r="P531" s="350" t="s">
        <v>756</v>
      </c>
      <c r="Q531" s="350" t="s">
        <v>775</v>
      </c>
      <c r="R531" s="353"/>
      <c r="S531" s="459"/>
      <c r="T531" s="373"/>
      <c r="U531" s="355"/>
      <c r="V531" s="350" t="s">
        <v>202</v>
      </c>
      <c r="X531" s="454"/>
      <c r="Y531" s="454"/>
      <c r="Z531" s="454"/>
    </row>
    <row r="532" spans="1:26" s="67" customFormat="1" ht="14.25" hidden="1" customHeight="1">
      <c r="A532" s="350" t="s">
        <v>37</v>
      </c>
      <c r="B532" s="350" t="s">
        <v>194</v>
      </c>
      <c r="C532" s="350" t="s">
        <v>1001</v>
      </c>
      <c r="D532" s="399" t="s">
        <v>1636</v>
      </c>
      <c r="E532" s="67" t="s">
        <v>1471</v>
      </c>
      <c r="F532" s="67" t="s">
        <v>1650</v>
      </c>
      <c r="G532" s="67" t="s">
        <v>1680</v>
      </c>
      <c r="H532" s="67" t="s">
        <v>41</v>
      </c>
      <c r="I532" s="350" t="s">
        <v>42</v>
      </c>
      <c r="J532" s="67" t="s">
        <v>43</v>
      </c>
      <c r="K532" s="67" t="s">
        <v>43</v>
      </c>
      <c r="L532" s="67" t="s">
        <v>755</v>
      </c>
      <c r="M532" s="67" t="s">
        <v>44</v>
      </c>
      <c r="N532" s="350">
        <v>24.25177</v>
      </c>
      <c r="O532" s="350">
        <v>97.346950000000007</v>
      </c>
      <c r="P532" s="67" t="s">
        <v>756</v>
      </c>
      <c r="R532" s="353"/>
      <c r="S532" s="354"/>
      <c r="T532" s="91"/>
      <c r="U532" s="87"/>
      <c r="V532" s="67" t="s">
        <v>1001</v>
      </c>
      <c r="W532" s="67" t="s">
        <v>2141</v>
      </c>
      <c r="X532" s="454"/>
      <c r="Y532" s="454"/>
      <c r="Z532" s="454"/>
    </row>
    <row r="533" spans="1:26" s="67" customFormat="1" ht="14.25" hidden="1" customHeight="1">
      <c r="A533" s="358" t="s">
        <v>37</v>
      </c>
      <c r="B533" s="357" t="s">
        <v>194</v>
      </c>
      <c r="C533" s="351" t="s">
        <v>1925</v>
      </c>
      <c r="D533" s="352"/>
      <c r="H533" s="350"/>
      <c r="I533" s="350"/>
      <c r="J533" s="67" t="s">
        <v>1443</v>
      </c>
      <c r="K533" s="67" t="s">
        <v>43</v>
      </c>
      <c r="L533" s="67" t="s">
        <v>43</v>
      </c>
      <c r="M533" s="67" t="s">
        <v>44</v>
      </c>
      <c r="N533" s="350"/>
      <c r="O533" s="350"/>
      <c r="P533" s="67" t="s">
        <v>756</v>
      </c>
      <c r="Q533" s="67" t="s">
        <v>1921</v>
      </c>
      <c r="R533" s="361"/>
      <c r="S533" s="354"/>
      <c r="T533" s="91">
        <v>43270</v>
      </c>
      <c r="U533" s="87"/>
      <c r="W533" s="350"/>
      <c r="X533" s="454"/>
      <c r="Y533" s="454"/>
      <c r="Z533" s="454"/>
    </row>
    <row r="534" spans="1:26" s="67" customFormat="1" ht="14.25" hidden="1" customHeight="1">
      <c r="A534" s="350" t="s">
        <v>37</v>
      </c>
      <c r="B534" s="350" t="s">
        <v>194</v>
      </c>
      <c r="C534" s="350" t="s">
        <v>999</v>
      </c>
      <c r="D534" s="399" t="s">
        <v>2794</v>
      </c>
      <c r="E534" s="67" t="s">
        <v>1470</v>
      </c>
      <c r="I534" s="350" t="s">
        <v>2104</v>
      </c>
      <c r="J534" s="67" t="s">
        <v>43</v>
      </c>
      <c r="K534" s="67" t="s">
        <v>43</v>
      </c>
      <c r="L534" s="67" t="s">
        <v>767</v>
      </c>
      <c r="M534" s="67" t="s">
        <v>44</v>
      </c>
      <c r="N534" s="67">
        <v>24.251232000000002</v>
      </c>
      <c r="O534" s="67">
        <v>97.348405</v>
      </c>
      <c r="P534" s="67" t="s">
        <v>768</v>
      </c>
      <c r="Q534" s="67" t="s">
        <v>757</v>
      </c>
      <c r="R534" s="353"/>
      <c r="S534" s="459"/>
      <c r="T534" s="91"/>
      <c r="U534" s="87" t="s">
        <v>991</v>
      </c>
      <c r="V534" s="67" t="s">
        <v>1000</v>
      </c>
      <c r="W534" s="350"/>
      <c r="X534" s="454"/>
      <c r="Y534" s="454"/>
      <c r="Z534" s="454"/>
    </row>
    <row r="535" spans="1:26" s="67" customFormat="1" ht="14.25" hidden="1" customHeight="1">
      <c r="A535" s="350" t="s">
        <v>37</v>
      </c>
      <c r="B535" s="350" t="s">
        <v>194</v>
      </c>
      <c r="C535" s="350" t="s">
        <v>1009</v>
      </c>
      <c r="D535" s="399" t="s">
        <v>2794</v>
      </c>
      <c r="E535" s="67" t="s">
        <v>1486</v>
      </c>
      <c r="F535" s="67" t="s">
        <v>1843</v>
      </c>
      <c r="G535" s="67" t="s">
        <v>1843</v>
      </c>
      <c r="I535" s="350" t="s">
        <v>2104</v>
      </c>
      <c r="J535" s="67" t="s">
        <v>43</v>
      </c>
      <c r="K535" s="67" t="s">
        <v>43</v>
      </c>
      <c r="L535" s="67" t="s">
        <v>767</v>
      </c>
      <c r="M535" s="67" t="s">
        <v>44</v>
      </c>
      <c r="N535" s="350">
        <v>24.404876999999999</v>
      </c>
      <c r="O535" s="350">
        <v>97.407787999999996</v>
      </c>
      <c r="P535" s="67" t="s">
        <v>768</v>
      </c>
      <c r="Q535" s="350" t="s">
        <v>757</v>
      </c>
      <c r="R535" s="353"/>
      <c r="S535" s="459"/>
      <c r="T535" s="373"/>
      <c r="U535" s="87" t="s">
        <v>1010</v>
      </c>
      <c r="V535" s="67" t="s">
        <v>1009</v>
      </c>
      <c r="W535" s="350"/>
      <c r="X535" s="454"/>
      <c r="Y535" s="454"/>
      <c r="Z535" s="454"/>
    </row>
    <row r="536" spans="1:26" s="67" customFormat="1" ht="14.25" hidden="1" customHeight="1">
      <c r="A536" s="350" t="s">
        <v>37</v>
      </c>
      <c r="B536" s="350" t="s">
        <v>194</v>
      </c>
      <c r="C536" s="350" t="s">
        <v>284</v>
      </c>
      <c r="D536" s="399" t="s">
        <v>2794</v>
      </c>
      <c r="E536" s="67" t="s">
        <v>1485</v>
      </c>
      <c r="F536" s="67" t="s">
        <v>1770</v>
      </c>
      <c r="G536" s="67" t="s">
        <v>1771</v>
      </c>
      <c r="H536" s="350" t="s">
        <v>41</v>
      </c>
      <c r="I536" s="350" t="s">
        <v>42</v>
      </c>
      <c r="J536" s="67" t="s">
        <v>43</v>
      </c>
      <c r="K536" s="350" t="s">
        <v>43</v>
      </c>
      <c r="L536" s="350" t="s">
        <v>43</v>
      </c>
      <c r="M536" s="67" t="s">
        <v>773</v>
      </c>
      <c r="N536" s="350">
        <v>24.378167000000001</v>
      </c>
      <c r="O536" s="350">
        <v>97.669366999999994</v>
      </c>
      <c r="P536" s="350" t="s">
        <v>756</v>
      </c>
      <c r="Q536" s="67" t="s">
        <v>757</v>
      </c>
      <c r="R536" s="353"/>
      <c r="S536" s="459"/>
      <c r="T536" s="91"/>
      <c r="U536" s="87"/>
      <c r="V536" s="67" t="s">
        <v>284</v>
      </c>
      <c r="W536" s="350"/>
      <c r="X536" s="454"/>
      <c r="Y536" s="454"/>
      <c r="Z536" s="454"/>
    </row>
    <row r="537" spans="1:26" s="67" customFormat="1" ht="14.25" hidden="1" customHeight="1">
      <c r="A537" s="350" t="s">
        <v>37</v>
      </c>
      <c r="B537" s="350" t="s">
        <v>194</v>
      </c>
      <c r="C537" s="350" t="s">
        <v>1002</v>
      </c>
      <c r="D537" s="399" t="s">
        <v>1636</v>
      </c>
      <c r="E537" s="67" t="s">
        <v>1474</v>
      </c>
      <c r="F537" s="67" t="s">
        <v>1650</v>
      </c>
      <c r="G537" s="67" t="s">
        <v>1651</v>
      </c>
      <c r="H537" s="67" t="s">
        <v>41</v>
      </c>
      <c r="I537" s="67" t="s">
        <v>231</v>
      </c>
      <c r="J537" s="67" t="s">
        <v>43</v>
      </c>
      <c r="K537" s="350" t="s">
        <v>43</v>
      </c>
      <c r="L537" s="350" t="s">
        <v>755</v>
      </c>
      <c r="M537" s="67" t="s">
        <v>44</v>
      </c>
      <c r="N537" s="67">
        <v>24.253769999999999</v>
      </c>
      <c r="O537" s="67">
        <v>97.347740000000002</v>
      </c>
      <c r="P537" s="350" t="s">
        <v>756</v>
      </c>
      <c r="Q537" s="350"/>
      <c r="R537" s="353"/>
      <c r="S537" s="86"/>
      <c r="T537" s="373"/>
      <c r="U537" s="87"/>
      <c r="V537" s="67" t="s">
        <v>1002</v>
      </c>
      <c r="W537" s="345" t="s">
        <v>2142</v>
      </c>
      <c r="X537" s="454"/>
      <c r="Y537" s="454"/>
      <c r="Z537" s="454"/>
    </row>
    <row r="538" spans="1:26" s="67" customFormat="1" ht="14.25" hidden="1" customHeight="1">
      <c r="A538" s="350" t="s">
        <v>37</v>
      </c>
      <c r="B538" s="350" t="s">
        <v>194</v>
      </c>
      <c r="C538" s="350" t="s">
        <v>273</v>
      </c>
      <c r="D538" s="399" t="s">
        <v>2794</v>
      </c>
      <c r="E538" s="67" t="s">
        <v>1461</v>
      </c>
      <c r="F538" s="67" t="s">
        <v>1755</v>
      </c>
      <c r="G538" s="67" t="s">
        <v>1756</v>
      </c>
      <c r="H538" s="67" t="s">
        <v>41</v>
      </c>
      <c r="I538" s="350" t="s">
        <v>130</v>
      </c>
      <c r="J538" s="67" t="s">
        <v>43</v>
      </c>
      <c r="K538" s="350" t="s">
        <v>43</v>
      </c>
      <c r="L538" s="350" t="s">
        <v>43</v>
      </c>
      <c r="M538" s="67" t="s">
        <v>44</v>
      </c>
      <c r="N538" s="67">
        <v>24.205417000000001</v>
      </c>
      <c r="O538" s="67">
        <v>97.724483000000006</v>
      </c>
      <c r="P538" s="67" t="s">
        <v>756</v>
      </c>
      <c r="Q538" s="67" t="s">
        <v>775</v>
      </c>
      <c r="R538" s="353"/>
      <c r="S538" s="459"/>
      <c r="T538" s="91"/>
      <c r="U538" s="87"/>
      <c r="V538" s="67" t="s">
        <v>273</v>
      </c>
      <c r="W538" s="350"/>
      <c r="X538" s="454"/>
      <c r="Y538" s="454"/>
      <c r="Z538" s="454"/>
    </row>
    <row r="539" spans="1:26" s="67" customFormat="1" ht="14.25" hidden="1" customHeight="1">
      <c r="A539" s="350" t="s">
        <v>37</v>
      </c>
      <c r="B539" s="350" t="s">
        <v>194</v>
      </c>
      <c r="C539" s="350" t="s">
        <v>285</v>
      </c>
      <c r="D539" s="399" t="s">
        <v>2794</v>
      </c>
      <c r="E539" s="67" t="s">
        <v>1481</v>
      </c>
      <c r="F539" s="67" t="s">
        <v>1767</v>
      </c>
      <c r="G539" s="67" t="s">
        <v>1768</v>
      </c>
      <c r="H539" s="350" t="s">
        <v>41</v>
      </c>
      <c r="I539" s="350" t="s">
        <v>42</v>
      </c>
      <c r="J539" s="67" t="s">
        <v>43</v>
      </c>
      <c r="K539" s="350" t="s">
        <v>43</v>
      </c>
      <c r="L539" s="350" t="s">
        <v>43</v>
      </c>
      <c r="M539" s="67" t="s">
        <v>773</v>
      </c>
      <c r="N539" s="350">
        <v>24.2744</v>
      </c>
      <c r="O539" s="350">
        <v>97.752667000000002</v>
      </c>
      <c r="P539" s="350" t="s">
        <v>756</v>
      </c>
      <c r="Q539" s="67" t="s">
        <v>757</v>
      </c>
      <c r="R539" s="353"/>
      <c r="S539" s="459"/>
      <c r="T539" s="91"/>
      <c r="U539" s="87"/>
      <c r="V539" s="67" t="s">
        <v>285</v>
      </c>
      <c r="W539" s="350"/>
      <c r="X539" s="454"/>
      <c r="Y539" s="454"/>
      <c r="Z539" s="454"/>
    </row>
    <row r="540" spans="1:26" s="67" customFormat="1" ht="14.25" hidden="1" customHeight="1">
      <c r="A540" s="350" t="s">
        <v>37</v>
      </c>
      <c r="B540" s="350" t="s">
        <v>194</v>
      </c>
      <c r="C540" s="350" t="s">
        <v>1123</v>
      </c>
      <c r="D540" s="399" t="s">
        <v>1635</v>
      </c>
      <c r="H540" s="350"/>
      <c r="J540" s="67" t="s">
        <v>43</v>
      </c>
      <c r="K540" s="350" t="s">
        <v>43</v>
      </c>
      <c r="L540" s="350" t="s">
        <v>1082</v>
      </c>
      <c r="M540" s="67" t="s">
        <v>773</v>
      </c>
      <c r="N540" s="350"/>
      <c r="O540" s="350"/>
      <c r="P540" s="67" t="s">
        <v>756</v>
      </c>
      <c r="R540" s="353"/>
      <c r="S540" s="354"/>
      <c r="T540" s="91"/>
      <c r="U540" s="87"/>
      <c r="V540" s="67" t="s">
        <v>1123</v>
      </c>
      <c r="X540" s="454"/>
      <c r="Y540" s="454"/>
      <c r="Z540" s="454"/>
    </row>
    <row r="541" spans="1:26" s="67" customFormat="1" ht="14.25" hidden="1" customHeight="1">
      <c r="A541" s="350" t="s">
        <v>37</v>
      </c>
      <c r="B541" s="350" t="s">
        <v>194</v>
      </c>
      <c r="C541" s="350" t="s">
        <v>1124</v>
      </c>
      <c r="D541" s="399" t="s">
        <v>1635</v>
      </c>
      <c r="J541" s="67" t="s">
        <v>43</v>
      </c>
      <c r="K541" s="350" t="s">
        <v>43</v>
      </c>
      <c r="L541" s="350" t="s">
        <v>1082</v>
      </c>
      <c r="M541" s="67" t="s">
        <v>773</v>
      </c>
      <c r="P541" s="350" t="s">
        <v>756</v>
      </c>
      <c r="R541" s="353"/>
      <c r="S541" s="354"/>
      <c r="T541" s="91"/>
      <c r="U541" s="355"/>
      <c r="V541" s="67" t="s">
        <v>1124</v>
      </c>
      <c r="W541" s="350"/>
      <c r="X541" s="454"/>
      <c r="Y541" s="454"/>
      <c r="Z541" s="454"/>
    </row>
    <row r="542" spans="1:26" s="67" customFormat="1" ht="14.25" hidden="1" customHeight="1">
      <c r="A542" s="350" t="s">
        <v>37</v>
      </c>
      <c r="B542" s="350" t="s">
        <v>194</v>
      </c>
      <c r="C542" s="350" t="s">
        <v>1125</v>
      </c>
      <c r="D542" s="399" t="s">
        <v>1635</v>
      </c>
      <c r="J542" s="67" t="s">
        <v>1094</v>
      </c>
      <c r="K542" s="350" t="s">
        <v>43</v>
      </c>
      <c r="L542" s="350" t="s">
        <v>755</v>
      </c>
      <c r="M542" s="67" t="s">
        <v>773</v>
      </c>
      <c r="N542" s="350"/>
      <c r="O542" s="350"/>
      <c r="P542" s="67" t="s">
        <v>756</v>
      </c>
      <c r="R542" s="353"/>
      <c r="S542" s="354"/>
      <c r="T542" s="91"/>
      <c r="U542" s="87"/>
      <c r="V542" s="67" t="s">
        <v>1125</v>
      </c>
      <c r="W542" s="350"/>
      <c r="X542" s="454"/>
      <c r="Y542" s="454"/>
      <c r="Z542" s="454"/>
    </row>
    <row r="543" spans="1:26" s="67" customFormat="1" ht="14.25" hidden="1" customHeight="1">
      <c r="A543" s="351" t="s">
        <v>37</v>
      </c>
      <c r="B543" s="351" t="s">
        <v>194</v>
      </c>
      <c r="C543" s="351" t="s">
        <v>1126</v>
      </c>
      <c r="D543" s="401" t="s">
        <v>1635</v>
      </c>
      <c r="E543" s="351"/>
      <c r="F543" s="351"/>
      <c r="G543" s="351"/>
      <c r="H543" s="351"/>
      <c r="I543" s="351"/>
      <c r="J543" s="351" t="s">
        <v>1094</v>
      </c>
      <c r="K543" s="351" t="s">
        <v>43</v>
      </c>
      <c r="L543" s="351" t="s">
        <v>755</v>
      </c>
      <c r="M543" s="351" t="s">
        <v>773</v>
      </c>
      <c r="N543" s="351"/>
      <c r="O543" s="351"/>
      <c r="P543" s="67" t="s">
        <v>756</v>
      </c>
      <c r="Q543" s="351"/>
      <c r="R543" s="357"/>
      <c r="S543" s="358"/>
      <c r="T543" s="374"/>
      <c r="U543" s="359"/>
      <c r="V543" s="351" t="s">
        <v>1126</v>
      </c>
      <c r="W543" s="350"/>
      <c r="X543" s="454"/>
      <c r="Y543" s="454"/>
      <c r="Z543" s="454"/>
    </row>
    <row r="544" spans="1:26" s="67" customFormat="1" ht="14.25" hidden="1" customHeight="1">
      <c r="A544" s="350" t="s">
        <v>37</v>
      </c>
      <c r="B544" s="350" t="s">
        <v>194</v>
      </c>
      <c r="C544" s="350" t="s">
        <v>1127</v>
      </c>
      <c r="D544" s="399" t="s">
        <v>1635</v>
      </c>
      <c r="I544" s="350"/>
      <c r="J544" s="67" t="s">
        <v>793</v>
      </c>
      <c r="K544" s="350" t="s">
        <v>793</v>
      </c>
      <c r="L544" s="350" t="s">
        <v>793</v>
      </c>
      <c r="M544" s="67" t="s">
        <v>773</v>
      </c>
      <c r="P544" s="350" t="s">
        <v>794</v>
      </c>
      <c r="R544" s="353"/>
      <c r="S544" s="354"/>
      <c r="T544" s="91"/>
      <c r="U544" s="87"/>
      <c r="V544" s="67" t="s">
        <v>1127</v>
      </c>
      <c r="W544" s="350"/>
      <c r="X544" s="454"/>
      <c r="Y544" s="454"/>
      <c r="Z544" s="454"/>
    </row>
    <row r="545" spans="1:26" s="67" customFormat="1" ht="14.25" hidden="1" customHeight="1">
      <c r="A545" s="350" t="s">
        <v>37</v>
      </c>
      <c r="B545" s="350" t="s">
        <v>194</v>
      </c>
      <c r="C545" s="350" t="s">
        <v>1128</v>
      </c>
      <c r="D545" s="399" t="s">
        <v>1635</v>
      </c>
      <c r="H545" s="350"/>
      <c r="J545" s="67" t="s">
        <v>1094</v>
      </c>
      <c r="K545" s="350" t="s">
        <v>43</v>
      </c>
      <c r="L545" s="350" t="s">
        <v>755</v>
      </c>
      <c r="M545" s="67" t="s">
        <v>773</v>
      </c>
      <c r="N545" s="350"/>
      <c r="O545" s="350"/>
      <c r="P545" s="350" t="s">
        <v>756</v>
      </c>
      <c r="R545" s="353"/>
      <c r="S545" s="354"/>
      <c r="T545" s="91"/>
      <c r="U545" s="87"/>
      <c r="V545" s="350" t="s">
        <v>1128</v>
      </c>
      <c r="X545" s="454"/>
      <c r="Y545" s="454"/>
      <c r="Z545" s="454"/>
    </row>
    <row r="546" spans="1:26" s="67" customFormat="1" ht="14.25" hidden="1" customHeight="1">
      <c r="A546" s="350" t="s">
        <v>37</v>
      </c>
      <c r="B546" s="350" t="s">
        <v>194</v>
      </c>
      <c r="C546" s="350" t="s">
        <v>1018</v>
      </c>
      <c r="D546" s="399" t="s">
        <v>1636</v>
      </c>
      <c r="E546" s="67" t="s">
        <v>1492</v>
      </c>
      <c r="F546" s="67" t="s">
        <v>1686</v>
      </c>
      <c r="G546" s="67" t="s">
        <v>1687</v>
      </c>
      <c r="I546" s="67">
        <v>0</v>
      </c>
      <c r="J546" s="67" t="s">
        <v>43</v>
      </c>
      <c r="K546" s="350" t="s">
        <v>43</v>
      </c>
      <c r="L546" s="350" t="s">
        <v>755</v>
      </c>
      <c r="M546" s="67" t="s">
        <v>44</v>
      </c>
      <c r="N546" s="67">
        <v>24.630859999999998</v>
      </c>
      <c r="O546" s="67">
        <v>97.429860000000005</v>
      </c>
      <c r="P546" s="67" t="s">
        <v>768</v>
      </c>
      <c r="Q546" s="67" t="s">
        <v>757</v>
      </c>
      <c r="R546" s="353"/>
      <c r="S546" s="86"/>
      <c r="T546" s="91">
        <v>42983</v>
      </c>
      <c r="U546" s="87" t="s">
        <v>1019</v>
      </c>
      <c r="V546" s="350" t="s">
        <v>1018</v>
      </c>
      <c r="W546" s="345" t="s">
        <v>2143</v>
      </c>
      <c r="X546" s="454"/>
      <c r="Y546" s="454"/>
      <c r="Z546" s="454"/>
    </row>
    <row r="547" spans="1:26" s="67" customFormat="1" ht="14.25" hidden="1" customHeight="1">
      <c r="A547" s="350" t="s">
        <v>37</v>
      </c>
      <c r="B547" s="351" t="s">
        <v>194</v>
      </c>
      <c r="C547" s="351" t="s">
        <v>275</v>
      </c>
      <c r="D547" s="399" t="s">
        <v>2794</v>
      </c>
      <c r="E547" s="67" t="s">
        <v>1463</v>
      </c>
      <c r="F547" s="67" t="s">
        <v>1755</v>
      </c>
      <c r="G547" s="67" t="s">
        <v>1758</v>
      </c>
      <c r="H547" s="350" t="s">
        <v>41</v>
      </c>
      <c r="I547" s="350" t="s">
        <v>130</v>
      </c>
      <c r="J547" s="67" t="s">
        <v>43</v>
      </c>
      <c r="K547" s="350" t="s">
        <v>43</v>
      </c>
      <c r="L547" s="350" t="s">
        <v>43</v>
      </c>
      <c r="M547" s="67" t="s">
        <v>44</v>
      </c>
      <c r="N547" s="350">
        <v>24.207332999999998</v>
      </c>
      <c r="O547" s="350">
        <v>97.710864000000001</v>
      </c>
      <c r="P547" s="350" t="s">
        <v>756</v>
      </c>
      <c r="Q547" s="67" t="s">
        <v>775</v>
      </c>
      <c r="R547" s="353"/>
      <c r="S547" s="459"/>
      <c r="T547" s="91"/>
      <c r="U547" s="355"/>
      <c r="V547" s="350" t="s">
        <v>275</v>
      </c>
      <c r="W547" s="350"/>
      <c r="X547" s="454"/>
      <c r="Y547" s="454"/>
      <c r="Z547" s="454"/>
    </row>
    <row r="548" spans="1:26" s="67" customFormat="1" ht="14.25" hidden="1" customHeight="1">
      <c r="A548" s="350" t="s">
        <v>37</v>
      </c>
      <c r="B548" s="351" t="s">
        <v>194</v>
      </c>
      <c r="C548" s="351" t="s">
        <v>1015</v>
      </c>
      <c r="D548" s="399" t="s">
        <v>1636</v>
      </c>
      <c r="E548" s="67" t="s">
        <v>1490</v>
      </c>
      <c r="F548" s="67" t="s">
        <v>1683</v>
      </c>
      <c r="G548" s="67" t="s">
        <v>1683</v>
      </c>
      <c r="I548" s="350">
        <v>0</v>
      </c>
      <c r="J548" s="67" t="s">
        <v>43</v>
      </c>
      <c r="K548" s="67" t="s">
        <v>43</v>
      </c>
      <c r="L548" s="350" t="s">
        <v>755</v>
      </c>
      <c r="M548" s="67" t="s">
        <v>44</v>
      </c>
      <c r="N548" s="350">
        <v>24.492493</v>
      </c>
      <c r="O548" s="350">
        <v>97.416826999999998</v>
      </c>
      <c r="P548" s="350" t="s">
        <v>768</v>
      </c>
      <c r="Q548" s="67" t="s">
        <v>757</v>
      </c>
      <c r="R548" s="353"/>
      <c r="S548" s="354"/>
      <c r="T548" s="91">
        <v>42983</v>
      </c>
      <c r="U548" s="87" t="s">
        <v>1012</v>
      </c>
      <c r="V548" s="350" t="s">
        <v>1015</v>
      </c>
      <c r="W548" s="345" t="s">
        <v>2144</v>
      </c>
      <c r="X548" s="454"/>
      <c r="Y548" s="454"/>
      <c r="Z548" s="454"/>
    </row>
    <row r="549" spans="1:26" s="67" customFormat="1" ht="14.25" hidden="1" customHeight="1">
      <c r="A549" s="350" t="s">
        <v>37</v>
      </c>
      <c r="B549" s="350" t="s">
        <v>148</v>
      </c>
      <c r="C549" s="350" t="s">
        <v>1083</v>
      </c>
      <c r="D549" s="399" t="s">
        <v>1636</v>
      </c>
      <c r="E549" s="350" t="s">
        <v>1949</v>
      </c>
      <c r="F549" s="67" t="s">
        <v>1696</v>
      </c>
      <c r="G549" s="67" t="s">
        <v>1711</v>
      </c>
      <c r="H549" s="350"/>
      <c r="I549" s="350" t="s">
        <v>2104</v>
      </c>
      <c r="J549" s="350" t="s">
        <v>43</v>
      </c>
      <c r="K549" s="350" t="s">
        <v>43</v>
      </c>
      <c r="L549" s="350" t="s">
        <v>755</v>
      </c>
      <c r="M549" s="350" t="s">
        <v>44</v>
      </c>
      <c r="N549" s="350"/>
      <c r="O549" s="350"/>
      <c r="P549" s="350" t="s">
        <v>756</v>
      </c>
      <c r="Q549" s="350" t="s">
        <v>921</v>
      </c>
      <c r="R549" s="353"/>
      <c r="S549" s="354"/>
      <c r="T549" s="373"/>
      <c r="U549" s="355" t="s">
        <v>1084</v>
      </c>
      <c r="V549" s="350"/>
      <c r="W549" s="67" t="s">
        <v>2145</v>
      </c>
      <c r="X549" s="454"/>
      <c r="Y549" s="454"/>
      <c r="Z549" s="454"/>
    </row>
    <row r="550" spans="1:26" s="67" customFormat="1" ht="14.25" hidden="1" customHeight="1">
      <c r="A550" s="354" t="s">
        <v>37</v>
      </c>
      <c r="B550" s="357" t="s">
        <v>148</v>
      </c>
      <c r="C550" s="358" t="s">
        <v>2006</v>
      </c>
      <c r="D550" s="352"/>
      <c r="E550" s="350"/>
      <c r="F550" s="350"/>
      <c r="G550" s="350"/>
      <c r="H550" s="350"/>
      <c r="I550" s="350"/>
      <c r="J550" s="350" t="s">
        <v>1443</v>
      </c>
      <c r="K550" s="351" t="s">
        <v>43</v>
      </c>
      <c r="L550" s="351" t="s">
        <v>771</v>
      </c>
      <c r="M550" s="350" t="s">
        <v>773</v>
      </c>
      <c r="N550" s="350"/>
      <c r="O550" s="350"/>
      <c r="P550" s="350" t="s">
        <v>756</v>
      </c>
      <c r="Q550" s="350"/>
      <c r="R550" s="361"/>
      <c r="S550" s="354"/>
      <c r="T550" s="373">
        <v>43298</v>
      </c>
      <c r="U550" s="355"/>
      <c r="V550" s="350"/>
      <c r="X550" s="454"/>
      <c r="Y550" s="454"/>
      <c r="Z550" s="454"/>
    </row>
    <row r="551" spans="1:26" s="67" customFormat="1" ht="14.25" hidden="1" customHeight="1">
      <c r="A551" s="350" t="s">
        <v>37</v>
      </c>
      <c r="B551" s="350" t="s">
        <v>148</v>
      </c>
      <c r="C551" s="350" t="s">
        <v>149</v>
      </c>
      <c r="D551" s="399" t="s">
        <v>2794</v>
      </c>
      <c r="E551" s="67" t="s">
        <v>1536</v>
      </c>
      <c r="F551" s="67" t="s">
        <v>1696</v>
      </c>
      <c r="G551" s="67" t="s">
        <v>1798</v>
      </c>
      <c r="H551" s="67" t="s">
        <v>41</v>
      </c>
      <c r="I551" s="350" t="s">
        <v>130</v>
      </c>
      <c r="J551" s="67" t="s">
        <v>43</v>
      </c>
      <c r="K551" s="350" t="s">
        <v>43</v>
      </c>
      <c r="L551" s="350" t="s">
        <v>43</v>
      </c>
      <c r="M551" s="67" t="s">
        <v>44</v>
      </c>
      <c r="N551" s="350">
        <v>25.395974089999999</v>
      </c>
      <c r="O551" s="350">
        <v>97.382997579999994</v>
      </c>
      <c r="P551" s="350" t="s">
        <v>756</v>
      </c>
      <c r="Q551" s="67" t="s">
        <v>775</v>
      </c>
      <c r="R551" s="353"/>
      <c r="S551" s="459"/>
      <c r="T551" s="91">
        <v>42983</v>
      </c>
      <c r="U551" s="355" t="s">
        <v>1046</v>
      </c>
      <c r="V551" s="350" t="s">
        <v>1047</v>
      </c>
      <c r="W551" s="350"/>
      <c r="X551" s="454"/>
      <c r="Y551" s="454"/>
      <c r="Z551" s="454"/>
    </row>
    <row r="552" spans="1:26" s="67" customFormat="1" ht="14.25" hidden="1" customHeight="1">
      <c r="A552" s="350" t="s">
        <v>37</v>
      </c>
      <c r="B552" s="350" t="s">
        <v>148</v>
      </c>
      <c r="C552" s="350" t="s">
        <v>1049</v>
      </c>
      <c r="D552" s="399" t="s">
        <v>1635</v>
      </c>
      <c r="E552" s="350" t="s">
        <v>1538</v>
      </c>
      <c r="H552" s="350"/>
      <c r="I552" s="350"/>
      <c r="J552" s="350" t="s">
        <v>43</v>
      </c>
      <c r="K552" s="350" t="s">
        <v>43</v>
      </c>
      <c r="L552" s="350" t="s">
        <v>755</v>
      </c>
      <c r="M552" s="350" t="s">
        <v>44</v>
      </c>
      <c r="N552" s="350">
        <v>25.400270190000001</v>
      </c>
      <c r="O552" s="350">
        <v>97.384729629999995</v>
      </c>
      <c r="P552" s="67" t="s">
        <v>756</v>
      </c>
      <c r="Q552" s="350" t="s">
        <v>775</v>
      </c>
      <c r="R552" s="353"/>
      <c r="S552" s="354"/>
      <c r="T552" s="373"/>
      <c r="U552" s="355" t="s">
        <v>1046</v>
      </c>
      <c r="V552" s="67" t="s">
        <v>1049</v>
      </c>
      <c r="W552" s="350"/>
      <c r="X552" s="454"/>
      <c r="Y552" s="454"/>
      <c r="Z552" s="454"/>
    </row>
    <row r="553" spans="1:26" s="67" customFormat="1" ht="14.25" hidden="1" customHeight="1">
      <c r="A553" s="350" t="s">
        <v>37</v>
      </c>
      <c r="B553" s="350" t="s">
        <v>148</v>
      </c>
      <c r="C553" s="350" t="s">
        <v>1047</v>
      </c>
      <c r="D553" s="399" t="s">
        <v>1635</v>
      </c>
      <c r="E553" s="350"/>
      <c r="F553" s="350"/>
      <c r="G553" s="350"/>
      <c r="H553" s="350"/>
      <c r="I553" s="350"/>
      <c r="J553" s="350" t="s">
        <v>43</v>
      </c>
      <c r="K553" s="350" t="s">
        <v>43</v>
      </c>
      <c r="L553" s="350" t="s">
        <v>755</v>
      </c>
      <c r="M553" s="350" t="s">
        <v>44</v>
      </c>
      <c r="N553" s="350">
        <v>25.395974089999999</v>
      </c>
      <c r="O553" s="350">
        <v>97.382997579999994</v>
      </c>
      <c r="P553" s="350" t="s">
        <v>756</v>
      </c>
      <c r="Q553" s="350" t="s">
        <v>775</v>
      </c>
      <c r="R553" s="353"/>
      <c r="S553" s="354"/>
      <c r="T553" s="373"/>
      <c r="U553" s="355"/>
      <c r="V553" s="350" t="s">
        <v>1047</v>
      </c>
      <c r="X553" s="454"/>
      <c r="Y553" s="454"/>
      <c r="Z553" s="454"/>
    </row>
    <row r="554" spans="1:26" s="67" customFormat="1" ht="14.25" hidden="1" customHeight="1">
      <c r="A554" s="350" t="s">
        <v>37</v>
      </c>
      <c r="B554" s="350" t="s">
        <v>148</v>
      </c>
      <c r="C554" s="350" t="s">
        <v>1048</v>
      </c>
      <c r="D554" s="399" t="s">
        <v>1635</v>
      </c>
      <c r="E554" s="350" t="s">
        <v>1537</v>
      </c>
      <c r="F554" s="350"/>
      <c r="G554" s="350"/>
      <c r="H554" s="350"/>
      <c r="I554" s="350"/>
      <c r="J554" s="350" t="s">
        <v>43</v>
      </c>
      <c r="K554" s="350" t="s">
        <v>43</v>
      </c>
      <c r="L554" s="350" t="s">
        <v>755</v>
      </c>
      <c r="M554" s="350" t="s">
        <v>44</v>
      </c>
      <c r="N554" s="350">
        <v>25.396492500000001</v>
      </c>
      <c r="O554" s="350">
        <v>97.381325000000004</v>
      </c>
      <c r="P554" s="350" t="s">
        <v>756</v>
      </c>
      <c r="Q554" s="350" t="s">
        <v>775</v>
      </c>
      <c r="R554" s="353"/>
      <c r="S554" s="354"/>
      <c r="T554" s="373"/>
      <c r="U554" s="355" t="s">
        <v>1046</v>
      </c>
      <c r="V554" s="350" t="s">
        <v>1048</v>
      </c>
      <c r="W554" s="350"/>
      <c r="X554" s="454"/>
      <c r="Y554" s="454"/>
      <c r="Z554" s="454"/>
    </row>
    <row r="555" spans="1:26" s="67" customFormat="1" ht="14.25" hidden="1" customHeight="1">
      <c r="A555" s="350" t="s">
        <v>37</v>
      </c>
      <c r="B555" s="350" t="s">
        <v>148</v>
      </c>
      <c r="C555" s="350" t="s">
        <v>150</v>
      </c>
      <c r="D555" s="399" t="s">
        <v>2794</v>
      </c>
      <c r="E555" s="67" t="s">
        <v>1540</v>
      </c>
      <c r="F555" s="67" t="s">
        <v>1696</v>
      </c>
      <c r="G555" s="67" t="s">
        <v>1799</v>
      </c>
      <c r="H555" s="67" t="s">
        <v>41</v>
      </c>
      <c r="I555" s="350" t="s">
        <v>130</v>
      </c>
      <c r="J555" s="67" t="s">
        <v>43</v>
      </c>
      <c r="K555" s="350" t="s">
        <v>43</v>
      </c>
      <c r="L555" s="350" t="s">
        <v>43</v>
      </c>
      <c r="M555" s="67" t="s">
        <v>44</v>
      </c>
      <c r="N555" s="350">
        <v>25.403476999999999</v>
      </c>
      <c r="O555" s="350">
        <v>97.373361000000003</v>
      </c>
      <c r="P555" s="67" t="s">
        <v>756</v>
      </c>
      <c r="Q555" s="67" t="s">
        <v>775</v>
      </c>
      <c r="R555" s="353"/>
      <c r="S555" s="459"/>
      <c r="T555" s="91"/>
      <c r="U555" s="355"/>
      <c r="V555" s="67" t="s">
        <v>150</v>
      </c>
      <c r="W555" s="350"/>
      <c r="X555" s="454"/>
      <c r="Y555" s="454"/>
      <c r="Z555" s="454"/>
    </row>
    <row r="556" spans="1:26" s="67" customFormat="1" ht="14.25" hidden="1" customHeight="1">
      <c r="A556" s="350" t="s">
        <v>37</v>
      </c>
      <c r="B556" s="350" t="s">
        <v>148</v>
      </c>
      <c r="C556" s="350" t="s">
        <v>222</v>
      </c>
      <c r="D556" s="399" t="s">
        <v>2794</v>
      </c>
      <c r="E556" s="67" t="s">
        <v>1539</v>
      </c>
      <c r="F556" s="67" t="s">
        <v>1696</v>
      </c>
      <c r="G556" s="67" t="s">
        <v>1799</v>
      </c>
      <c r="H556" s="67" t="s">
        <v>41</v>
      </c>
      <c r="I556" s="67" t="s">
        <v>1308</v>
      </c>
      <c r="J556" s="67" t="s">
        <v>43</v>
      </c>
      <c r="K556" s="67" t="s">
        <v>43</v>
      </c>
      <c r="L556" s="350" t="s">
        <v>43</v>
      </c>
      <c r="M556" s="67" t="s">
        <v>44</v>
      </c>
      <c r="N556" s="350">
        <v>25.401061110000001</v>
      </c>
      <c r="O556" s="350">
        <v>97.379594999999995</v>
      </c>
      <c r="P556" s="67" t="s">
        <v>756</v>
      </c>
      <c r="Q556" s="67" t="s">
        <v>775</v>
      </c>
      <c r="R556" s="353"/>
      <c r="S556" s="459"/>
      <c r="T556" s="91"/>
      <c r="U556" s="355"/>
      <c r="V556" s="67" t="s">
        <v>222</v>
      </c>
      <c r="W556" s="350"/>
      <c r="X556" s="454"/>
      <c r="Y556" s="454"/>
      <c r="Z556" s="454"/>
    </row>
    <row r="557" spans="1:26" s="67" customFormat="1" ht="14.25" hidden="1" customHeight="1">
      <c r="A557" s="358" t="s">
        <v>37</v>
      </c>
      <c r="B557" s="357" t="s">
        <v>148</v>
      </c>
      <c r="C557" s="351" t="s">
        <v>2089</v>
      </c>
      <c r="D557" s="399" t="s">
        <v>2794</v>
      </c>
      <c r="E557" s="67" t="s">
        <v>1946</v>
      </c>
      <c r="H557" s="350"/>
      <c r="I557" s="67" t="s">
        <v>130</v>
      </c>
      <c r="J557" s="67" t="s">
        <v>43</v>
      </c>
      <c r="K557" s="67" t="s">
        <v>43</v>
      </c>
      <c r="L557" s="350" t="s">
        <v>43</v>
      </c>
      <c r="M557" s="67" t="s">
        <v>44</v>
      </c>
      <c r="N557" s="350"/>
      <c r="O557" s="350"/>
      <c r="P557" s="351" t="s">
        <v>756</v>
      </c>
      <c r="Q557" s="67" t="s">
        <v>1921</v>
      </c>
      <c r="R557" s="353"/>
      <c r="S557" s="459"/>
      <c r="T557" s="91">
        <v>43276</v>
      </c>
      <c r="U557" s="87" t="s">
        <v>1969</v>
      </c>
      <c r="W557" s="345" t="s">
        <v>2242</v>
      </c>
      <c r="X557" s="454"/>
      <c r="Y557" s="454"/>
      <c r="Z557" s="454"/>
    </row>
    <row r="558" spans="1:26" s="67" customFormat="1" ht="14.25" hidden="1" customHeight="1">
      <c r="A558" s="358" t="s">
        <v>37</v>
      </c>
      <c r="B558" s="357" t="s">
        <v>148</v>
      </c>
      <c r="C558" s="351" t="s">
        <v>1928</v>
      </c>
      <c r="D558" s="352"/>
      <c r="E558" s="350"/>
      <c r="F558" s="350"/>
      <c r="G558" s="350"/>
      <c r="H558" s="350"/>
      <c r="I558" s="350"/>
      <c r="J558" s="350" t="s">
        <v>1443</v>
      </c>
      <c r="K558" s="350" t="s">
        <v>43</v>
      </c>
      <c r="L558" s="350" t="s">
        <v>43</v>
      </c>
      <c r="M558" s="350" t="s">
        <v>44</v>
      </c>
      <c r="N558" s="350"/>
      <c r="O558" s="350"/>
      <c r="P558" s="350" t="s">
        <v>756</v>
      </c>
      <c r="Q558" s="350" t="s">
        <v>1921</v>
      </c>
      <c r="R558" s="361"/>
      <c r="S558" s="354"/>
      <c r="T558" s="373">
        <v>43270</v>
      </c>
      <c r="U558" s="355"/>
      <c r="V558" s="350"/>
      <c r="W558" s="350"/>
      <c r="X558" s="454"/>
      <c r="Y558" s="454"/>
      <c r="Z558" s="454"/>
    </row>
    <row r="559" spans="1:26" s="67" customFormat="1" ht="14.25" hidden="1" customHeight="1">
      <c r="A559" s="350" t="s">
        <v>37</v>
      </c>
      <c r="B559" s="350" t="s">
        <v>148</v>
      </c>
      <c r="C559" s="350" t="s">
        <v>1097</v>
      </c>
      <c r="D559" s="399" t="s">
        <v>2794</v>
      </c>
      <c r="E559" s="67" t="s">
        <v>1934</v>
      </c>
      <c r="F559" s="67" t="s">
        <v>1696</v>
      </c>
      <c r="G559" s="67" t="s">
        <v>1852</v>
      </c>
      <c r="I559" s="67" t="s">
        <v>1308</v>
      </c>
      <c r="J559" s="67" t="s">
        <v>43</v>
      </c>
      <c r="K559" s="67" t="s">
        <v>43</v>
      </c>
      <c r="L559" s="351" t="s">
        <v>43</v>
      </c>
      <c r="M559" s="67" t="s">
        <v>44</v>
      </c>
      <c r="N559" s="350"/>
      <c r="O559" s="350"/>
      <c r="P559" s="67" t="s">
        <v>756</v>
      </c>
      <c r="Q559" s="67" t="s">
        <v>921</v>
      </c>
      <c r="R559" s="353"/>
      <c r="S559" s="459"/>
      <c r="T559" s="91">
        <v>42983</v>
      </c>
      <c r="U559" s="87" t="s">
        <v>1098</v>
      </c>
      <c r="W559" s="345" t="s">
        <v>2243</v>
      </c>
      <c r="X559" s="454"/>
      <c r="Y559" s="454"/>
      <c r="Z559" s="454"/>
    </row>
    <row r="560" spans="1:26" s="67" customFormat="1" ht="14.25" hidden="1" customHeight="1">
      <c r="A560" s="350" t="s">
        <v>37</v>
      </c>
      <c r="B560" s="350" t="s">
        <v>148</v>
      </c>
      <c r="C560" s="350" t="s">
        <v>151</v>
      </c>
      <c r="D560" s="399" t="s">
        <v>2632</v>
      </c>
      <c r="E560" s="350" t="s">
        <v>1531</v>
      </c>
      <c r="F560" s="350" t="s">
        <v>1696</v>
      </c>
      <c r="G560" s="350" t="s">
        <v>1796</v>
      </c>
      <c r="H560" s="350" t="s">
        <v>41</v>
      </c>
      <c r="I560" s="350" t="s">
        <v>130</v>
      </c>
      <c r="J560" s="350" t="s">
        <v>43</v>
      </c>
      <c r="K560" s="350" t="s">
        <v>43</v>
      </c>
      <c r="L560" s="350" t="s">
        <v>755</v>
      </c>
      <c r="M560" s="350" t="s">
        <v>44</v>
      </c>
      <c r="N560" s="350">
        <v>25.36600361</v>
      </c>
      <c r="O560" s="350">
        <v>97.405202779999996</v>
      </c>
      <c r="P560" s="350" t="s">
        <v>756</v>
      </c>
      <c r="Q560" s="350" t="s">
        <v>775</v>
      </c>
      <c r="R560" s="353"/>
      <c r="S560" s="459"/>
      <c r="T560" s="373"/>
      <c r="U560" s="355"/>
      <c r="V560" s="350" t="s">
        <v>151</v>
      </c>
      <c r="W560" s="350"/>
      <c r="X560" s="454"/>
      <c r="Y560" s="454"/>
      <c r="Z560" s="454"/>
    </row>
    <row r="561" spans="1:26" s="67" customFormat="1" ht="14.25" hidden="1" customHeight="1">
      <c r="A561" s="358" t="s">
        <v>37</v>
      </c>
      <c r="B561" s="357" t="s">
        <v>148</v>
      </c>
      <c r="C561" s="358" t="s">
        <v>766</v>
      </c>
      <c r="D561" s="399" t="s">
        <v>2794</v>
      </c>
      <c r="E561" s="380" t="s">
        <v>1311</v>
      </c>
      <c r="H561" s="350"/>
      <c r="I561" s="67" t="s">
        <v>2104</v>
      </c>
      <c r="J561" s="67" t="s">
        <v>43</v>
      </c>
      <c r="K561" s="67" t="s">
        <v>43</v>
      </c>
      <c r="L561" s="67" t="s">
        <v>755</v>
      </c>
      <c r="M561" s="67" t="s">
        <v>44</v>
      </c>
      <c r="N561" s="350">
        <v>0</v>
      </c>
      <c r="O561" s="350">
        <v>0</v>
      </c>
      <c r="P561" s="67" t="s">
        <v>756</v>
      </c>
      <c r="Q561" s="67" t="s">
        <v>2092</v>
      </c>
      <c r="R561" s="353"/>
      <c r="S561" s="459"/>
      <c r="T561" s="91">
        <v>43360</v>
      </c>
      <c r="U561" s="87" t="s">
        <v>2094</v>
      </c>
      <c r="X561" s="454"/>
      <c r="Y561" s="454"/>
      <c r="Z561" s="454"/>
    </row>
    <row r="562" spans="1:26" s="67" customFormat="1" ht="14.25" hidden="1" customHeight="1">
      <c r="A562" s="354" t="s">
        <v>37</v>
      </c>
      <c r="B562" s="357" t="s">
        <v>148</v>
      </c>
      <c r="C562" s="358" t="s">
        <v>2010</v>
      </c>
      <c r="D562" s="352"/>
      <c r="H562" s="350"/>
      <c r="I562" s="350"/>
      <c r="J562" s="67" t="s">
        <v>1443</v>
      </c>
      <c r="K562" s="351" t="s">
        <v>43</v>
      </c>
      <c r="L562" s="351" t="s">
        <v>771</v>
      </c>
      <c r="M562" s="67" t="s">
        <v>773</v>
      </c>
      <c r="N562" s="350"/>
      <c r="O562" s="350"/>
      <c r="P562" s="67" t="s">
        <v>756</v>
      </c>
      <c r="R562" s="361"/>
      <c r="S562" s="354"/>
      <c r="T562" s="91">
        <v>43298</v>
      </c>
      <c r="U562" s="87"/>
      <c r="W562" s="350"/>
      <c r="X562" s="454"/>
      <c r="Y562" s="454"/>
      <c r="Z562" s="454"/>
    </row>
    <row r="563" spans="1:26" s="67" customFormat="1" ht="14.25" hidden="1" customHeight="1">
      <c r="A563" s="350" t="s">
        <v>37</v>
      </c>
      <c r="B563" s="350" t="s">
        <v>148</v>
      </c>
      <c r="C563" s="350" t="s">
        <v>152</v>
      </c>
      <c r="D563" s="399" t="s">
        <v>2794</v>
      </c>
      <c r="E563" s="67" t="s">
        <v>1530</v>
      </c>
      <c r="F563" s="67" t="s">
        <v>1696</v>
      </c>
      <c r="G563" s="67" t="s">
        <v>1790</v>
      </c>
      <c r="H563" s="67" t="s">
        <v>41</v>
      </c>
      <c r="I563" s="350" t="s">
        <v>2636</v>
      </c>
      <c r="J563" s="67" t="s">
        <v>43</v>
      </c>
      <c r="K563" s="67" t="s">
        <v>43</v>
      </c>
      <c r="L563" s="67" t="s">
        <v>43</v>
      </c>
      <c r="M563" s="67" t="s">
        <v>44</v>
      </c>
      <c r="N563" s="350">
        <v>25.362420757575801</v>
      </c>
      <c r="O563" s="350">
        <v>97.409035000000003</v>
      </c>
      <c r="P563" s="67" t="s">
        <v>756</v>
      </c>
      <c r="Q563" s="67" t="s">
        <v>775</v>
      </c>
      <c r="R563" s="353"/>
      <c r="S563" s="459"/>
      <c r="T563" s="91"/>
      <c r="U563" s="87"/>
      <c r="V563" s="67" t="s">
        <v>152</v>
      </c>
      <c r="W563" s="345" t="s">
        <v>2244</v>
      </c>
      <c r="X563" s="454"/>
      <c r="Y563" s="454"/>
      <c r="Z563" s="454"/>
    </row>
    <row r="564" spans="1:26" s="67" customFormat="1" ht="14.25" hidden="1" customHeight="1">
      <c r="A564" s="350" t="s">
        <v>37</v>
      </c>
      <c r="B564" s="350" t="s">
        <v>148</v>
      </c>
      <c r="C564" s="350" t="s">
        <v>153</v>
      </c>
      <c r="D564" s="399" t="s">
        <v>2794</v>
      </c>
      <c r="E564" s="67" t="s">
        <v>1522</v>
      </c>
      <c r="F564" s="67" t="s">
        <v>1696</v>
      </c>
      <c r="G564" s="67" t="s">
        <v>1790</v>
      </c>
      <c r="H564" s="67" t="s">
        <v>41</v>
      </c>
      <c r="I564" s="350" t="s">
        <v>2636</v>
      </c>
      <c r="J564" s="67" t="s">
        <v>43</v>
      </c>
      <c r="K564" s="67" t="s">
        <v>43</v>
      </c>
      <c r="L564" s="67" t="s">
        <v>43</v>
      </c>
      <c r="M564" s="67" t="s">
        <v>44</v>
      </c>
      <c r="N564" s="350">
        <v>25.3510167948718</v>
      </c>
      <c r="O564" s="350">
        <v>97.403402307692303</v>
      </c>
      <c r="P564" s="350" t="s">
        <v>756</v>
      </c>
      <c r="Q564" s="67" t="s">
        <v>775</v>
      </c>
      <c r="R564" s="353"/>
      <c r="S564" s="459"/>
      <c r="T564" s="91"/>
      <c r="U564" s="87"/>
      <c r="V564" s="67" t="s">
        <v>153</v>
      </c>
      <c r="W564" s="350"/>
      <c r="X564" s="454"/>
      <c r="Y564" s="454"/>
      <c r="Z564" s="454"/>
    </row>
    <row r="565" spans="1:26" s="67" customFormat="1" ht="14.25" hidden="1" customHeight="1">
      <c r="A565" s="350" t="s">
        <v>37</v>
      </c>
      <c r="B565" s="350" t="s">
        <v>148</v>
      </c>
      <c r="C565" s="350" t="s">
        <v>154</v>
      </c>
      <c r="D565" s="399" t="s">
        <v>2794</v>
      </c>
      <c r="E565" s="67" t="s">
        <v>1529</v>
      </c>
      <c r="F565" s="67" t="s">
        <v>1696</v>
      </c>
      <c r="G565" s="67" t="s">
        <v>1795</v>
      </c>
      <c r="H565" s="350" t="s">
        <v>41</v>
      </c>
      <c r="I565" s="67" t="s">
        <v>2636</v>
      </c>
      <c r="J565" s="67" t="s">
        <v>43</v>
      </c>
      <c r="K565" s="67" t="s">
        <v>43</v>
      </c>
      <c r="L565" s="67" t="s">
        <v>43</v>
      </c>
      <c r="M565" s="67" t="s">
        <v>44</v>
      </c>
      <c r="N565" s="350">
        <v>25.360463124999999</v>
      </c>
      <c r="O565" s="350">
        <v>97.4113064583333</v>
      </c>
      <c r="P565" s="17" t="s">
        <v>756</v>
      </c>
      <c r="Q565" s="350" t="s">
        <v>775</v>
      </c>
      <c r="R565" s="85"/>
      <c r="S565" s="459"/>
      <c r="T565" s="373"/>
      <c r="U565" s="87"/>
      <c r="V565" s="67" t="s">
        <v>154</v>
      </c>
      <c r="X565" s="454"/>
      <c r="Y565" s="454"/>
      <c r="Z565" s="454"/>
    </row>
    <row r="566" spans="1:26" s="67" customFormat="1" ht="14.25" hidden="1" customHeight="1">
      <c r="A566" s="350" t="s">
        <v>37</v>
      </c>
      <c r="B566" s="350" t="s">
        <v>148</v>
      </c>
      <c r="C566" s="350" t="s">
        <v>155</v>
      </c>
      <c r="D566" s="399" t="s">
        <v>2794</v>
      </c>
      <c r="E566" s="350" t="s">
        <v>1555</v>
      </c>
      <c r="F566" s="350" t="s">
        <v>1696</v>
      </c>
      <c r="G566" s="350" t="s">
        <v>1807</v>
      </c>
      <c r="H566" s="350" t="s">
        <v>41</v>
      </c>
      <c r="I566" s="350" t="s">
        <v>2636</v>
      </c>
      <c r="J566" s="67" t="s">
        <v>43</v>
      </c>
      <c r="K566" s="350" t="s">
        <v>43</v>
      </c>
      <c r="L566" s="350" t="s">
        <v>43</v>
      </c>
      <c r="M566" s="350" t="s">
        <v>44</v>
      </c>
      <c r="N566" s="350">
        <v>25.428910999999999</v>
      </c>
      <c r="O566" s="350">
        <v>97.418694000000002</v>
      </c>
      <c r="P566" s="67" t="s">
        <v>756</v>
      </c>
      <c r="Q566" s="350" t="s">
        <v>775</v>
      </c>
      <c r="R566" s="353"/>
      <c r="S566" s="459"/>
      <c r="T566" s="373"/>
      <c r="U566" s="355"/>
      <c r="V566" s="350" t="s">
        <v>155</v>
      </c>
      <c r="X566" s="454"/>
      <c r="Y566" s="454"/>
      <c r="Z566" s="454"/>
    </row>
    <row r="567" spans="1:26" s="67" customFormat="1" ht="14.25" hidden="1" customHeight="1">
      <c r="A567" s="350" t="s">
        <v>37</v>
      </c>
      <c r="B567" s="350" t="s">
        <v>148</v>
      </c>
      <c r="C567" s="350" t="s">
        <v>252</v>
      </c>
      <c r="D567" s="399" t="s">
        <v>2794</v>
      </c>
      <c r="E567" s="67" t="s">
        <v>1533</v>
      </c>
      <c r="F567" s="67" t="s">
        <v>1797</v>
      </c>
      <c r="G567" s="67" t="s">
        <v>1797</v>
      </c>
      <c r="H567" s="350" t="s">
        <v>41</v>
      </c>
      <c r="I567" s="350" t="s">
        <v>231</v>
      </c>
      <c r="J567" s="67" t="s">
        <v>43</v>
      </c>
      <c r="K567" s="67" t="s">
        <v>43</v>
      </c>
      <c r="L567" s="67" t="s">
        <v>43</v>
      </c>
      <c r="M567" s="67" t="s">
        <v>44</v>
      </c>
      <c r="N567" s="350">
        <v>25.374343974359</v>
      </c>
      <c r="O567" s="350">
        <v>97.2843958974359</v>
      </c>
      <c r="P567" s="350" t="s">
        <v>756</v>
      </c>
      <c r="Q567" s="67" t="s">
        <v>775</v>
      </c>
      <c r="R567" s="353"/>
      <c r="S567" s="459"/>
      <c r="T567" s="91"/>
      <c r="U567" s="87"/>
      <c r="V567" s="67" t="s">
        <v>252</v>
      </c>
      <c r="W567" s="350"/>
      <c r="X567" s="454"/>
      <c r="Y567" s="454"/>
      <c r="Z567" s="454"/>
    </row>
    <row r="568" spans="1:26" s="67" customFormat="1" ht="14.25" hidden="1" customHeight="1">
      <c r="A568" s="350" t="s">
        <v>37</v>
      </c>
      <c r="B568" s="350" t="s">
        <v>148</v>
      </c>
      <c r="C568" s="350" t="s">
        <v>253</v>
      </c>
      <c r="D568" s="399" t="s">
        <v>2794</v>
      </c>
      <c r="E568" s="350" t="s">
        <v>1532</v>
      </c>
      <c r="F568" s="350" t="s">
        <v>1797</v>
      </c>
      <c r="G568" s="350" t="s">
        <v>1797</v>
      </c>
      <c r="H568" s="350" t="s">
        <v>41</v>
      </c>
      <c r="I568" s="350" t="s">
        <v>231</v>
      </c>
      <c r="J568" s="350" t="s">
        <v>43</v>
      </c>
      <c r="K568" s="350" t="s">
        <v>43</v>
      </c>
      <c r="L568" s="350" t="s">
        <v>43</v>
      </c>
      <c r="M568" s="350" t="s">
        <v>44</v>
      </c>
      <c r="N568" s="350">
        <v>25.371049444444399</v>
      </c>
      <c r="O568" s="350">
        <v>97.290952037037002</v>
      </c>
      <c r="P568" s="350" t="s">
        <v>756</v>
      </c>
      <c r="Q568" s="350" t="s">
        <v>775</v>
      </c>
      <c r="R568" s="353"/>
      <c r="S568" s="459"/>
      <c r="T568" s="373"/>
      <c r="U568" s="355"/>
      <c r="V568" s="350" t="s">
        <v>253</v>
      </c>
      <c r="W568" s="350"/>
      <c r="X568" s="454"/>
      <c r="Y568" s="454"/>
      <c r="Z568" s="454"/>
    </row>
    <row r="569" spans="1:26" s="67" customFormat="1" ht="14.25" hidden="1" customHeight="1">
      <c r="A569" s="350" t="s">
        <v>37</v>
      </c>
      <c r="B569" s="350" t="s">
        <v>148</v>
      </c>
      <c r="C569" s="350" t="s">
        <v>1044</v>
      </c>
      <c r="D569" s="399" t="s">
        <v>1636</v>
      </c>
      <c r="E569" s="67" t="s">
        <v>1535</v>
      </c>
      <c r="F569" s="67" t="s">
        <v>1696</v>
      </c>
      <c r="G569" s="67" t="s">
        <v>1698</v>
      </c>
      <c r="H569" s="350" t="s">
        <v>41</v>
      </c>
      <c r="I569" s="67" t="s">
        <v>231</v>
      </c>
      <c r="J569" s="67" t="s">
        <v>43</v>
      </c>
      <c r="K569" s="67" t="s">
        <v>43</v>
      </c>
      <c r="L569" s="67" t="s">
        <v>755</v>
      </c>
      <c r="M569" s="67" t="s">
        <v>44</v>
      </c>
      <c r="N569" s="350">
        <v>25.387862999999999</v>
      </c>
      <c r="O569" s="350">
        <v>97.376671999999999</v>
      </c>
      <c r="P569" s="67" t="s">
        <v>756</v>
      </c>
      <c r="R569" s="353"/>
      <c r="S569" s="354"/>
      <c r="T569" s="91"/>
      <c r="U569" s="87"/>
      <c r="V569" s="67" t="s">
        <v>1044</v>
      </c>
      <c r="W569" s="345" t="s">
        <v>2146</v>
      </c>
      <c r="X569" s="454"/>
      <c r="Y569" s="454"/>
      <c r="Z569" s="454"/>
    </row>
    <row r="570" spans="1:26" s="67" customFormat="1" ht="14.25" hidden="1" customHeight="1">
      <c r="A570" s="350" t="s">
        <v>37</v>
      </c>
      <c r="B570" s="350" t="s">
        <v>148</v>
      </c>
      <c r="C570" s="350" t="s">
        <v>223</v>
      </c>
      <c r="D570" s="399" t="s">
        <v>2794</v>
      </c>
      <c r="E570" s="67" t="s">
        <v>1544</v>
      </c>
      <c r="F570" s="67" t="s">
        <v>1802</v>
      </c>
      <c r="G570" s="67" t="s">
        <v>1802</v>
      </c>
      <c r="H570" s="350" t="s">
        <v>41</v>
      </c>
      <c r="I570" s="350" t="s">
        <v>1308</v>
      </c>
      <c r="J570" s="67" t="s">
        <v>43</v>
      </c>
      <c r="K570" s="67" t="s">
        <v>43</v>
      </c>
      <c r="L570" s="67" t="s">
        <v>43</v>
      </c>
      <c r="M570" s="67" t="s">
        <v>44</v>
      </c>
      <c r="N570" s="350">
        <v>25.410569299999999</v>
      </c>
      <c r="O570" s="350">
        <v>97.359320179999997</v>
      </c>
      <c r="P570" s="350" t="s">
        <v>756</v>
      </c>
      <c r="Q570" s="67" t="s">
        <v>775</v>
      </c>
      <c r="R570" s="353"/>
      <c r="S570" s="459"/>
      <c r="T570" s="91"/>
      <c r="U570" s="87"/>
      <c r="V570" s="67" t="s">
        <v>223</v>
      </c>
      <c r="W570" s="350"/>
      <c r="X570" s="454"/>
      <c r="Y570" s="454"/>
      <c r="Z570" s="454"/>
    </row>
    <row r="571" spans="1:26" s="67" customFormat="1" ht="14.25" hidden="1" customHeight="1">
      <c r="A571" s="350" t="s">
        <v>37</v>
      </c>
      <c r="B571" s="350" t="s">
        <v>148</v>
      </c>
      <c r="C571" s="350" t="s">
        <v>156</v>
      </c>
      <c r="D571" s="399" t="s">
        <v>2794</v>
      </c>
      <c r="E571" s="67" t="s">
        <v>1551</v>
      </c>
      <c r="F571" s="67" t="s">
        <v>1696</v>
      </c>
      <c r="G571" s="67" t="s">
        <v>1806</v>
      </c>
      <c r="H571" s="350" t="s">
        <v>41</v>
      </c>
      <c r="I571" s="350" t="s">
        <v>2636</v>
      </c>
      <c r="J571" s="67" t="s">
        <v>43</v>
      </c>
      <c r="K571" s="67" t="s">
        <v>43</v>
      </c>
      <c r="L571" s="67" t="s">
        <v>43</v>
      </c>
      <c r="M571" s="67" t="s">
        <v>44</v>
      </c>
      <c r="N571" s="350">
        <v>25.422194000000001</v>
      </c>
      <c r="O571" s="350">
        <v>97.394547000000003</v>
      </c>
      <c r="P571" s="350" t="s">
        <v>756</v>
      </c>
      <c r="Q571" s="67" t="s">
        <v>775</v>
      </c>
      <c r="R571" s="353"/>
      <c r="S571" s="459"/>
      <c r="T571" s="91"/>
      <c r="U571" s="87"/>
      <c r="V571" s="67" t="s">
        <v>156</v>
      </c>
      <c r="W571" s="350"/>
      <c r="X571" s="454"/>
      <c r="Y571" s="454"/>
      <c r="Z571" s="454"/>
    </row>
    <row r="572" spans="1:26" s="67" customFormat="1" ht="14.25" hidden="1" customHeight="1">
      <c r="A572" s="350" t="s">
        <v>37</v>
      </c>
      <c r="B572" s="350" t="s">
        <v>148</v>
      </c>
      <c r="C572" s="350" t="s">
        <v>224</v>
      </c>
      <c r="D572" s="399" t="s">
        <v>2794</v>
      </c>
      <c r="E572" s="350" t="s">
        <v>1557</v>
      </c>
      <c r="F572" s="350" t="s">
        <v>1809</v>
      </c>
      <c r="G572" s="350" t="s">
        <v>1810</v>
      </c>
      <c r="H572" s="350" t="s">
        <v>41</v>
      </c>
      <c r="I572" s="350" t="s">
        <v>1308</v>
      </c>
      <c r="J572" s="350" t="s">
        <v>43</v>
      </c>
      <c r="K572" s="350" t="s">
        <v>43</v>
      </c>
      <c r="L572" s="350" t="s">
        <v>43</v>
      </c>
      <c r="M572" s="350" t="s">
        <v>44</v>
      </c>
      <c r="N572" s="350">
        <v>25.493819999999999</v>
      </c>
      <c r="O572" s="350">
        <v>97.4345</v>
      </c>
      <c r="P572" s="350" t="s">
        <v>756</v>
      </c>
      <c r="Q572" s="350" t="s">
        <v>775</v>
      </c>
      <c r="R572" s="353"/>
      <c r="S572" s="459"/>
      <c r="T572" s="373"/>
      <c r="U572" s="355"/>
      <c r="V572" s="350" t="s">
        <v>224</v>
      </c>
      <c r="X572" s="454"/>
      <c r="Y572" s="454"/>
      <c r="Z572" s="454"/>
    </row>
    <row r="573" spans="1:26" s="67" customFormat="1" ht="14.25" hidden="1" customHeight="1">
      <c r="A573" s="358" t="s">
        <v>37</v>
      </c>
      <c r="B573" s="357" t="s">
        <v>148</v>
      </c>
      <c r="C573" s="358" t="s">
        <v>2090</v>
      </c>
      <c r="D573" s="399" t="s">
        <v>2794</v>
      </c>
      <c r="E573" s="67" t="s">
        <v>2091</v>
      </c>
      <c r="H573" s="350" t="s">
        <v>41</v>
      </c>
      <c r="I573" s="350" t="s">
        <v>1308</v>
      </c>
      <c r="J573" s="67" t="s">
        <v>43</v>
      </c>
      <c r="K573" s="351" t="s">
        <v>43</v>
      </c>
      <c r="L573" s="351" t="s">
        <v>43</v>
      </c>
      <c r="M573" s="67" t="s">
        <v>44</v>
      </c>
      <c r="N573" s="350">
        <v>25.493819999999999</v>
      </c>
      <c r="O573" s="350">
        <v>97.4345</v>
      </c>
      <c r="P573" s="351" t="s">
        <v>756</v>
      </c>
      <c r="Q573" s="67" t="s">
        <v>2092</v>
      </c>
      <c r="R573" s="353"/>
      <c r="S573" s="459"/>
      <c r="T573" s="91">
        <v>43360</v>
      </c>
      <c r="U573" s="87" t="s">
        <v>2093</v>
      </c>
      <c r="W573" s="345" t="s">
        <v>2245</v>
      </c>
      <c r="X573" s="454"/>
      <c r="Y573" s="454"/>
      <c r="Z573" s="454"/>
    </row>
    <row r="574" spans="1:26" s="67" customFormat="1" ht="14.25" hidden="1" customHeight="1">
      <c r="A574" s="350" t="s">
        <v>37</v>
      </c>
      <c r="B574" s="350" t="s">
        <v>148</v>
      </c>
      <c r="C574" s="351" t="s">
        <v>157</v>
      </c>
      <c r="D574" s="399" t="s">
        <v>2794</v>
      </c>
      <c r="E574" s="67" t="s">
        <v>1546</v>
      </c>
      <c r="F574" s="67" t="s">
        <v>1696</v>
      </c>
      <c r="G574" s="67" t="s">
        <v>1803</v>
      </c>
      <c r="H574" s="350" t="s">
        <v>41</v>
      </c>
      <c r="I574" s="67" t="s">
        <v>2636</v>
      </c>
      <c r="J574" s="67" t="s">
        <v>43</v>
      </c>
      <c r="K574" s="67" t="s">
        <v>43</v>
      </c>
      <c r="L574" s="67" t="s">
        <v>43</v>
      </c>
      <c r="M574" s="67" t="s">
        <v>44</v>
      </c>
      <c r="N574" s="350">
        <v>25.412313000000001</v>
      </c>
      <c r="O574" s="350">
        <v>97.399628000000007</v>
      </c>
      <c r="P574" s="67" t="s">
        <v>756</v>
      </c>
      <c r="Q574" s="67" t="s">
        <v>775</v>
      </c>
      <c r="R574" s="353"/>
      <c r="S574" s="459"/>
      <c r="T574" s="91"/>
      <c r="U574" s="87"/>
      <c r="V574" s="67" t="s">
        <v>157</v>
      </c>
      <c r="W574" s="350"/>
      <c r="X574" s="454"/>
      <c r="Y574" s="454"/>
      <c r="Z574" s="454"/>
    </row>
    <row r="575" spans="1:26" s="67" customFormat="1" ht="14.25" hidden="1" customHeight="1">
      <c r="A575" s="350" t="s">
        <v>37</v>
      </c>
      <c r="B575" s="350" t="s">
        <v>148</v>
      </c>
      <c r="C575" s="351" t="s">
        <v>254</v>
      </c>
      <c r="D575" s="399" t="s">
        <v>2794</v>
      </c>
      <c r="E575" s="67" t="s">
        <v>1553</v>
      </c>
      <c r="F575" s="67" t="s">
        <v>1696</v>
      </c>
      <c r="G575" s="67" t="s">
        <v>1803</v>
      </c>
      <c r="H575" s="350" t="s">
        <v>41</v>
      </c>
      <c r="I575" s="67" t="s">
        <v>231</v>
      </c>
      <c r="J575" s="67" t="s">
        <v>43</v>
      </c>
      <c r="K575" s="67" t="s">
        <v>43</v>
      </c>
      <c r="L575" s="67" t="s">
        <v>43</v>
      </c>
      <c r="M575" s="67" t="s">
        <v>44</v>
      </c>
      <c r="N575" s="350">
        <v>25.423817</v>
      </c>
      <c r="O575" s="350">
        <v>97.418004999999994</v>
      </c>
      <c r="P575" s="67" t="s">
        <v>756</v>
      </c>
      <c r="Q575" s="67" t="s">
        <v>775</v>
      </c>
      <c r="R575" s="353"/>
      <c r="S575" s="459"/>
      <c r="T575" s="91"/>
      <c r="U575" s="87"/>
      <c r="V575" s="67" t="s">
        <v>254</v>
      </c>
      <c r="W575" s="350"/>
      <c r="X575" s="454"/>
      <c r="Y575" s="454"/>
      <c r="Z575" s="454"/>
    </row>
    <row r="576" spans="1:26" s="67" customFormat="1" ht="14.25" hidden="1" customHeight="1">
      <c r="A576" s="350" t="s">
        <v>37</v>
      </c>
      <c r="B576" s="351" t="s">
        <v>148</v>
      </c>
      <c r="C576" s="351" t="s">
        <v>158</v>
      </c>
      <c r="D576" s="399" t="s">
        <v>2794</v>
      </c>
      <c r="E576" s="67" t="s">
        <v>1556</v>
      </c>
      <c r="F576" s="67" t="s">
        <v>1696</v>
      </c>
      <c r="G576" s="67" t="s">
        <v>1808</v>
      </c>
      <c r="H576" s="350" t="s">
        <v>41</v>
      </c>
      <c r="I576" s="350" t="s">
        <v>2636</v>
      </c>
      <c r="J576" s="67" t="s">
        <v>43</v>
      </c>
      <c r="K576" s="67" t="s">
        <v>43</v>
      </c>
      <c r="L576" s="67" t="s">
        <v>43</v>
      </c>
      <c r="M576" s="67" t="s">
        <v>44</v>
      </c>
      <c r="N576" s="350">
        <v>25.440928</v>
      </c>
      <c r="O576" s="350">
        <v>97.419403000000003</v>
      </c>
      <c r="P576" s="67" t="s">
        <v>756</v>
      </c>
      <c r="Q576" s="67" t="s">
        <v>775</v>
      </c>
      <c r="R576" s="353"/>
      <c r="S576" s="459"/>
      <c r="T576" s="91"/>
      <c r="U576" s="87"/>
      <c r="V576" s="67" t="s">
        <v>158</v>
      </c>
      <c r="W576" s="350"/>
      <c r="X576" s="454"/>
      <c r="Y576" s="454"/>
      <c r="Z576" s="454"/>
    </row>
    <row r="577" spans="1:26" s="67" customFormat="1" ht="14.25" hidden="1" customHeight="1">
      <c r="A577" s="358" t="s">
        <v>37</v>
      </c>
      <c r="B577" s="357" t="s">
        <v>148</v>
      </c>
      <c r="C577" s="351" t="s">
        <v>1938</v>
      </c>
      <c r="D577" s="399" t="s">
        <v>2632</v>
      </c>
      <c r="E577" s="350" t="s">
        <v>1945</v>
      </c>
      <c r="F577" s="350"/>
      <c r="G577" s="350"/>
      <c r="H577" s="350"/>
      <c r="I577" s="350" t="s">
        <v>2104</v>
      </c>
      <c r="J577" s="350" t="s">
        <v>43</v>
      </c>
      <c r="K577" s="350" t="s">
        <v>43</v>
      </c>
      <c r="L577" s="350" t="s">
        <v>755</v>
      </c>
      <c r="M577" s="350" t="s">
        <v>44</v>
      </c>
      <c r="N577" s="350">
        <v>97.49136</v>
      </c>
      <c r="O577" s="350">
        <v>25.717300000000002</v>
      </c>
      <c r="P577" s="351" t="s">
        <v>756</v>
      </c>
      <c r="Q577" s="350" t="s">
        <v>1921</v>
      </c>
      <c r="R577" s="353"/>
      <c r="S577" s="459"/>
      <c r="T577" s="373">
        <v>43276</v>
      </c>
      <c r="U577" s="355" t="s">
        <v>1968</v>
      </c>
      <c r="V577" s="350"/>
      <c r="W577" s="345" t="s">
        <v>2246</v>
      </c>
      <c r="X577" s="454"/>
      <c r="Y577" s="454"/>
      <c r="Z577" s="454"/>
    </row>
    <row r="578" spans="1:26" s="67" customFormat="1" ht="14.25" hidden="1" customHeight="1">
      <c r="A578" s="350" t="s">
        <v>37</v>
      </c>
      <c r="B578" s="351" t="s">
        <v>148</v>
      </c>
      <c r="C578" s="351" t="s">
        <v>1139</v>
      </c>
      <c r="D578" s="399" t="s">
        <v>1635</v>
      </c>
      <c r="J578" s="67" t="s">
        <v>43</v>
      </c>
      <c r="K578" s="67" t="s">
        <v>43</v>
      </c>
      <c r="L578" s="67" t="s">
        <v>1082</v>
      </c>
      <c r="M578" s="67" t="s">
        <v>44</v>
      </c>
      <c r="N578" s="350"/>
      <c r="O578" s="350"/>
      <c r="P578" s="67" t="s">
        <v>756</v>
      </c>
      <c r="R578" s="353"/>
      <c r="S578" s="354"/>
      <c r="T578" s="91"/>
      <c r="U578" s="87"/>
      <c r="V578" s="67" t="s">
        <v>1139</v>
      </c>
      <c r="W578" s="350"/>
      <c r="X578" s="454"/>
      <c r="Y578" s="454"/>
      <c r="Z578" s="454"/>
    </row>
    <row r="579" spans="1:26" s="67" customFormat="1" ht="14.25" hidden="1" customHeight="1">
      <c r="A579" s="350" t="s">
        <v>37</v>
      </c>
      <c r="B579" s="351" t="s">
        <v>148</v>
      </c>
      <c r="C579" s="351" t="s">
        <v>159</v>
      </c>
      <c r="D579" s="399" t="s">
        <v>2794</v>
      </c>
      <c r="E579" s="350" t="s">
        <v>1547</v>
      </c>
      <c r="F579" s="350" t="s">
        <v>1696</v>
      </c>
      <c r="G579" s="350" t="s">
        <v>1800</v>
      </c>
      <c r="H579" s="350" t="s">
        <v>41</v>
      </c>
      <c r="I579" s="350" t="s">
        <v>2636</v>
      </c>
      <c r="J579" s="350" t="s">
        <v>43</v>
      </c>
      <c r="K579" s="350" t="s">
        <v>43</v>
      </c>
      <c r="L579" s="350" t="s">
        <v>43</v>
      </c>
      <c r="M579" s="350" t="s">
        <v>44</v>
      </c>
      <c r="N579" s="350">
        <v>25.415482000000001</v>
      </c>
      <c r="O579" s="350">
        <v>97.386718999999999</v>
      </c>
      <c r="P579" s="350" t="s">
        <v>756</v>
      </c>
      <c r="Q579" s="350" t="s">
        <v>775</v>
      </c>
      <c r="R579" s="353"/>
      <c r="S579" s="459"/>
      <c r="T579" s="373"/>
      <c r="U579" s="355"/>
      <c r="V579" s="350" t="s">
        <v>159</v>
      </c>
      <c r="W579" s="350"/>
      <c r="X579" s="454"/>
      <c r="Y579" s="454"/>
      <c r="Z579" s="454"/>
    </row>
    <row r="580" spans="1:26" s="67" customFormat="1" ht="14.25" hidden="1" customHeight="1">
      <c r="A580" s="350" t="s">
        <v>37</v>
      </c>
      <c r="B580" s="351" t="s">
        <v>148</v>
      </c>
      <c r="C580" s="351" t="s">
        <v>255</v>
      </c>
      <c r="D580" s="399" t="s">
        <v>2794</v>
      </c>
      <c r="E580" s="67" t="s">
        <v>1552</v>
      </c>
      <c r="F580" s="67" t="s">
        <v>1696</v>
      </c>
      <c r="G580" s="67" t="s">
        <v>1800</v>
      </c>
      <c r="H580" s="350" t="s">
        <v>41</v>
      </c>
      <c r="I580" s="350" t="s">
        <v>231</v>
      </c>
      <c r="J580" s="67" t="s">
        <v>43</v>
      </c>
      <c r="K580" s="350" t="s">
        <v>43</v>
      </c>
      <c r="L580" s="350" t="s">
        <v>43</v>
      </c>
      <c r="M580" s="67" t="s">
        <v>44</v>
      </c>
      <c r="N580" s="350">
        <v>25.423209</v>
      </c>
      <c r="O580" s="350">
        <v>97.379987</v>
      </c>
      <c r="P580" s="350" t="s">
        <v>756</v>
      </c>
      <c r="Q580" s="67" t="s">
        <v>775</v>
      </c>
      <c r="R580" s="353"/>
      <c r="S580" s="459"/>
      <c r="T580" s="91"/>
      <c r="U580" s="87"/>
      <c r="V580" s="67" t="s">
        <v>1050</v>
      </c>
      <c r="W580" s="350"/>
      <c r="X580" s="454"/>
      <c r="Y580" s="454"/>
      <c r="Z580" s="454"/>
    </row>
    <row r="581" spans="1:26" s="67" customFormat="1" ht="14.25" hidden="1" customHeight="1">
      <c r="A581" s="350" t="s">
        <v>37</v>
      </c>
      <c r="B581" s="351" t="s">
        <v>148</v>
      </c>
      <c r="C581" s="351" t="s">
        <v>256</v>
      </c>
      <c r="D581" s="399" t="s">
        <v>2794</v>
      </c>
      <c r="E581" s="350" t="s">
        <v>1549</v>
      </c>
      <c r="F581" s="350" t="s">
        <v>1696</v>
      </c>
      <c r="G581" s="350" t="s">
        <v>1800</v>
      </c>
      <c r="H581" s="350" t="s">
        <v>41</v>
      </c>
      <c r="I581" s="350" t="s">
        <v>231</v>
      </c>
      <c r="J581" s="350" t="s">
        <v>43</v>
      </c>
      <c r="K581" s="350" t="s">
        <v>43</v>
      </c>
      <c r="L581" s="350" t="s">
        <v>43</v>
      </c>
      <c r="M581" s="350" t="s">
        <v>44</v>
      </c>
      <c r="N581" s="350">
        <v>25.417733999999999</v>
      </c>
      <c r="O581" s="350">
        <v>97.389778000000007</v>
      </c>
      <c r="P581" s="350" t="s">
        <v>756</v>
      </c>
      <c r="Q581" s="350" t="s">
        <v>775</v>
      </c>
      <c r="R581" s="353"/>
      <c r="S581" s="459"/>
      <c r="T581" s="373"/>
      <c r="U581" s="355"/>
      <c r="V581" s="350" t="s">
        <v>256</v>
      </c>
      <c r="W581" s="350"/>
      <c r="X581" s="454"/>
      <c r="Y581" s="454"/>
      <c r="Z581" s="454"/>
    </row>
    <row r="582" spans="1:26" s="67" customFormat="1" ht="14.25" hidden="1" customHeight="1">
      <c r="A582" s="350" t="s">
        <v>37</v>
      </c>
      <c r="B582" s="351" t="s">
        <v>148</v>
      </c>
      <c r="C582" s="351" t="s">
        <v>160</v>
      </c>
      <c r="D582" s="399" t="s">
        <v>2794</v>
      </c>
      <c r="E582" s="350" t="s">
        <v>1542</v>
      </c>
      <c r="F582" s="67" t="s">
        <v>1696</v>
      </c>
      <c r="G582" s="67" t="s">
        <v>1800</v>
      </c>
      <c r="H582" s="350" t="s">
        <v>41</v>
      </c>
      <c r="I582" s="350" t="s">
        <v>2636</v>
      </c>
      <c r="J582" s="67" t="s">
        <v>43</v>
      </c>
      <c r="K582" s="67" t="s">
        <v>43</v>
      </c>
      <c r="L582" s="350" t="s">
        <v>43</v>
      </c>
      <c r="M582" s="67" t="s">
        <v>44</v>
      </c>
      <c r="N582" s="350">
        <v>25.404752999999999</v>
      </c>
      <c r="O582" s="350">
        <v>97.377662999999998</v>
      </c>
      <c r="P582" s="350" t="s">
        <v>756</v>
      </c>
      <c r="Q582" s="67" t="s">
        <v>775</v>
      </c>
      <c r="R582" s="353"/>
      <c r="S582" s="459"/>
      <c r="T582" s="91"/>
      <c r="U582" s="355"/>
      <c r="V582" s="350" t="s">
        <v>160</v>
      </c>
      <c r="W582" s="350"/>
      <c r="X582" s="454"/>
      <c r="Y582" s="454"/>
      <c r="Z582" s="454"/>
    </row>
    <row r="583" spans="1:26" s="67" customFormat="1" ht="14.25" hidden="1" customHeight="1">
      <c r="A583" s="350" t="s">
        <v>37</v>
      </c>
      <c r="B583" s="351" t="s">
        <v>148</v>
      </c>
      <c r="C583" s="351" t="s">
        <v>161</v>
      </c>
      <c r="D583" s="399" t="s">
        <v>2794</v>
      </c>
      <c r="E583" s="350" t="s">
        <v>1541</v>
      </c>
      <c r="F583" s="350" t="s">
        <v>1696</v>
      </c>
      <c r="G583" s="350" t="s">
        <v>1800</v>
      </c>
      <c r="H583" s="350" t="s">
        <v>41</v>
      </c>
      <c r="I583" s="350" t="s">
        <v>2636</v>
      </c>
      <c r="J583" s="67" t="s">
        <v>43</v>
      </c>
      <c r="K583" s="350" t="s">
        <v>43</v>
      </c>
      <c r="L583" s="350" t="s">
        <v>43</v>
      </c>
      <c r="M583" s="67" t="s">
        <v>44</v>
      </c>
      <c r="N583" s="350">
        <v>25.404015000000001</v>
      </c>
      <c r="O583" s="350">
        <v>97.382192000000003</v>
      </c>
      <c r="P583" s="350" t="s">
        <v>756</v>
      </c>
      <c r="Q583" s="67" t="s">
        <v>775</v>
      </c>
      <c r="R583" s="353"/>
      <c r="S583" s="459"/>
      <c r="T583" s="91"/>
      <c r="U583" s="355"/>
      <c r="V583" s="350" t="s">
        <v>161</v>
      </c>
      <c r="W583" s="350"/>
      <c r="X583" s="454"/>
      <c r="Y583" s="454"/>
      <c r="Z583" s="454"/>
    </row>
    <row r="584" spans="1:26" s="67" customFormat="1" ht="14.25" hidden="1" customHeight="1">
      <c r="A584" s="358" t="s">
        <v>37</v>
      </c>
      <c r="B584" s="357" t="s">
        <v>148</v>
      </c>
      <c r="C584" s="351" t="s">
        <v>1926</v>
      </c>
      <c r="D584" s="352"/>
      <c r="F584" s="350"/>
      <c r="H584" s="350"/>
      <c r="J584" s="67" t="s">
        <v>1443</v>
      </c>
      <c r="K584" s="350" t="s">
        <v>43</v>
      </c>
      <c r="L584" s="350" t="s">
        <v>43</v>
      </c>
      <c r="M584" s="67" t="s">
        <v>44</v>
      </c>
      <c r="N584" s="350"/>
      <c r="O584" s="350"/>
      <c r="P584" s="350" t="s">
        <v>756</v>
      </c>
      <c r="Q584" s="67" t="s">
        <v>1921</v>
      </c>
      <c r="R584" s="361"/>
      <c r="S584" s="354"/>
      <c r="T584" s="91">
        <v>43270</v>
      </c>
      <c r="U584" s="87"/>
      <c r="W584" s="350"/>
      <c r="X584" s="454"/>
      <c r="Y584" s="454"/>
      <c r="Z584" s="454"/>
    </row>
    <row r="585" spans="1:26" s="67" customFormat="1" ht="14.25" hidden="1" customHeight="1">
      <c r="A585" s="358" t="s">
        <v>37</v>
      </c>
      <c r="B585" s="357" t="s">
        <v>148</v>
      </c>
      <c r="C585" s="351" t="s">
        <v>1939</v>
      </c>
      <c r="D585" s="399" t="s">
        <v>2794</v>
      </c>
      <c r="E585" s="351" t="s">
        <v>1947</v>
      </c>
      <c r="F585" s="351"/>
      <c r="G585" s="351"/>
      <c r="H585" s="351"/>
      <c r="I585" s="351" t="s">
        <v>2104</v>
      </c>
      <c r="J585" s="350" t="s">
        <v>43</v>
      </c>
      <c r="K585" s="350" t="s">
        <v>43</v>
      </c>
      <c r="L585" s="351" t="s">
        <v>771</v>
      </c>
      <c r="M585" s="350" t="s">
        <v>44</v>
      </c>
      <c r="N585" s="350">
        <v>0</v>
      </c>
      <c r="O585" s="350">
        <v>0</v>
      </c>
      <c r="P585" s="17" t="s">
        <v>756</v>
      </c>
      <c r="Q585" s="350" t="s">
        <v>1921</v>
      </c>
      <c r="R585" s="353"/>
      <c r="S585" s="459"/>
      <c r="T585" s="373">
        <v>43276</v>
      </c>
      <c r="U585" s="359" t="s">
        <v>1969</v>
      </c>
      <c r="V585" s="351"/>
      <c r="W585" s="345" t="s">
        <v>2115</v>
      </c>
      <c r="X585" s="454"/>
      <c r="Y585" s="454"/>
      <c r="Z585" s="454"/>
    </row>
    <row r="586" spans="1:26" s="67" customFormat="1" ht="14.25" hidden="1" customHeight="1">
      <c r="A586" s="358" t="s">
        <v>37</v>
      </c>
      <c r="B586" s="357" t="s">
        <v>148</v>
      </c>
      <c r="C586" s="351" t="s">
        <v>2099</v>
      </c>
      <c r="D586" s="399" t="s">
        <v>2794</v>
      </c>
      <c r="E586" s="350" t="s">
        <v>1944</v>
      </c>
      <c r="F586" s="350"/>
      <c r="G586" s="350"/>
      <c r="H586" s="350" t="s">
        <v>41</v>
      </c>
      <c r="I586" s="350" t="s">
        <v>2636</v>
      </c>
      <c r="J586" s="67" t="s">
        <v>43</v>
      </c>
      <c r="K586" s="67" t="s">
        <v>43</v>
      </c>
      <c r="L586" s="67" t="s">
        <v>43</v>
      </c>
      <c r="M586" s="67" t="s">
        <v>44</v>
      </c>
      <c r="N586" s="350">
        <v>25.480989999999998</v>
      </c>
      <c r="O586" s="350">
        <v>97.431079999999994</v>
      </c>
      <c r="P586" s="351" t="s">
        <v>756</v>
      </c>
      <c r="Q586" s="67" t="s">
        <v>1921</v>
      </c>
      <c r="R586" s="353"/>
      <c r="S586" s="459"/>
      <c r="T586" s="91">
        <v>43276</v>
      </c>
      <c r="U586" s="355" t="s">
        <v>1968</v>
      </c>
      <c r="V586" s="350"/>
      <c r="W586" s="345" t="s">
        <v>2247</v>
      </c>
      <c r="X586" s="454"/>
      <c r="Y586" s="454"/>
      <c r="Z586" s="454"/>
    </row>
    <row r="587" spans="1:26" s="67" customFormat="1" ht="14.25" hidden="1" customHeight="1">
      <c r="A587" s="358" t="s">
        <v>37</v>
      </c>
      <c r="B587" s="357" t="s">
        <v>148</v>
      </c>
      <c r="C587" s="351" t="s">
        <v>1927</v>
      </c>
      <c r="D587" s="352"/>
      <c r="E587" s="350"/>
      <c r="F587" s="350"/>
      <c r="G587" s="350"/>
      <c r="H587" s="350"/>
      <c r="I587" s="350"/>
      <c r="J587" s="350" t="s">
        <v>1443</v>
      </c>
      <c r="K587" s="350" t="s">
        <v>43</v>
      </c>
      <c r="L587" s="350" t="s">
        <v>43</v>
      </c>
      <c r="M587" s="350" t="s">
        <v>44</v>
      </c>
      <c r="N587" s="350"/>
      <c r="O587" s="350"/>
      <c r="P587" s="350" t="s">
        <v>756</v>
      </c>
      <c r="Q587" s="350" t="s">
        <v>1921</v>
      </c>
      <c r="R587" s="361"/>
      <c r="S587" s="354"/>
      <c r="T587" s="373">
        <v>43270</v>
      </c>
      <c r="U587" s="355"/>
      <c r="V587" s="350"/>
      <c r="W587" s="350"/>
      <c r="X587" s="454"/>
      <c r="Y587" s="454"/>
      <c r="Z587" s="454"/>
    </row>
    <row r="588" spans="1:26" s="67" customFormat="1" ht="14.25" hidden="1" customHeight="1">
      <c r="A588" s="350" t="s">
        <v>37</v>
      </c>
      <c r="B588" s="351" t="s">
        <v>148</v>
      </c>
      <c r="C588" s="351" t="s">
        <v>1042</v>
      </c>
      <c r="D588" s="399" t="s">
        <v>1636</v>
      </c>
      <c r="E588" s="67" t="s">
        <v>1534</v>
      </c>
      <c r="F588" s="67" t="s">
        <v>1696</v>
      </c>
      <c r="G588" s="67" t="s">
        <v>1697</v>
      </c>
      <c r="H588" s="67" t="s">
        <v>41</v>
      </c>
      <c r="I588" s="67" t="s">
        <v>231</v>
      </c>
      <c r="J588" s="67" t="s">
        <v>43</v>
      </c>
      <c r="K588" s="67" t="s">
        <v>43</v>
      </c>
      <c r="L588" s="67" t="s">
        <v>755</v>
      </c>
      <c r="M588" s="67" t="s">
        <v>44</v>
      </c>
      <c r="N588" s="350">
        <v>25.377038169999999</v>
      </c>
      <c r="O588" s="350">
        <v>97.403878500000005</v>
      </c>
      <c r="P588" s="67" t="s">
        <v>756</v>
      </c>
      <c r="Q588" s="67" t="s">
        <v>775</v>
      </c>
      <c r="R588" s="353"/>
      <c r="S588" s="354"/>
      <c r="T588" s="91">
        <v>42983</v>
      </c>
      <c r="U588" s="87" t="s">
        <v>1043</v>
      </c>
      <c r="V588" s="67" t="s">
        <v>1042</v>
      </c>
      <c r="W588" s="350" t="s">
        <v>2147</v>
      </c>
      <c r="X588" s="454"/>
      <c r="Y588" s="454"/>
      <c r="Z588" s="454"/>
    </row>
    <row r="589" spans="1:26" s="67" customFormat="1" ht="14.25" hidden="1" customHeight="1">
      <c r="A589" s="350" t="s">
        <v>37</v>
      </c>
      <c r="B589" s="350" t="s">
        <v>162</v>
      </c>
      <c r="C589" s="350" t="s">
        <v>1095</v>
      </c>
      <c r="D589" s="399" t="s">
        <v>1635</v>
      </c>
      <c r="E589" s="350"/>
      <c r="F589" s="350"/>
      <c r="G589" s="350"/>
      <c r="H589" s="350"/>
      <c r="I589" s="350"/>
      <c r="J589" s="67" t="s">
        <v>43</v>
      </c>
      <c r="K589" s="67" t="s">
        <v>43</v>
      </c>
      <c r="L589" s="67" t="s">
        <v>1082</v>
      </c>
      <c r="M589" s="67" t="s">
        <v>44</v>
      </c>
      <c r="N589" s="350"/>
      <c r="O589" s="350"/>
      <c r="P589" s="67" t="s">
        <v>756</v>
      </c>
      <c r="R589" s="353"/>
      <c r="S589" s="354"/>
      <c r="T589" s="91"/>
      <c r="U589" s="355"/>
      <c r="V589" s="350" t="s">
        <v>1095</v>
      </c>
      <c r="W589" s="350"/>
      <c r="X589" s="454"/>
      <c r="Y589" s="454"/>
      <c r="Z589" s="454"/>
    </row>
    <row r="590" spans="1:26" s="67" customFormat="1" ht="14.25" hidden="1" customHeight="1">
      <c r="A590" s="350" t="s">
        <v>37</v>
      </c>
      <c r="B590" s="350" t="s">
        <v>162</v>
      </c>
      <c r="C590" s="350" t="s">
        <v>1069</v>
      </c>
      <c r="D590" s="399" t="s">
        <v>2794</v>
      </c>
      <c r="E590" s="350" t="s">
        <v>1598</v>
      </c>
      <c r="F590" s="350" t="s">
        <v>1709</v>
      </c>
      <c r="G590" s="350" t="s">
        <v>1850</v>
      </c>
      <c r="H590" s="350"/>
      <c r="I590" s="351" t="s">
        <v>2104</v>
      </c>
      <c r="J590" s="67" t="s">
        <v>43</v>
      </c>
      <c r="K590" s="350" t="s">
        <v>43</v>
      </c>
      <c r="L590" s="350" t="s">
        <v>767</v>
      </c>
      <c r="M590" s="67" t="s">
        <v>44</v>
      </c>
      <c r="N590" s="350">
        <v>27.248964999999998</v>
      </c>
      <c r="O590" s="350">
        <v>97.561105999999995</v>
      </c>
      <c r="P590" s="67" t="s">
        <v>768</v>
      </c>
      <c r="Q590" s="67" t="s">
        <v>757</v>
      </c>
      <c r="R590" s="353"/>
      <c r="S590" s="459"/>
      <c r="T590" s="91"/>
      <c r="U590" s="355" t="s">
        <v>1070</v>
      </c>
      <c r="V590" s="350"/>
      <c r="W590" s="350"/>
      <c r="X590" s="454"/>
      <c r="Y590" s="454"/>
      <c r="Z590" s="454"/>
    </row>
    <row r="591" spans="1:26" s="67" customFormat="1" ht="14.25" hidden="1" customHeight="1">
      <c r="A591" s="350" t="s">
        <v>37</v>
      </c>
      <c r="B591" s="350" t="s">
        <v>162</v>
      </c>
      <c r="C591" s="350" t="s">
        <v>163</v>
      </c>
      <c r="D591" s="399" t="s">
        <v>2794</v>
      </c>
      <c r="E591" s="67" t="s">
        <v>1602</v>
      </c>
      <c r="F591" s="350" t="s">
        <v>1825</v>
      </c>
      <c r="G591" s="67" t="s">
        <v>1826</v>
      </c>
      <c r="H591" s="67" t="s">
        <v>41</v>
      </c>
      <c r="I591" s="67" t="s">
        <v>2636</v>
      </c>
      <c r="J591" s="67" t="s">
        <v>43</v>
      </c>
      <c r="K591" s="350" t="s">
        <v>43</v>
      </c>
      <c r="L591" s="350" t="s">
        <v>43</v>
      </c>
      <c r="M591" s="67" t="s">
        <v>44</v>
      </c>
      <c r="N591" s="350">
        <v>27.337499999999999</v>
      </c>
      <c r="O591" s="350">
        <v>97.416121000000004</v>
      </c>
      <c r="P591" s="67" t="s">
        <v>756</v>
      </c>
      <c r="Q591" s="67" t="s">
        <v>775</v>
      </c>
      <c r="R591" s="353"/>
      <c r="S591" s="459"/>
      <c r="T591" s="91"/>
      <c r="U591" s="87"/>
      <c r="V591" s="67" t="s">
        <v>1077</v>
      </c>
      <c r="W591" s="350"/>
      <c r="X591" s="454"/>
      <c r="Y591" s="454"/>
      <c r="Z591" s="454"/>
    </row>
    <row r="592" spans="1:26" s="67" customFormat="1" ht="14.25" hidden="1" customHeight="1">
      <c r="A592" s="350" t="s">
        <v>37</v>
      </c>
      <c r="B592" s="350" t="s">
        <v>162</v>
      </c>
      <c r="C592" s="350" t="s">
        <v>1071</v>
      </c>
      <c r="D592" s="399" t="s">
        <v>1636</v>
      </c>
      <c r="E592" s="67" t="s">
        <v>1599</v>
      </c>
      <c r="F592" s="67" t="s">
        <v>1709</v>
      </c>
      <c r="G592" s="67" t="s">
        <v>1710</v>
      </c>
      <c r="I592" s="67">
        <v>0</v>
      </c>
      <c r="J592" s="67" t="s">
        <v>43</v>
      </c>
      <c r="K592" s="350" t="s">
        <v>43</v>
      </c>
      <c r="L592" s="350" t="s">
        <v>755</v>
      </c>
      <c r="M592" s="67" t="s">
        <v>44</v>
      </c>
      <c r="N592" s="67">
        <v>27.270199999999999</v>
      </c>
      <c r="O592" s="350">
        <v>97.58184</v>
      </c>
      <c r="P592" s="67" t="s">
        <v>756</v>
      </c>
      <c r="R592" s="353"/>
      <c r="S592" s="354"/>
      <c r="T592" s="91"/>
      <c r="U592" s="87"/>
      <c r="V592" s="67" t="s">
        <v>1071</v>
      </c>
      <c r="W592" s="345" t="s">
        <v>2148</v>
      </c>
      <c r="X592" s="454"/>
      <c r="Y592" s="454"/>
      <c r="Z592" s="454"/>
    </row>
    <row r="593" spans="1:26" s="67" customFormat="1" ht="14.25" hidden="1" customHeight="1">
      <c r="A593" s="350" t="s">
        <v>37</v>
      </c>
      <c r="B593" s="350" t="s">
        <v>162</v>
      </c>
      <c r="C593" s="350" t="s">
        <v>1120</v>
      </c>
      <c r="D593" s="399" t="s">
        <v>1635</v>
      </c>
      <c r="J593" s="67" t="s">
        <v>43</v>
      </c>
      <c r="K593" s="67" t="s">
        <v>43</v>
      </c>
      <c r="L593" s="67" t="s">
        <v>1082</v>
      </c>
      <c r="M593" s="67" t="s">
        <v>44</v>
      </c>
      <c r="P593" s="67" t="s">
        <v>756</v>
      </c>
      <c r="R593" s="85"/>
      <c r="S593" s="86"/>
      <c r="T593" s="91"/>
      <c r="U593" s="87"/>
      <c r="V593" s="67" t="s">
        <v>1120</v>
      </c>
      <c r="W593" s="350"/>
      <c r="X593" s="454"/>
      <c r="Y593" s="454"/>
      <c r="Z593" s="454"/>
    </row>
    <row r="594" spans="1:26" s="67" customFormat="1" ht="14.25" hidden="1" customHeight="1">
      <c r="A594" s="350" t="s">
        <v>37</v>
      </c>
      <c r="B594" s="351" t="s">
        <v>162</v>
      </c>
      <c r="C594" s="351" t="s">
        <v>1075</v>
      </c>
      <c r="D594" s="399" t="s">
        <v>2794</v>
      </c>
      <c r="E594" s="67" t="s">
        <v>1601</v>
      </c>
      <c r="F594" s="67" t="s">
        <v>1825</v>
      </c>
      <c r="G594" s="67" t="s">
        <v>1851</v>
      </c>
      <c r="I594" s="351" t="s">
        <v>2104</v>
      </c>
      <c r="J594" s="67" t="s">
        <v>43</v>
      </c>
      <c r="K594" s="67" t="s">
        <v>43</v>
      </c>
      <c r="L594" s="67" t="s">
        <v>767</v>
      </c>
      <c r="M594" s="67" t="s">
        <v>44</v>
      </c>
      <c r="N594" s="67">
        <v>27.311699999999998</v>
      </c>
      <c r="O594" s="67">
        <v>97.415289999999999</v>
      </c>
      <c r="P594" s="67" t="s">
        <v>768</v>
      </c>
      <c r="Q594" s="67" t="s">
        <v>757</v>
      </c>
      <c r="R594" s="353"/>
      <c r="S594" s="459"/>
      <c r="T594" s="91"/>
      <c r="U594" s="87" t="s">
        <v>1076</v>
      </c>
      <c r="V594" s="67" t="s">
        <v>1075</v>
      </c>
      <c r="W594" s="350"/>
      <c r="X594" s="454"/>
      <c r="Y594" s="454"/>
      <c r="Z594" s="454"/>
    </row>
    <row r="595" spans="1:26" s="67" customFormat="1" ht="14.25" hidden="1" customHeight="1">
      <c r="A595" s="354" t="s">
        <v>37</v>
      </c>
      <c r="B595" s="357" t="s">
        <v>203</v>
      </c>
      <c r="C595" s="358" t="s">
        <v>2008</v>
      </c>
      <c r="D595" s="352"/>
      <c r="J595" s="67" t="s">
        <v>1443</v>
      </c>
      <c r="K595" s="351" t="s">
        <v>43</v>
      </c>
      <c r="L595" s="351" t="s">
        <v>771</v>
      </c>
      <c r="M595" s="67" t="s">
        <v>773</v>
      </c>
      <c r="N595" s="350"/>
      <c r="O595" s="350"/>
      <c r="P595" s="67" t="s">
        <v>756</v>
      </c>
      <c r="R595" s="361"/>
      <c r="S595" s="354"/>
      <c r="T595" s="91">
        <v>43298</v>
      </c>
      <c r="U595" s="87"/>
      <c r="W595" s="350"/>
      <c r="X595" s="454"/>
      <c r="Y595" s="454"/>
      <c r="Z595" s="454"/>
    </row>
    <row r="596" spans="1:26" s="67" customFormat="1" ht="14.25" hidden="1" customHeight="1">
      <c r="A596" s="354" t="s">
        <v>37</v>
      </c>
      <c r="B596" s="357" t="s">
        <v>203</v>
      </c>
      <c r="C596" s="379" t="s">
        <v>2000</v>
      </c>
      <c r="D596" s="352" t="s">
        <v>2794</v>
      </c>
      <c r="E596" s="350" t="s">
        <v>2795</v>
      </c>
      <c r="F596" s="350"/>
      <c r="G596" s="350"/>
      <c r="H596" s="350"/>
      <c r="I596" s="350"/>
      <c r="J596" s="350" t="s">
        <v>43</v>
      </c>
      <c r="K596" s="351" t="s">
        <v>43</v>
      </c>
      <c r="L596" s="351" t="s">
        <v>771</v>
      </c>
      <c r="M596" s="350" t="s">
        <v>773</v>
      </c>
      <c r="N596" s="350"/>
      <c r="O596" s="350"/>
      <c r="P596" s="350" t="s">
        <v>756</v>
      </c>
      <c r="Q596" s="350"/>
      <c r="R596" s="361"/>
      <c r="S596" s="354"/>
      <c r="T596" s="373">
        <v>43628</v>
      </c>
      <c r="U596" s="355"/>
      <c r="V596" s="350"/>
      <c r="W596" s="350" t="s">
        <v>2796</v>
      </c>
      <c r="X596" s="454"/>
      <c r="Y596" s="454"/>
      <c r="Z596" s="454"/>
    </row>
    <row r="597" spans="1:26" s="67" customFormat="1" ht="14.25" hidden="1" customHeight="1">
      <c r="A597" s="350" t="s">
        <v>37</v>
      </c>
      <c r="B597" s="351" t="s">
        <v>203</v>
      </c>
      <c r="C597" s="351" t="s">
        <v>204</v>
      </c>
      <c r="D597" s="399" t="s">
        <v>2794</v>
      </c>
      <c r="E597" s="67" t="s">
        <v>1456</v>
      </c>
      <c r="F597" s="67" t="s">
        <v>1754</v>
      </c>
      <c r="G597" s="67" t="s">
        <v>1754</v>
      </c>
      <c r="H597" s="67" t="s">
        <v>41</v>
      </c>
      <c r="I597" s="67" t="s">
        <v>2635</v>
      </c>
      <c r="J597" s="67" t="s">
        <v>43</v>
      </c>
      <c r="K597" s="67" t="s">
        <v>43</v>
      </c>
      <c r="L597" s="67" t="s">
        <v>43</v>
      </c>
      <c r="M597" s="67" t="s">
        <v>44</v>
      </c>
      <c r="N597" s="67">
        <v>24.200361000000001</v>
      </c>
      <c r="O597" s="67">
        <v>96.807353000000006</v>
      </c>
      <c r="P597" s="67" t="s">
        <v>756</v>
      </c>
      <c r="Q597" s="67" t="s">
        <v>775</v>
      </c>
      <c r="R597" s="85"/>
      <c r="S597" s="459"/>
      <c r="T597" s="91"/>
      <c r="U597" s="87"/>
      <c r="V597" s="67" t="s">
        <v>204</v>
      </c>
      <c r="X597" s="454"/>
      <c r="Y597" s="454"/>
      <c r="Z597" s="454"/>
    </row>
    <row r="598" spans="1:26" s="67" customFormat="1" ht="14.25" hidden="1" customHeight="1">
      <c r="A598" s="350" t="s">
        <v>37</v>
      </c>
      <c r="B598" s="351" t="s">
        <v>203</v>
      </c>
      <c r="C598" s="351" t="s">
        <v>205</v>
      </c>
      <c r="D598" s="399" t="s">
        <v>2794</v>
      </c>
      <c r="E598" s="350" t="s">
        <v>1457</v>
      </c>
      <c r="F598" s="350" t="s">
        <v>1754</v>
      </c>
      <c r="G598" s="350" t="s">
        <v>1754</v>
      </c>
      <c r="H598" s="350" t="s">
        <v>41</v>
      </c>
      <c r="I598" s="350" t="s">
        <v>42</v>
      </c>
      <c r="J598" s="350" t="s">
        <v>43</v>
      </c>
      <c r="K598" s="350" t="s">
        <v>43</v>
      </c>
      <c r="L598" s="350" t="s">
        <v>43</v>
      </c>
      <c r="M598" s="350" t="s">
        <v>44</v>
      </c>
      <c r="N598" s="350">
        <v>24.200367</v>
      </c>
      <c r="O598" s="350">
        <v>96.807353000000006</v>
      </c>
      <c r="P598" s="350" t="s">
        <v>756</v>
      </c>
      <c r="Q598" s="350" t="s">
        <v>775</v>
      </c>
      <c r="R598" s="353"/>
      <c r="S598" s="459"/>
      <c r="T598" s="373"/>
      <c r="U598" s="355"/>
      <c r="V598" s="350" t="s">
        <v>205</v>
      </c>
      <c r="W598" s="350"/>
      <c r="X598" s="454"/>
      <c r="Y598" s="454"/>
      <c r="Z598" s="454"/>
    </row>
    <row r="599" spans="1:26" s="67" customFormat="1" ht="14.25" hidden="1" customHeight="1">
      <c r="A599" s="350" t="s">
        <v>37</v>
      </c>
      <c r="B599" s="351" t="s">
        <v>203</v>
      </c>
      <c r="C599" s="351" t="s">
        <v>1133</v>
      </c>
      <c r="D599" s="399" t="s">
        <v>1635</v>
      </c>
      <c r="E599" s="350"/>
      <c r="F599" s="350"/>
      <c r="G599" s="350"/>
      <c r="H599" s="350"/>
      <c r="I599" s="350"/>
      <c r="J599" s="350" t="s">
        <v>1082</v>
      </c>
      <c r="K599" s="350" t="s">
        <v>43</v>
      </c>
      <c r="L599" s="350" t="s">
        <v>755</v>
      </c>
      <c r="M599" s="350" t="s">
        <v>44</v>
      </c>
      <c r="N599" s="350"/>
      <c r="O599" s="350"/>
      <c r="P599" s="67" t="s">
        <v>756</v>
      </c>
      <c r="Q599" s="350"/>
      <c r="R599" s="353"/>
      <c r="S599" s="354"/>
      <c r="T599" s="373"/>
      <c r="U599" s="355"/>
      <c r="V599" s="350" t="s">
        <v>1133</v>
      </c>
      <c r="X599" s="454"/>
      <c r="Y599" s="454"/>
      <c r="Z599" s="454"/>
    </row>
    <row r="600" spans="1:26" s="67" customFormat="1" ht="14.25" hidden="1" customHeight="1">
      <c r="A600" s="350" t="s">
        <v>37</v>
      </c>
      <c r="B600" s="351" t="s">
        <v>203</v>
      </c>
      <c r="C600" s="351" t="s">
        <v>997</v>
      </c>
      <c r="D600" s="399" t="s">
        <v>1635</v>
      </c>
      <c r="E600" s="67" t="s">
        <v>1465</v>
      </c>
      <c r="I600" s="67">
        <v>0</v>
      </c>
      <c r="J600" s="67" t="s">
        <v>43</v>
      </c>
      <c r="K600" s="67" t="s">
        <v>43</v>
      </c>
      <c r="L600" s="67" t="s">
        <v>755</v>
      </c>
      <c r="M600" s="67" t="s">
        <v>44</v>
      </c>
      <c r="N600" s="67">
        <v>24.224830999999998</v>
      </c>
      <c r="O600" s="67">
        <v>96.793177</v>
      </c>
      <c r="P600" s="67" t="s">
        <v>756</v>
      </c>
      <c r="Q600" s="67" t="s">
        <v>757</v>
      </c>
      <c r="R600" s="353"/>
      <c r="S600" s="86"/>
      <c r="T600" s="91">
        <v>42983</v>
      </c>
      <c r="U600" s="87" t="s">
        <v>998</v>
      </c>
      <c r="W600" s="67" t="s">
        <v>2149</v>
      </c>
      <c r="X600" s="454"/>
      <c r="Y600" s="454"/>
      <c r="Z600" s="454"/>
    </row>
    <row r="601" spans="1:26" s="67" customFormat="1" ht="14.25" hidden="1" customHeight="1">
      <c r="A601" s="354" t="s">
        <v>37</v>
      </c>
      <c r="B601" s="357" t="s">
        <v>203</v>
      </c>
      <c r="C601" s="358" t="s">
        <v>2007</v>
      </c>
      <c r="D601" s="352"/>
      <c r="J601" s="67" t="s">
        <v>1443</v>
      </c>
      <c r="K601" s="351" t="s">
        <v>43</v>
      </c>
      <c r="L601" s="351" t="s">
        <v>771</v>
      </c>
      <c r="M601" s="67" t="s">
        <v>773</v>
      </c>
      <c r="N601" s="350"/>
      <c r="O601" s="350"/>
      <c r="P601" s="67" t="s">
        <v>756</v>
      </c>
      <c r="R601" s="361"/>
      <c r="S601" s="86"/>
      <c r="T601" s="91">
        <v>43298</v>
      </c>
      <c r="U601" s="87"/>
      <c r="X601" s="454"/>
      <c r="Y601" s="454"/>
      <c r="Z601" s="454"/>
    </row>
    <row r="602" spans="1:26" s="67" customFormat="1" ht="14.25" hidden="1" customHeight="1">
      <c r="A602" s="354" t="s">
        <v>37</v>
      </c>
      <c r="B602" s="357" t="s">
        <v>203</v>
      </c>
      <c r="C602" s="358" t="s">
        <v>2005</v>
      </c>
      <c r="D602" s="352"/>
      <c r="J602" s="67" t="s">
        <v>1443</v>
      </c>
      <c r="K602" s="351" t="s">
        <v>43</v>
      </c>
      <c r="L602" s="351" t="s">
        <v>771</v>
      </c>
      <c r="M602" s="67" t="s">
        <v>773</v>
      </c>
      <c r="P602" s="67" t="s">
        <v>756</v>
      </c>
      <c r="R602" s="361"/>
      <c r="S602" s="86"/>
      <c r="T602" s="91">
        <v>43298</v>
      </c>
      <c r="U602" s="87"/>
      <c r="X602" s="454"/>
      <c r="Y602" s="454"/>
      <c r="Z602" s="454"/>
    </row>
    <row r="603" spans="1:26" s="67" customFormat="1" ht="14.25" hidden="1" customHeight="1">
      <c r="A603" s="350" t="s">
        <v>37</v>
      </c>
      <c r="B603" s="350" t="s">
        <v>173</v>
      </c>
      <c r="C603" s="398" t="s">
        <v>2633</v>
      </c>
      <c r="D603" s="399" t="s">
        <v>2794</v>
      </c>
      <c r="E603" s="67" t="s">
        <v>2634</v>
      </c>
      <c r="F603" s="67">
        <v>0</v>
      </c>
      <c r="G603" s="67">
        <v>0</v>
      </c>
      <c r="I603" s="351" t="s">
        <v>2104</v>
      </c>
      <c r="J603" s="67" t="s">
        <v>43</v>
      </c>
      <c r="K603" s="67" t="s">
        <v>43</v>
      </c>
      <c r="L603" s="397" t="s">
        <v>771</v>
      </c>
      <c r="M603" s="67" t="s">
        <v>44</v>
      </c>
      <c r="N603" s="350">
        <v>25.415667500000001</v>
      </c>
      <c r="O603" s="350">
        <v>97.437782499999997</v>
      </c>
      <c r="P603" s="17" t="s">
        <v>756</v>
      </c>
      <c r="Q603" s="67" t="s">
        <v>2601</v>
      </c>
      <c r="R603" s="353"/>
      <c r="S603" s="459"/>
      <c r="T603" s="91">
        <v>43579</v>
      </c>
      <c r="U603" s="87"/>
      <c r="X603" s="454"/>
      <c r="Y603" s="454"/>
      <c r="Z603" s="454"/>
    </row>
    <row r="604" spans="1:26" s="67" customFormat="1" ht="14.25" hidden="1" customHeight="1">
      <c r="A604" s="350" t="s">
        <v>37</v>
      </c>
      <c r="B604" s="350" t="s">
        <v>173</v>
      </c>
      <c r="C604" s="350" t="s">
        <v>174</v>
      </c>
      <c r="D604" s="399" t="s">
        <v>2794</v>
      </c>
      <c r="E604" s="67" t="s">
        <v>1596</v>
      </c>
      <c r="F604" s="67">
        <v>0</v>
      </c>
      <c r="G604" s="67">
        <v>0</v>
      </c>
      <c r="H604" s="67" t="s">
        <v>41</v>
      </c>
      <c r="I604" s="67" t="s">
        <v>2636</v>
      </c>
      <c r="J604" s="67" t="s">
        <v>43</v>
      </c>
      <c r="K604" s="67" t="s">
        <v>43</v>
      </c>
      <c r="L604" s="67" t="s">
        <v>43</v>
      </c>
      <c r="M604" s="67" t="s">
        <v>773</v>
      </c>
      <c r="N604" s="67">
        <v>26.569633</v>
      </c>
      <c r="O604" s="67">
        <v>97.745480999999998</v>
      </c>
      <c r="P604" s="17" t="s">
        <v>756</v>
      </c>
      <c r="Q604" s="67" t="s">
        <v>757</v>
      </c>
      <c r="R604" s="353"/>
      <c r="S604" s="459"/>
      <c r="T604" s="91"/>
      <c r="U604" s="87"/>
      <c r="V604" s="67" t="s">
        <v>1066</v>
      </c>
      <c r="X604" s="454"/>
      <c r="Y604" s="454"/>
      <c r="Z604" s="454"/>
    </row>
    <row r="605" spans="1:26" s="67" customFormat="1" ht="14.25" hidden="1" customHeight="1">
      <c r="A605" s="350" t="s">
        <v>37</v>
      </c>
      <c r="B605" s="350" t="s">
        <v>173</v>
      </c>
      <c r="C605" s="350" t="s">
        <v>1119</v>
      </c>
      <c r="D605" s="399" t="s">
        <v>1635</v>
      </c>
      <c r="E605" s="350"/>
      <c r="F605" s="350"/>
      <c r="G605" s="350"/>
      <c r="H605" s="350"/>
      <c r="I605" s="350"/>
      <c r="J605" s="350" t="s">
        <v>43</v>
      </c>
      <c r="K605" s="350" t="s">
        <v>43</v>
      </c>
      <c r="L605" s="350" t="s">
        <v>1082</v>
      </c>
      <c r="M605" s="350" t="s">
        <v>44</v>
      </c>
      <c r="N605" s="350"/>
      <c r="O605" s="350"/>
      <c r="P605" s="67" t="s">
        <v>756</v>
      </c>
      <c r="Q605" s="350"/>
      <c r="R605" s="353"/>
      <c r="S605" s="354"/>
      <c r="T605" s="373"/>
      <c r="U605" s="355"/>
      <c r="V605" s="350" t="s">
        <v>1119</v>
      </c>
      <c r="X605" s="454"/>
      <c r="Y605" s="454"/>
      <c r="Z605" s="454"/>
    </row>
    <row r="606" spans="1:26" s="67" customFormat="1" ht="14.25" hidden="1" customHeight="1">
      <c r="A606" s="350" t="s">
        <v>37</v>
      </c>
      <c r="B606" s="351" t="s">
        <v>173</v>
      </c>
      <c r="C606" s="351" t="s">
        <v>176</v>
      </c>
      <c r="D606" s="399" t="s">
        <v>2794</v>
      </c>
      <c r="E606" s="67" t="s">
        <v>1595</v>
      </c>
      <c r="F606" s="67">
        <v>0</v>
      </c>
      <c r="G606" s="67">
        <v>0</v>
      </c>
      <c r="H606" s="67" t="s">
        <v>41</v>
      </c>
      <c r="I606" s="67" t="s">
        <v>2636</v>
      </c>
      <c r="J606" s="67" t="s">
        <v>43</v>
      </c>
      <c r="K606" s="67" t="s">
        <v>43</v>
      </c>
      <c r="L606" s="67" t="s">
        <v>43</v>
      </c>
      <c r="M606" s="67" t="s">
        <v>773</v>
      </c>
      <c r="N606" s="67">
        <v>26.548506</v>
      </c>
      <c r="O606" s="67">
        <v>97.75609</v>
      </c>
      <c r="P606" s="17" t="s">
        <v>756</v>
      </c>
      <c r="Q606" s="67" t="s">
        <v>757</v>
      </c>
      <c r="R606" s="353"/>
      <c r="S606" s="459"/>
      <c r="T606" s="91">
        <v>42788</v>
      </c>
      <c r="U606" s="87"/>
      <c r="W606" s="350"/>
      <c r="X606" s="454"/>
      <c r="Y606" s="454"/>
      <c r="Z606" s="454"/>
    </row>
    <row r="607" spans="1:26" s="67" customFormat="1" ht="14.25" hidden="1" customHeight="1">
      <c r="A607" s="350" t="s">
        <v>37</v>
      </c>
      <c r="B607" s="351" t="s">
        <v>173</v>
      </c>
      <c r="C607" s="351" t="s">
        <v>173</v>
      </c>
      <c r="D607" s="399" t="s">
        <v>2794</v>
      </c>
      <c r="E607" s="67" t="s">
        <v>1594</v>
      </c>
      <c r="F607" s="67" t="s">
        <v>1849</v>
      </c>
      <c r="G607" s="67">
        <v>0</v>
      </c>
      <c r="I607" s="351" t="s">
        <v>2104</v>
      </c>
      <c r="J607" s="67" t="s">
        <v>43</v>
      </c>
      <c r="K607" s="67" t="s">
        <v>43</v>
      </c>
      <c r="L607" s="67" t="s">
        <v>771</v>
      </c>
      <c r="M607" s="67" t="s">
        <v>44</v>
      </c>
      <c r="N607" s="67">
        <v>26.541930000000001</v>
      </c>
      <c r="O607" s="67">
        <v>97.568836000000005</v>
      </c>
      <c r="P607" s="67" t="s">
        <v>756</v>
      </c>
      <c r="Q607" s="67" t="s">
        <v>757</v>
      </c>
      <c r="R607" s="353"/>
      <c r="S607" s="459"/>
      <c r="T607" s="91"/>
      <c r="U607" s="87" t="s">
        <v>1065</v>
      </c>
      <c r="V607" s="67" t="s">
        <v>173</v>
      </c>
      <c r="X607" s="454"/>
      <c r="Y607" s="454"/>
      <c r="Z607" s="454"/>
    </row>
    <row r="608" spans="1:26" s="67" customFormat="1" ht="14.25" hidden="1" customHeight="1">
      <c r="A608" s="351" t="s">
        <v>37</v>
      </c>
      <c r="B608" s="351" t="s">
        <v>173</v>
      </c>
      <c r="C608" s="351" t="s">
        <v>1147</v>
      </c>
      <c r="D608" s="399" t="s">
        <v>1635</v>
      </c>
      <c r="E608" s="351"/>
      <c r="H608" s="351"/>
      <c r="I608" s="351"/>
      <c r="J608" s="351" t="s">
        <v>1443</v>
      </c>
      <c r="K608" s="351" t="s">
        <v>43</v>
      </c>
      <c r="L608" s="351" t="s">
        <v>755</v>
      </c>
      <c r="M608" s="351" t="s">
        <v>44</v>
      </c>
      <c r="N608" s="351"/>
      <c r="O608" s="351"/>
      <c r="P608" s="67" t="s">
        <v>756</v>
      </c>
      <c r="Q608" s="351" t="s">
        <v>757</v>
      </c>
      <c r="R608" s="357"/>
      <c r="S608" s="358"/>
      <c r="T608" s="374">
        <v>42788</v>
      </c>
      <c r="U608" s="359"/>
      <c r="W608" s="350"/>
      <c r="X608" s="454"/>
      <c r="Y608" s="454"/>
      <c r="Z608" s="454"/>
    </row>
    <row r="609" spans="1:26" s="67" customFormat="1" ht="14.25" hidden="1" customHeight="1">
      <c r="A609" s="358" t="s">
        <v>37</v>
      </c>
      <c r="B609" s="357" t="s">
        <v>1134</v>
      </c>
      <c r="C609" s="358" t="s">
        <v>1966</v>
      </c>
      <c r="D609" s="400"/>
      <c r="E609" s="351"/>
      <c r="F609" s="351"/>
      <c r="G609" s="351"/>
      <c r="H609" s="351"/>
      <c r="I609" s="351"/>
      <c r="J609" s="351" t="s">
        <v>1443</v>
      </c>
      <c r="K609" s="351" t="s">
        <v>43</v>
      </c>
      <c r="L609" s="351" t="s">
        <v>771</v>
      </c>
      <c r="M609" s="351"/>
      <c r="N609" s="351"/>
      <c r="O609" s="351"/>
      <c r="P609" s="351" t="s">
        <v>1964</v>
      </c>
      <c r="Q609" s="351" t="s">
        <v>1921</v>
      </c>
      <c r="R609" s="362"/>
      <c r="S609" s="358"/>
      <c r="T609" s="374">
        <v>43285</v>
      </c>
      <c r="U609" s="359" t="s">
        <v>1971</v>
      </c>
      <c r="V609" s="351"/>
      <c r="X609" s="454"/>
      <c r="Y609" s="454"/>
      <c r="Z609" s="454"/>
    </row>
    <row r="610" spans="1:26" s="67" customFormat="1" ht="14.25" hidden="1" customHeight="1">
      <c r="A610" s="358" t="s">
        <v>37</v>
      </c>
      <c r="B610" s="357" t="s">
        <v>1134</v>
      </c>
      <c r="C610" s="358" t="s">
        <v>1967</v>
      </c>
      <c r="D610" s="352"/>
      <c r="J610" s="67" t="s">
        <v>1443</v>
      </c>
      <c r="K610" s="351" t="s">
        <v>43</v>
      </c>
      <c r="L610" s="351" t="s">
        <v>771</v>
      </c>
      <c r="P610" s="67" t="s">
        <v>1964</v>
      </c>
      <c r="Q610" s="67" t="s">
        <v>1921</v>
      </c>
      <c r="R610" s="361"/>
      <c r="S610" s="354"/>
      <c r="T610" s="91">
        <v>43285</v>
      </c>
      <c r="U610" s="359" t="s">
        <v>1971</v>
      </c>
      <c r="W610" s="350"/>
      <c r="X610" s="454"/>
      <c r="Y610" s="454"/>
      <c r="Z610" s="454"/>
    </row>
    <row r="611" spans="1:26" s="67" customFormat="1" ht="14.25" hidden="1" customHeight="1">
      <c r="A611" s="350" t="s">
        <v>37</v>
      </c>
      <c r="B611" s="351" t="s">
        <v>1134</v>
      </c>
      <c r="C611" s="351" t="s">
        <v>2217</v>
      </c>
      <c r="D611" s="399" t="s">
        <v>2794</v>
      </c>
      <c r="E611" s="67" t="s">
        <v>1610</v>
      </c>
      <c r="F611" s="67" t="s">
        <v>1134</v>
      </c>
      <c r="G611" s="67">
        <v>0</v>
      </c>
      <c r="H611" s="67" t="s">
        <v>41</v>
      </c>
      <c r="I611" s="67" t="s">
        <v>1308</v>
      </c>
      <c r="J611" s="67" t="s">
        <v>43</v>
      </c>
      <c r="K611" s="67" t="s">
        <v>43</v>
      </c>
      <c r="L611" s="351" t="s">
        <v>43</v>
      </c>
      <c r="M611" s="67" t="s">
        <v>44</v>
      </c>
      <c r="N611" s="350">
        <v>0</v>
      </c>
      <c r="O611" s="350">
        <v>0</v>
      </c>
      <c r="P611" s="67" t="s">
        <v>756</v>
      </c>
      <c r="Q611" s="67" t="s">
        <v>921</v>
      </c>
      <c r="R611" s="353"/>
      <c r="S611" s="459"/>
      <c r="T611" s="91">
        <v>43444</v>
      </c>
      <c r="U611" s="169" t="s">
        <v>2216</v>
      </c>
      <c r="V611" s="67" t="s">
        <v>1138</v>
      </c>
      <c r="W611" s="345" t="s">
        <v>2216</v>
      </c>
      <c r="X611" s="454"/>
      <c r="Y611" s="454"/>
      <c r="Z611" s="454"/>
    </row>
    <row r="612" spans="1:26" s="67" customFormat="1" ht="14.25" hidden="1" customHeight="1">
      <c r="A612" s="350" t="s">
        <v>37</v>
      </c>
      <c r="B612" s="351" t="s">
        <v>1134</v>
      </c>
      <c r="C612" s="351" t="s">
        <v>1958</v>
      </c>
      <c r="D612" s="399" t="s">
        <v>2219</v>
      </c>
      <c r="E612" s="67" t="s">
        <v>1607</v>
      </c>
      <c r="F612" s="67" t="s">
        <v>1134</v>
      </c>
      <c r="G612" s="67">
        <v>0</v>
      </c>
      <c r="I612" s="67" t="s">
        <v>2104</v>
      </c>
      <c r="J612" s="67" t="s">
        <v>43</v>
      </c>
      <c r="K612" s="67" t="s">
        <v>43</v>
      </c>
      <c r="L612" s="67" t="s">
        <v>755</v>
      </c>
      <c r="M612" s="67" t="s">
        <v>44</v>
      </c>
      <c r="P612" s="67" t="s">
        <v>756</v>
      </c>
      <c r="Q612" s="67" t="s">
        <v>921</v>
      </c>
      <c r="R612" s="353"/>
      <c r="S612" s="459"/>
      <c r="T612" s="91">
        <v>43444</v>
      </c>
      <c r="U612" s="87" t="s">
        <v>2638</v>
      </c>
      <c r="W612" s="350" t="s">
        <v>2218</v>
      </c>
      <c r="X612" s="454"/>
      <c r="Y612" s="454"/>
      <c r="Z612" s="454"/>
    </row>
    <row r="613" spans="1:26" s="67" customFormat="1" ht="14.25" hidden="1" customHeight="1">
      <c r="A613" s="350" t="s">
        <v>37</v>
      </c>
      <c r="B613" s="351" t="s">
        <v>1134</v>
      </c>
      <c r="C613" s="351" t="s">
        <v>1136</v>
      </c>
      <c r="D613" s="399" t="s">
        <v>2794</v>
      </c>
      <c r="E613" s="67" t="s">
        <v>1608</v>
      </c>
      <c r="F613" s="67" t="s">
        <v>1134</v>
      </c>
      <c r="G613" s="67">
        <v>0</v>
      </c>
      <c r="H613" s="67" t="s">
        <v>41</v>
      </c>
      <c r="I613" s="67" t="s">
        <v>1308</v>
      </c>
      <c r="J613" s="67" t="s">
        <v>43</v>
      </c>
      <c r="K613" s="350" t="s">
        <v>43</v>
      </c>
      <c r="L613" s="351" t="s">
        <v>43</v>
      </c>
      <c r="M613" s="67" t="s">
        <v>44</v>
      </c>
      <c r="N613" s="67">
        <v>0</v>
      </c>
      <c r="O613" s="67">
        <v>0</v>
      </c>
      <c r="P613" s="67" t="s">
        <v>756</v>
      </c>
      <c r="Q613" s="67" t="s">
        <v>921</v>
      </c>
      <c r="R613" s="353"/>
      <c r="S613" s="459"/>
      <c r="T613" s="91">
        <v>42983</v>
      </c>
      <c r="U613" s="87" t="s">
        <v>1135</v>
      </c>
      <c r="W613" s="345" t="s">
        <v>2248</v>
      </c>
      <c r="X613" s="454"/>
      <c r="Y613" s="454"/>
      <c r="Z613" s="454"/>
    </row>
    <row r="614" spans="1:26" s="67" customFormat="1" ht="14.25" hidden="1" customHeight="1">
      <c r="A614" s="350" t="s">
        <v>37</v>
      </c>
      <c r="B614" s="351" t="s">
        <v>1134</v>
      </c>
      <c r="C614" s="351" t="s">
        <v>2100</v>
      </c>
      <c r="D614" s="399" t="s">
        <v>2794</v>
      </c>
      <c r="E614" s="67" t="s">
        <v>1609</v>
      </c>
      <c r="F614" s="67" t="s">
        <v>1134</v>
      </c>
      <c r="G614" s="67">
        <v>0</v>
      </c>
      <c r="H614" s="67" t="s">
        <v>41</v>
      </c>
      <c r="I614" s="67" t="s">
        <v>2636</v>
      </c>
      <c r="J614" s="67" t="s">
        <v>43</v>
      </c>
      <c r="K614" s="67" t="s">
        <v>43</v>
      </c>
      <c r="L614" s="67" t="s">
        <v>43</v>
      </c>
      <c r="M614" s="67" t="s">
        <v>44</v>
      </c>
      <c r="N614" s="67">
        <v>0</v>
      </c>
      <c r="O614" s="67">
        <v>0</v>
      </c>
      <c r="P614" s="67" t="s">
        <v>756</v>
      </c>
      <c r="Q614" s="67" t="s">
        <v>921</v>
      </c>
      <c r="R614" s="353"/>
      <c r="S614" s="459"/>
      <c r="T614" s="91">
        <v>42983</v>
      </c>
      <c r="U614" s="87" t="s">
        <v>1137</v>
      </c>
      <c r="W614" s="345" t="s">
        <v>2249</v>
      </c>
      <c r="X614" s="454"/>
      <c r="Y614" s="454"/>
      <c r="Z614" s="454"/>
    </row>
    <row r="615" spans="1:26" s="67" customFormat="1" ht="14.25" hidden="1" customHeight="1">
      <c r="A615" s="358" t="s">
        <v>37</v>
      </c>
      <c r="B615" s="357" t="s">
        <v>1134</v>
      </c>
      <c r="C615" s="351" t="s">
        <v>1930</v>
      </c>
      <c r="D615" s="352"/>
      <c r="J615" s="67" t="s">
        <v>1443</v>
      </c>
      <c r="K615" s="67" t="s">
        <v>43</v>
      </c>
      <c r="L615" s="67" t="s">
        <v>43</v>
      </c>
      <c r="M615" s="67" t="s">
        <v>44</v>
      </c>
      <c r="P615" s="67" t="s">
        <v>756</v>
      </c>
      <c r="Q615" s="67" t="s">
        <v>1921</v>
      </c>
      <c r="R615" s="361"/>
      <c r="S615" s="86"/>
      <c r="T615" s="91">
        <v>43270</v>
      </c>
      <c r="U615" s="87"/>
      <c r="W615" s="350"/>
      <c r="X615" s="454"/>
      <c r="Y615" s="454"/>
      <c r="Z615" s="454"/>
    </row>
    <row r="616" spans="1:26" s="67" customFormat="1" ht="14.25" hidden="1" customHeight="1">
      <c r="A616" s="350" t="s">
        <v>37</v>
      </c>
      <c r="B616" s="350" t="s">
        <v>131</v>
      </c>
      <c r="C616" s="350" t="s">
        <v>225</v>
      </c>
      <c r="D616" s="399" t="s">
        <v>2794</v>
      </c>
      <c r="E616" s="350" t="s">
        <v>1509</v>
      </c>
      <c r="F616" s="350" t="s">
        <v>1783</v>
      </c>
      <c r="G616" s="350" t="s">
        <v>1781</v>
      </c>
      <c r="H616" s="350" t="s">
        <v>41</v>
      </c>
      <c r="I616" s="350" t="s">
        <v>1308</v>
      </c>
      <c r="J616" s="350" t="s">
        <v>43</v>
      </c>
      <c r="K616" s="350" t="s">
        <v>43</v>
      </c>
      <c r="L616" s="350" t="s">
        <v>43</v>
      </c>
      <c r="M616" s="350" t="s">
        <v>773</v>
      </c>
      <c r="N616" s="350">
        <v>25.220278</v>
      </c>
      <c r="O616" s="350">
        <v>97.915833000000006</v>
      </c>
      <c r="P616" s="350" t="s">
        <v>756</v>
      </c>
      <c r="Q616" s="350" t="s">
        <v>775</v>
      </c>
      <c r="R616" s="353"/>
      <c r="S616" s="459"/>
      <c r="T616" s="373"/>
      <c r="U616" s="355"/>
      <c r="V616" s="350" t="s">
        <v>225</v>
      </c>
      <c r="W616" s="350"/>
      <c r="X616" s="454"/>
      <c r="Y616" s="454"/>
      <c r="Z616" s="454"/>
    </row>
    <row r="617" spans="1:26" s="67" customFormat="1" ht="14.25" hidden="1" customHeight="1">
      <c r="A617" s="350" t="s">
        <v>37</v>
      </c>
      <c r="B617" s="350" t="s">
        <v>131</v>
      </c>
      <c r="C617" s="350" t="s">
        <v>208</v>
      </c>
      <c r="D617" s="399" t="s">
        <v>1635</v>
      </c>
      <c r="J617" s="67" t="s">
        <v>1443</v>
      </c>
      <c r="K617" s="67" t="s">
        <v>43</v>
      </c>
      <c r="L617" s="67" t="s">
        <v>1022</v>
      </c>
      <c r="M617" s="67" t="s">
        <v>773</v>
      </c>
      <c r="N617" s="350"/>
      <c r="O617" s="350"/>
      <c r="P617" s="67" t="s">
        <v>756</v>
      </c>
      <c r="Q617" s="67" t="s">
        <v>775</v>
      </c>
      <c r="R617" s="353"/>
      <c r="S617" s="86"/>
      <c r="T617" s="91"/>
      <c r="U617" s="87" t="s">
        <v>1090</v>
      </c>
      <c r="V617" s="67" t="s">
        <v>208</v>
      </c>
      <c r="W617" s="350"/>
      <c r="X617" s="454"/>
      <c r="Y617" s="454"/>
      <c r="Z617" s="454"/>
    </row>
    <row r="618" spans="1:26" s="67" customFormat="1" ht="14.25" hidden="1" customHeight="1">
      <c r="A618" s="350" t="s">
        <v>37</v>
      </c>
      <c r="B618" s="350" t="s">
        <v>131</v>
      </c>
      <c r="C618" s="350" t="s">
        <v>209</v>
      </c>
      <c r="D618" s="399" t="s">
        <v>1635</v>
      </c>
      <c r="F618" s="350"/>
      <c r="J618" s="67" t="s">
        <v>1443</v>
      </c>
      <c r="K618" s="350" t="s">
        <v>43</v>
      </c>
      <c r="L618" s="350" t="s">
        <v>1022</v>
      </c>
      <c r="M618" s="67" t="s">
        <v>773</v>
      </c>
      <c r="P618" s="67" t="s">
        <v>756</v>
      </c>
      <c r="Q618" s="67" t="s">
        <v>775</v>
      </c>
      <c r="R618" s="85"/>
      <c r="S618" s="354"/>
      <c r="T618" s="91"/>
      <c r="U618" s="87" t="s">
        <v>1090</v>
      </c>
      <c r="V618" s="67" t="s">
        <v>209</v>
      </c>
      <c r="W618" s="350"/>
      <c r="X618" s="454"/>
      <c r="Y618" s="454"/>
      <c r="Z618" s="454"/>
    </row>
    <row r="619" spans="1:26" s="67" customFormat="1" ht="14.25" hidden="1" customHeight="1">
      <c r="A619" s="350" t="s">
        <v>37</v>
      </c>
      <c r="B619" s="350" t="s">
        <v>131</v>
      </c>
      <c r="C619" s="350" t="s">
        <v>1038</v>
      </c>
      <c r="D619" s="399" t="s">
        <v>2794</v>
      </c>
      <c r="E619" s="67" t="s">
        <v>1516</v>
      </c>
      <c r="F619" s="67" t="s">
        <v>1847</v>
      </c>
      <c r="G619" s="67" t="s">
        <v>1848</v>
      </c>
      <c r="I619" s="351" t="s">
        <v>2104</v>
      </c>
      <c r="J619" s="67" t="s">
        <v>43</v>
      </c>
      <c r="K619" s="67" t="s">
        <v>43</v>
      </c>
      <c r="L619" s="67" t="s">
        <v>771</v>
      </c>
      <c r="M619" s="67" t="s">
        <v>44</v>
      </c>
      <c r="N619" s="67">
        <v>25.305008999999998</v>
      </c>
      <c r="O619" s="67">
        <v>97.430321000000006</v>
      </c>
      <c r="P619" s="67" t="s">
        <v>756</v>
      </c>
      <c r="Q619" s="67" t="s">
        <v>797</v>
      </c>
      <c r="R619" s="353"/>
      <c r="S619" s="459"/>
      <c r="T619" s="91">
        <v>42916</v>
      </c>
      <c r="U619" s="87" t="s">
        <v>1039</v>
      </c>
      <c r="W619" s="350"/>
      <c r="X619" s="454"/>
      <c r="Y619" s="454"/>
      <c r="Z619" s="454"/>
    </row>
    <row r="620" spans="1:26" s="67" customFormat="1" ht="14.25" hidden="1" customHeight="1">
      <c r="A620" s="350" t="s">
        <v>37</v>
      </c>
      <c r="B620" s="350" t="s">
        <v>131</v>
      </c>
      <c r="C620" s="350" t="s">
        <v>257</v>
      </c>
      <c r="D620" s="399" t="s">
        <v>2794</v>
      </c>
      <c r="E620" s="67" t="s">
        <v>1518</v>
      </c>
      <c r="F620" s="67" t="s">
        <v>1788</v>
      </c>
      <c r="G620" s="67" t="s">
        <v>1788</v>
      </c>
      <c r="H620" s="67" t="s">
        <v>41</v>
      </c>
      <c r="I620" s="67" t="s">
        <v>231</v>
      </c>
      <c r="J620" s="67" t="s">
        <v>43</v>
      </c>
      <c r="K620" s="67" t="s">
        <v>43</v>
      </c>
      <c r="L620" s="67" t="s">
        <v>43</v>
      </c>
      <c r="M620" s="67" t="s">
        <v>44</v>
      </c>
      <c r="N620" s="67">
        <v>25.321710740740698</v>
      </c>
      <c r="O620" s="67">
        <v>97.404195925926004</v>
      </c>
      <c r="P620" s="67" t="s">
        <v>756</v>
      </c>
      <c r="Q620" s="67" t="s">
        <v>775</v>
      </c>
      <c r="R620" s="353"/>
      <c r="S620" s="459"/>
      <c r="T620" s="91"/>
      <c r="U620" s="87"/>
      <c r="V620" s="67" t="s">
        <v>257</v>
      </c>
      <c r="X620" s="454"/>
      <c r="Y620" s="454"/>
      <c r="Z620" s="454"/>
    </row>
    <row r="621" spans="1:26" s="67" customFormat="1" ht="14.25" hidden="1" customHeight="1">
      <c r="A621" s="350" t="s">
        <v>37</v>
      </c>
      <c r="B621" s="350" t="s">
        <v>131</v>
      </c>
      <c r="C621" s="350" t="s">
        <v>164</v>
      </c>
      <c r="D621" s="399" t="s">
        <v>2794</v>
      </c>
      <c r="E621" s="67" t="s">
        <v>1508</v>
      </c>
      <c r="F621" s="67" t="s">
        <v>1781</v>
      </c>
      <c r="G621" s="67" t="s">
        <v>1782</v>
      </c>
      <c r="H621" s="67" t="s">
        <v>41</v>
      </c>
      <c r="I621" s="67" t="s">
        <v>2636</v>
      </c>
      <c r="J621" s="67" t="s">
        <v>43</v>
      </c>
      <c r="K621" s="67" t="s">
        <v>43</v>
      </c>
      <c r="L621" s="67" t="s">
        <v>43</v>
      </c>
      <c r="M621" s="67" t="s">
        <v>773</v>
      </c>
      <c r="N621" s="350">
        <v>25.200333000000001</v>
      </c>
      <c r="O621" s="350">
        <v>97.807182999999995</v>
      </c>
      <c r="P621" s="67" t="s">
        <v>756</v>
      </c>
      <c r="Q621" s="67" t="s">
        <v>775</v>
      </c>
      <c r="R621" s="353"/>
      <c r="S621" s="459"/>
      <c r="T621" s="91"/>
      <c r="U621" s="87"/>
      <c r="V621" s="67" t="s">
        <v>164</v>
      </c>
      <c r="W621" s="350"/>
      <c r="X621" s="454"/>
      <c r="Y621" s="454"/>
      <c r="Z621" s="454"/>
    </row>
    <row r="622" spans="1:26" s="67" customFormat="1" ht="14.25" hidden="1" customHeight="1">
      <c r="A622" s="350" t="s">
        <v>37</v>
      </c>
      <c r="B622" s="350" t="s">
        <v>131</v>
      </c>
      <c r="C622" s="350" t="s">
        <v>213</v>
      </c>
      <c r="D622" s="399" t="s">
        <v>2794</v>
      </c>
      <c r="E622" s="67" t="s">
        <v>1496</v>
      </c>
      <c r="F622" s="350" t="s">
        <v>1688</v>
      </c>
      <c r="G622" s="67">
        <v>0</v>
      </c>
      <c r="I622" s="351" t="s">
        <v>2104</v>
      </c>
      <c r="J622" s="67" t="s">
        <v>43</v>
      </c>
      <c r="K622" s="67" t="s">
        <v>43</v>
      </c>
      <c r="L622" s="67" t="s">
        <v>1022</v>
      </c>
      <c r="M622" s="67" t="s">
        <v>773</v>
      </c>
      <c r="N622" s="350">
        <v>24.752471</v>
      </c>
      <c r="O622" s="350">
        <v>97.541793999999996</v>
      </c>
      <c r="P622" s="67" t="s">
        <v>756</v>
      </c>
      <c r="Q622" s="67" t="s">
        <v>757</v>
      </c>
      <c r="R622" s="85"/>
      <c r="S622" s="459"/>
      <c r="T622" s="91"/>
      <c r="U622" s="87"/>
      <c r="V622" s="67" t="s">
        <v>213</v>
      </c>
      <c r="W622" s="350"/>
      <c r="X622" s="454"/>
      <c r="Y622" s="454"/>
      <c r="Z622" s="454"/>
    </row>
    <row r="623" spans="1:26" s="67" customFormat="1" ht="14.25" hidden="1" customHeight="1">
      <c r="A623" s="350" t="s">
        <v>37</v>
      </c>
      <c r="B623" s="350" t="s">
        <v>131</v>
      </c>
      <c r="C623" s="350" t="s">
        <v>1020</v>
      </c>
      <c r="D623" s="399" t="s">
        <v>1636</v>
      </c>
      <c r="E623" s="67" t="s">
        <v>1495</v>
      </c>
      <c r="F623" s="67" t="s">
        <v>1688</v>
      </c>
      <c r="G623" s="67" t="s">
        <v>1688</v>
      </c>
      <c r="H623" s="67" t="s">
        <v>41</v>
      </c>
      <c r="I623" s="67" t="s">
        <v>1308</v>
      </c>
      <c r="J623" s="67" t="s">
        <v>43</v>
      </c>
      <c r="K623" s="67" t="s">
        <v>43</v>
      </c>
      <c r="L623" s="67" t="s">
        <v>755</v>
      </c>
      <c r="M623" s="67" t="s">
        <v>773</v>
      </c>
      <c r="N623" s="350">
        <v>24.747212999999999</v>
      </c>
      <c r="O623" s="350">
        <v>97.551507000000001</v>
      </c>
      <c r="P623" s="67" t="s">
        <v>756</v>
      </c>
      <c r="R623" s="85"/>
      <c r="S623" s="86"/>
      <c r="T623" s="91"/>
      <c r="U623" s="87"/>
      <c r="V623" s="350" t="s">
        <v>1021</v>
      </c>
      <c r="W623" s="345" t="s">
        <v>2150</v>
      </c>
      <c r="X623" s="454"/>
      <c r="Y623" s="454"/>
      <c r="Z623" s="454"/>
    </row>
    <row r="624" spans="1:26" s="67" customFormat="1" ht="14.25" hidden="1" customHeight="1">
      <c r="A624" s="350" t="s">
        <v>37</v>
      </c>
      <c r="B624" s="350" t="s">
        <v>131</v>
      </c>
      <c r="C624" s="350" t="s">
        <v>1034</v>
      </c>
      <c r="D624" s="399" t="s">
        <v>1635</v>
      </c>
      <c r="E624" s="350" t="s">
        <v>1507</v>
      </c>
      <c r="F624" s="350"/>
      <c r="G624" s="350"/>
      <c r="H624" s="350"/>
      <c r="I624" s="350"/>
      <c r="J624" s="67" t="s">
        <v>43</v>
      </c>
      <c r="K624" s="67" t="s">
        <v>43</v>
      </c>
      <c r="L624" s="67" t="s">
        <v>755</v>
      </c>
      <c r="M624" s="350" t="s">
        <v>773</v>
      </c>
      <c r="N624" s="350">
        <v>25.108011999999999</v>
      </c>
      <c r="O624" s="350">
        <v>97.718008999999995</v>
      </c>
      <c r="P624" s="67" t="s">
        <v>756</v>
      </c>
      <c r="Q624" s="350"/>
      <c r="R624" s="353"/>
      <c r="S624" s="354"/>
      <c r="T624" s="373"/>
      <c r="U624" s="355"/>
      <c r="V624" s="350" t="s">
        <v>1034</v>
      </c>
      <c r="X624" s="454"/>
      <c r="Y624" s="454"/>
      <c r="Z624" s="454"/>
    </row>
    <row r="625" spans="1:26" s="67" customFormat="1" ht="14.25" hidden="1" customHeight="1">
      <c r="A625" s="350" t="s">
        <v>37</v>
      </c>
      <c r="B625" s="350" t="s">
        <v>131</v>
      </c>
      <c r="C625" s="350" t="s">
        <v>165</v>
      </c>
      <c r="D625" s="399" t="s">
        <v>2794</v>
      </c>
      <c r="E625" s="350" t="s">
        <v>1528</v>
      </c>
      <c r="F625" s="350" t="s">
        <v>1793</v>
      </c>
      <c r="G625" s="350" t="s">
        <v>1794</v>
      </c>
      <c r="H625" s="350" t="s">
        <v>41</v>
      </c>
      <c r="I625" s="350" t="s">
        <v>2636</v>
      </c>
      <c r="J625" s="350" t="s">
        <v>43</v>
      </c>
      <c r="K625" s="350" t="s">
        <v>43</v>
      </c>
      <c r="L625" s="350" t="s">
        <v>43</v>
      </c>
      <c r="M625" s="350" t="s">
        <v>44</v>
      </c>
      <c r="N625" s="350">
        <v>25.356632000000001</v>
      </c>
      <c r="O625" s="350">
        <v>97.451965000000001</v>
      </c>
      <c r="P625" s="350" t="s">
        <v>756</v>
      </c>
      <c r="Q625" s="350" t="s">
        <v>775</v>
      </c>
      <c r="R625" s="353"/>
      <c r="S625" s="459"/>
      <c r="T625" s="373"/>
      <c r="U625" s="355"/>
      <c r="V625" s="350" t="s">
        <v>165</v>
      </c>
      <c r="W625" s="350"/>
      <c r="X625" s="454"/>
      <c r="Y625" s="454"/>
      <c r="Z625" s="454"/>
    </row>
    <row r="626" spans="1:26" s="67" customFormat="1" ht="14.25" hidden="1" customHeight="1">
      <c r="A626" s="350" t="s">
        <v>37</v>
      </c>
      <c r="B626" s="350" t="s">
        <v>131</v>
      </c>
      <c r="C626" s="350" t="s">
        <v>166</v>
      </c>
      <c r="D626" s="399" t="s">
        <v>2794</v>
      </c>
      <c r="E626" s="67" t="s">
        <v>1502</v>
      </c>
      <c r="F626" s="67" t="s">
        <v>1778</v>
      </c>
      <c r="G626" s="67" t="s">
        <v>1780</v>
      </c>
      <c r="H626" s="67" t="s">
        <v>41</v>
      </c>
      <c r="I626" s="67" t="s">
        <v>1308</v>
      </c>
      <c r="J626" s="67" t="s">
        <v>43</v>
      </c>
      <c r="K626" s="350" t="s">
        <v>963</v>
      </c>
      <c r="L626" s="350" t="s">
        <v>43</v>
      </c>
      <c r="M626" s="67" t="s">
        <v>773</v>
      </c>
      <c r="N626" s="350">
        <v>24.980250000000002</v>
      </c>
      <c r="O626" s="350">
        <v>97.715230000000005</v>
      </c>
      <c r="P626" s="17" t="s">
        <v>756</v>
      </c>
      <c r="Q626" s="67" t="s">
        <v>775</v>
      </c>
      <c r="R626" s="85"/>
      <c r="S626" s="459"/>
      <c r="T626" s="91"/>
      <c r="U626" s="87" t="s">
        <v>1027</v>
      </c>
      <c r="V626" s="67" t="s">
        <v>166</v>
      </c>
      <c r="X626" s="454"/>
      <c r="Y626" s="454"/>
      <c r="Z626" s="454"/>
    </row>
    <row r="627" spans="1:26" s="67" customFormat="1" ht="14.25" hidden="1" customHeight="1">
      <c r="A627" s="350" t="s">
        <v>37</v>
      </c>
      <c r="B627" s="350" t="s">
        <v>131</v>
      </c>
      <c r="C627" s="350" t="s">
        <v>258</v>
      </c>
      <c r="D627" s="399" t="s">
        <v>2794</v>
      </c>
      <c r="E627" s="67" t="s">
        <v>1554</v>
      </c>
      <c r="F627" s="67" t="s">
        <v>1801</v>
      </c>
      <c r="G627" s="67" t="s">
        <v>1801</v>
      </c>
      <c r="H627" s="67" t="s">
        <v>41</v>
      </c>
      <c r="I627" s="67" t="s">
        <v>231</v>
      </c>
      <c r="J627" s="67" t="s">
        <v>43</v>
      </c>
      <c r="K627" s="350" t="s">
        <v>43</v>
      </c>
      <c r="L627" s="350" t="s">
        <v>43</v>
      </c>
      <c r="M627" s="67" t="s">
        <v>44</v>
      </c>
      <c r="N627" s="350">
        <v>25.424529444444399</v>
      </c>
      <c r="O627" s="350">
        <v>97.433419259259296</v>
      </c>
      <c r="P627" s="350" t="s">
        <v>756</v>
      </c>
      <c r="Q627" s="67" t="s">
        <v>775</v>
      </c>
      <c r="R627" s="85"/>
      <c r="S627" s="459"/>
      <c r="T627" s="91"/>
      <c r="U627" s="87"/>
      <c r="V627" s="67" t="s">
        <v>258</v>
      </c>
      <c r="W627" s="350"/>
      <c r="X627" s="454"/>
      <c r="Y627" s="454"/>
      <c r="Z627" s="454"/>
    </row>
    <row r="628" spans="1:26" s="67" customFormat="1" ht="14.25" hidden="1" customHeight="1">
      <c r="A628" s="350" t="s">
        <v>37</v>
      </c>
      <c r="B628" s="350" t="s">
        <v>131</v>
      </c>
      <c r="C628" s="350" t="s">
        <v>226</v>
      </c>
      <c r="D628" s="399" t="s">
        <v>2794</v>
      </c>
      <c r="E628" s="356" t="s">
        <v>1548</v>
      </c>
      <c r="F628" s="350" t="s">
        <v>1801</v>
      </c>
      <c r="G628" s="67" t="s">
        <v>1801</v>
      </c>
      <c r="H628" s="67" t="s">
        <v>41</v>
      </c>
      <c r="I628" s="67" t="s">
        <v>1308</v>
      </c>
      <c r="J628" s="67" t="s">
        <v>43</v>
      </c>
      <c r="K628" s="67" t="s">
        <v>43</v>
      </c>
      <c r="L628" s="67" t="s">
        <v>43</v>
      </c>
      <c r="M628" s="67" t="s">
        <v>44</v>
      </c>
      <c r="N628" s="350">
        <v>25.415667500000001</v>
      </c>
      <c r="O628" s="350">
        <v>97.437782499999997</v>
      </c>
      <c r="P628" s="67" t="s">
        <v>756</v>
      </c>
      <c r="Q628" s="67" t="s">
        <v>775</v>
      </c>
      <c r="R628" s="353"/>
      <c r="S628" s="459"/>
      <c r="T628" s="91"/>
      <c r="U628" s="87"/>
      <c r="V628" s="67" t="s">
        <v>226</v>
      </c>
      <c r="X628" s="454"/>
      <c r="Y628" s="454"/>
      <c r="Z628" s="454"/>
    </row>
    <row r="629" spans="1:26" s="67" customFormat="1" ht="14.25" hidden="1" customHeight="1">
      <c r="A629" s="350" t="s">
        <v>37</v>
      </c>
      <c r="B629" s="350" t="s">
        <v>131</v>
      </c>
      <c r="C629" s="350" t="s">
        <v>167</v>
      </c>
      <c r="D629" s="399" t="s">
        <v>2794</v>
      </c>
      <c r="E629" s="67" t="s">
        <v>1545</v>
      </c>
      <c r="F629" s="67" t="s">
        <v>1801</v>
      </c>
      <c r="G629" s="67" t="s">
        <v>1801</v>
      </c>
      <c r="H629" s="67" t="s">
        <v>41</v>
      </c>
      <c r="I629" s="67" t="s">
        <v>2636</v>
      </c>
      <c r="J629" s="67" t="s">
        <v>43</v>
      </c>
      <c r="K629" s="67" t="s">
        <v>43</v>
      </c>
      <c r="L629" s="67" t="s">
        <v>43</v>
      </c>
      <c r="M629" s="67" t="s">
        <v>44</v>
      </c>
      <c r="N629" s="350">
        <v>25.4118005797101</v>
      </c>
      <c r="O629" s="350">
        <v>97.434855869565197</v>
      </c>
      <c r="P629" s="67" t="s">
        <v>756</v>
      </c>
      <c r="Q629" s="67" t="s">
        <v>775</v>
      </c>
      <c r="R629" s="85"/>
      <c r="S629" s="459"/>
      <c r="T629" s="91"/>
      <c r="U629" s="87"/>
      <c r="V629" s="350" t="s">
        <v>167</v>
      </c>
      <c r="W629" s="345" t="s">
        <v>2250</v>
      </c>
      <c r="X629" s="454"/>
      <c r="Y629" s="454"/>
      <c r="Z629" s="454"/>
    </row>
    <row r="630" spans="1:26" s="67" customFormat="1" ht="14.25" hidden="1" customHeight="1">
      <c r="A630" s="350" t="s">
        <v>37</v>
      </c>
      <c r="B630" s="350" t="s">
        <v>131</v>
      </c>
      <c r="C630" s="67" t="s">
        <v>168</v>
      </c>
      <c r="D630" s="399" t="s">
        <v>2794</v>
      </c>
      <c r="E630" s="67" t="s">
        <v>1543</v>
      </c>
      <c r="F630" s="67" t="s">
        <v>1801</v>
      </c>
      <c r="G630" s="67" t="s">
        <v>1801</v>
      </c>
      <c r="H630" s="67" t="s">
        <v>41</v>
      </c>
      <c r="I630" s="67" t="s">
        <v>2636</v>
      </c>
      <c r="J630" s="67" t="s">
        <v>43</v>
      </c>
      <c r="K630" s="67" t="s">
        <v>43</v>
      </c>
      <c r="L630" s="67" t="s">
        <v>43</v>
      </c>
      <c r="M630" s="67" t="s">
        <v>44</v>
      </c>
      <c r="N630" s="350">
        <v>25.409612685185198</v>
      </c>
      <c r="O630" s="350">
        <v>97.426536944444507</v>
      </c>
      <c r="P630" s="67" t="s">
        <v>756</v>
      </c>
      <c r="Q630" s="67" t="s">
        <v>775</v>
      </c>
      <c r="R630" s="85"/>
      <c r="S630" s="459"/>
      <c r="T630" s="91"/>
      <c r="U630" s="87"/>
      <c r="V630" s="67" t="s">
        <v>168</v>
      </c>
      <c r="W630" s="345" t="s">
        <v>2251</v>
      </c>
      <c r="X630" s="454"/>
      <c r="Y630" s="454"/>
      <c r="Z630" s="454"/>
    </row>
    <row r="631" spans="1:26" s="67" customFormat="1" ht="14.25" hidden="1" customHeight="1">
      <c r="A631" s="350" t="s">
        <v>37</v>
      </c>
      <c r="B631" s="350" t="s">
        <v>131</v>
      </c>
      <c r="C631" s="350" t="s">
        <v>259</v>
      </c>
      <c r="D631" s="399" t="s">
        <v>2794</v>
      </c>
      <c r="E631" s="67" t="s">
        <v>1525</v>
      </c>
      <c r="F631" s="350" t="s">
        <v>1791</v>
      </c>
      <c r="G631" s="67" t="s">
        <v>1792</v>
      </c>
      <c r="H631" s="67" t="s">
        <v>41</v>
      </c>
      <c r="I631" s="67" t="s">
        <v>231</v>
      </c>
      <c r="J631" s="350" t="s">
        <v>43</v>
      </c>
      <c r="K631" s="350" t="s">
        <v>43</v>
      </c>
      <c r="L631" s="350" t="s">
        <v>43</v>
      </c>
      <c r="M631" s="67" t="s">
        <v>44</v>
      </c>
      <c r="N631" s="350">
        <v>25.351965</v>
      </c>
      <c r="O631" s="350">
        <v>97.345039</v>
      </c>
      <c r="P631" s="67" t="s">
        <v>756</v>
      </c>
      <c r="Q631" s="67" t="s">
        <v>775</v>
      </c>
      <c r="R631" s="353"/>
      <c r="S631" s="459"/>
      <c r="T631" s="91"/>
      <c r="U631" s="87"/>
      <c r="V631" s="67" t="s">
        <v>259</v>
      </c>
      <c r="X631" s="454"/>
      <c r="Y631" s="454"/>
      <c r="Z631" s="454"/>
    </row>
    <row r="632" spans="1:26" s="67" customFormat="1" ht="14.25" hidden="1" customHeight="1">
      <c r="A632" s="350" t="s">
        <v>37</v>
      </c>
      <c r="B632" s="350" t="s">
        <v>131</v>
      </c>
      <c r="C632" s="350" t="s">
        <v>169</v>
      </c>
      <c r="D632" s="399" t="s">
        <v>2794</v>
      </c>
      <c r="E632" s="67" t="s">
        <v>1501</v>
      </c>
      <c r="F632" s="67" t="s">
        <v>1778</v>
      </c>
      <c r="G632" s="67" t="s">
        <v>1779</v>
      </c>
      <c r="H632" s="67" t="s">
        <v>41</v>
      </c>
      <c r="I632" s="67" t="s">
        <v>2636</v>
      </c>
      <c r="J632" s="67" t="s">
        <v>43</v>
      </c>
      <c r="K632" s="67" t="s">
        <v>963</v>
      </c>
      <c r="L632" s="67" t="s">
        <v>43</v>
      </c>
      <c r="M632" s="67" t="s">
        <v>773</v>
      </c>
      <c r="N632" s="350">
        <v>24.831944</v>
      </c>
      <c r="O632" s="350">
        <v>97.751389000000003</v>
      </c>
      <c r="P632" s="67" t="s">
        <v>756</v>
      </c>
      <c r="Q632" s="67" t="s">
        <v>775</v>
      </c>
      <c r="R632" s="85"/>
      <c r="S632" s="459"/>
      <c r="T632" s="91"/>
      <c r="U632" s="87" t="s">
        <v>1027</v>
      </c>
      <c r="V632" s="67" t="s">
        <v>1028</v>
      </c>
      <c r="X632" s="454"/>
      <c r="Y632" s="454"/>
      <c r="Z632" s="454"/>
    </row>
    <row r="633" spans="1:26" s="67" customFormat="1" ht="14.25" hidden="1" customHeight="1">
      <c r="A633" s="350" t="s">
        <v>37</v>
      </c>
      <c r="B633" s="350" t="s">
        <v>131</v>
      </c>
      <c r="C633" s="350" t="s">
        <v>227</v>
      </c>
      <c r="D633" s="399" t="s">
        <v>2794</v>
      </c>
      <c r="E633" s="67" t="s">
        <v>1512</v>
      </c>
      <c r="F633" s="67" t="s">
        <v>1781</v>
      </c>
      <c r="G633" s="67" t="s">
        <v>1781</v>
      </c>
      <c r="H633" s="67" t="s">
        <v>41</v>
      </c>
      <c r="I633" s="67" t="s">
        <v>1308</v>
      </c>
      <c r="J633" s="67" t="s">
        <v>43</v>
      </c>
      <c r="K633" s="67" t="s">
        <v>43</v>
      </c>
      <c r="L633" s="67" t="s">
        <v>43</v>
      </c>
      <c r="M633" s="67" t="s">
        <v>773</v>
      </c>
      <c r="N633" s="67">
        <v>25.265277999999999</v>
      </c>
      <c r="O633" s="67">
        <v>97.990555999999998</v>
      </c>
      <c r="P633" s="67" t="s">
        <v>756</v>
      </c>
      <c r="Q633" s="67" t="s">
        <v>775</v>
      </c>
      <c r="R633" s="353"/>
      <c r="S633" s="459"/>
      <c r="T633" s="91"/>
      <c r="U633" s="87"/>
      <c r="V633" s="67" t="s">
        <v>227</v>
      </c>
      <c r="X633" s="454"/>
      <c r="Y633" s="454"/>
      <c r="Z633" s="454"/>
    </row>
    <row r="634" spans="1:26" s="67" customFormat="1" ht="14.25" hidden="1" customHeight="1">
      <c r="A634" s="350" t="s">
        <v>37</v>
      </c>
      <c r="B634" s="350" t="s">
        <v>131</v>
      </c>
      <c r="C634" s="350" t="s">
        <v>260</v>
      </c>
      <c r="D634" s="399" t="s">
        <v>2794</v>
      </c>
      <c r="E634" s="67" t="s">
        <v>1526</v>
      </c>
      <c r="F634" s="350" t="s">
        <v>1695</v>
      </c>
      <c r="G634" s="67" t="s">
        <v>1685</v>
      </c>
      <c r="H634" s="67" t="s">
        <v>41</v>
      </c>
      <c r="I634" s="67" t="s">
        <v>231</v>
      </c>
      <c r="J634" s="67" t="s">
        <v>43</v>
      </c>
      <c r="K634" s="67" t="s">
        <v>43</v>
      </c>
      <c r="L634" s="67" t="s">
        <v>43</v>
      </c>
      <c r="M634" s="67" t="s">
        <v>44</v>
      </c>
      <c r="N634" s="67">
        <v>25.3540362037037</v>
      </c>
      <c r="O634" s="67">
        <v>97.441166388888902</v>
      </c>
      <c r="P634" s="67" t="s">
        <v>756</v>
      </c>
      <c r="Q634" s="67" t="s">
        <v>775</v>
      </c>
      <c r="R634" s="85"/>
      <c r="S634" s="459"/>
      <c r="T634" s="91"/>
      <c r="U634" s="87"/>
      <c r="V634" s="67" t="s">
        <v>260</v>
      </c>
      <c r="X634" s="454"/>
      <c r="Y634" s="454"/>
      <c r="Z634" s="454"/>
    </row>
    <row r="635" spans="1:26" s="67" customFormat="1" ht="14.25" hidden="1" customHeight="1">
      <c r="A635" s="350" t="s">
        <v>37</v>
      </c>
      <c r="B635" s="350" t="s">
        <v>131</v>
      </c>
      <c r="C635" s="350" t="s">
        <v>170</v>
      </c>
      <c r="D635" s="399" t="s">
        <v>2794</v>
      </c>
      <c r="E635" s="67" t="s">
        <v>1524</v>
      </c>
      <c r="F635" s="67" t="s">
        <v>1695</v>
      </c>
      <c r="G635" s="67" t="s">
        <v>1685</v>
      </c>
      <c r="H635" s="67" t="s">
        <v>41</v>
      </c>
      <c r="I635" s="67" t="s">
        <v>2636</v>
      </c>
      <c r="J635" s="67" t="s">
        <v>43</v>
      </c>
      <c r="K635" s="67" t="s">
        <v>43</v>
      </c>
      <c r="L635" s="67" t="s">
        <v>43</v>
      </c>
      <c r="M635" s="67" t="s">
        <v>44</v>
      </c>
      <c r="N635" s="67">
        <v>25.351724999999998</v>
      </c>
      <c r="O635" s="67">
        <v>97.438432380952406</v>
      </c>
      <c r="P635" s="67" t="s">
        <v>756</v>
      </c>
      <c r="Q635" s="67" t="s">
        <v>775</v>
      </c>
      <c r="R635" s="353"/>
      <c r="S635" s="459"/>
      <c r="T635" s="91"/>
      <c r="U635" s="87"/>
      <c r="V635" s="67" t="s">
        <v>170</v>
      </c>
      <c r="W635" s="350"/>
      <c r="X635" s="454"/>
      <c r="Y635" s="454"/>
      <c r="Z635" s="454"/>
    </row>
    <row r="636" spans="1:26" s="67" customFormat="1" ht="14.25" hidden="1" customHeight="1">
      <c r="A636" s="350" t="s">
        <v>37</v>
      </c>
      <c r="B636" s="350" t="s">
        <v>131</v>
      </c>
      <c r="C636" s="350" t="s">
        <v>261</v>
      </c>
      <c r="D636" s="399" t="s">
        <v>2794</v>
      </c>
      <c r="E636" s="67" t="s">
        <v>1520</v>
      </c>
      <c r="F636" s="67" t="s">
        <v>1695</v>
      </c>
      <c r="G636" s="67" t="s">
        <v>1743</v>
      </c>
      <c r="H636" s="67" t="s">
        <v>41</v>
      </c>
      <c r="I636" s="67" t="s">
        <v>231</v>
      </c>
      <c r="J636" s="67" t="s">
        <v>43</v>
      </c>
      <c r="K636" s="67" t="s">
        <v>43</v>
      </c>
      <c r="L636" s="67" t="s">
        <v>43</v>
      </c>
      <c r="M636" s="67" t="s">
        <v>44</v>
      </c>
      <c r="N636" s="67">
        <v>25.345918166666699</v>
      </c>
      <c r="O636" s="67">
        <v>97.437472666666693</v>
      </c>
      <c r="P636" s="67" t="s">
        <v>756</v>
      </c>
      <c r="Q636" s="67" t="s">
        <v>775</v>
      </c>
      <c r="R636" s="353"/>
      <c r="S636" s="459"/>
      <c r="T636" s="91"/>
      <c r="U636" s="87"/>
      <c r="V636" s="67" t="s">
        <v>261</v>
      </c>
      <c r="W636" s="350"/>
      <c r="X636" s="454"/>
      <c r="Y636" s="454"/>
      <c r="Z636" s="454"/>
    </row>
    <row r="637" spans="1:26" s="67" customFormat="1" ht="14.25" hidden="1" customHeight="1">
      <c r="A637" s="350" t="s">
        <v>37</v>
      </c>
      <c r="B637" s="350" t="s">
        <v>131</v>
      </c>
      <c r="C637" s="350" t="s">
        <v>262</v>
      </c>
      <c r="D637" s="399" t="s">
        <v>2095</v>
      </c>
      <c r="E637" s="350" t="s">
        <v>1521</v>
      </c>
      <c r="F637" s="67" t="s">
        <v>1695</v>
      </c>
      <c r="G637" s="67" t="s">
        <v>1789</v>
      </c>
      <c r="H637" s="67" t="s">
        <v>41</v>
      </c>
      <c r="I637" s="67" t="s">
        <v>231</v>
      </c>
      <c r="J637" s="67" t="s">
        <v>43</v>
      </c>
      <c r="K637" s="67" t="s">
        <v>43</v>
      </c>
      <c r="L637" s="67" t="s">
        <v>755</v>
      </c>
      <c r="M637" s="67" t="s">
        <v>44</v>
      </c>
      <c r="N637" s="350">
        <v>25.350809000000002</v>
      </c>
      <c r="O637" s="350">
        <v>97.432495000000003</v>
      </c>
      <c r="P637" s="67" t="s">
        <v>756</v>
      </c>
      <c r="Q637" s="67" t="s">
        <v>775</v>
      </c>
      <c r="R637" s="353"/>
      <c r="S637" s="459"/>
      <c r="T637" s="91"/>
      <c r="U637" s="87"/>
      <c r="V637" s="67" t="s">
        <v>262</v>
      </c>
      <c r="W637" s="345" t="s">
        <v>2151</v>
      </c>
      <c r="X637" s="454"/>
      <c r="Y637" s="454"/>
      <c r="Z637" s="454"/>
    </row>
    <row r="638" spans="1:26" s="67" customFormat="1" ht="14.25" hidden="1" customHeight="1">
      <c r="A638" s="358" t="s">
        <v>37</v>
      </c>
      <c r="B638" s="357" t="s">
        <v>131</v>
      </c>
      <c r="C638" s="351" t="s">
        <v>1045</v>
      </c>
      <c r="D638" s="399" t="s">
        <v>2794</v>
      </c>
      <c r="E638" s="351" t="s">
        <v>1951</v>
      </c>
      <c r="F638" s="350" t="s">
        <v>1045</v>
      </c>
      <c r="G638" s="67" t="s">
        <v>1045</v>
      </c>
      <c r="H638" s="351"/>
      <c r="I638" s="351" t="s">
        <v>2104</v>
      </c>
      <c r="J638" s="67" t="s">
        <v>43</v>
      </c>
      <c r="K638" s="67" t="s">
        <v>43</v>
      </c>
      <c r="L638" s="351" t="s">
        <v>771</v>
      </c>
      <c r="M638" s="67" t="s">
        <v>44</v>
      </c>
      <c r="N638" s="67">
        <v>0</v>
      </c>
      <c r="O638" s="67">
        <v>0</v>
      </c>
      <c r="P638" s="17" t="s">
        <v>756</v>
      </c>
      <c r="Q638" s="350" t="s">
        <v>1921</v>
      </c>
      <c r="R638" s="353"/>
      <c r="S638" s="459"/>
      <c r="T638" s="373">
        <v>43276</v>
      </c>
      <c r="U638" s="359"/>
      <c r="V638" s="351"/>
      <c r="W638" s="67" t="s">
        <v>2152</v>
      </c>
      <c r="X638" s="454"/>
      <c r="Y638" s="454"/>
      <c r="Z638" s="454"/>
    </row>
    <row r="639" spans="1:26" s="67" customFormat="1" ht="14.25" hidden="1" customHeight="1">
      <c r="A639" s="350" t="s">
        <v>37</v>
      </c>
      <c r="B639" s="351" t="s">
        <v>131</v>
      </c>
      <c r="C639" s="351" t="s">
        <v>132</v>
      </c>
      <c r="D639" s="399" t="s">
        <v>2794</v>
      </c>
      <c r="E639" s="350" t="s">
        <v>1606</v>
      </c>
      <c r="F639" s="67" t="s">
        <v>1778</v>
      </c>
      <c r="G639" s="67" t="s">
        <v>1779</v>
      </c>
      <c r="H639" s="67" t="s">
        <v>41</v>
      </c>
      <c r="I639" s="67" t="s">
        <v>2636</v>
      </c>
      <c r="J639" s="67" t="s">
        <v>43</v>
      </c>
      <c r="K639" s="351" t="s">
        <v>43</v>
      </c>
      <c r="L639" s="351" t="s">
        <v>43</v>
      </c>
      <c r="M639" s="67" t="s">
        <v>773</v>
      </c>
      <c r="N639" s="350">
        <v>0</v>
      </c>
      <c r="O639" s="350">
        <v>0</v>
      </c>
      <c r="P639" s="17" t="s">
        <v>756</v>
      </c>
      <c r="Q639" s="67" t="s">
        <v>797</v>
      </c>
      <c r="R639" s="85"/>
      <c r="S639" s="459"/>
      <c r="T639" s="91">
        <v>42916</v>
      </c>
      <c r="U639" s="87" t="s">
        <v>1131</v>
      </c>
      <c r="W639" s="345" t="s">
        <v>2252</v>
      </c>
      <c r="X639" s="454"/>
      <c r="Y639" s="454"/>
      <c r="Z639" s="454"/>
    </row>
    <row r="640" spans="1:26" s="67" customFormat="1" ht="14.25" hidden="1" customHeight="1">
      <c r="A640" s="350" t="s">
        <v>37</v>
      </c>
      <c r="B640" s="351" t="s">
        <v>131</v>
      </c>
      <c r="C640" s="351" t="s">
        <v>171</v>
      </c>
      <c r="D640" s="399" t="s">
        <v>2794</v>
      </c>
      <c r="E640" s="350" t="s">
        <v>1550</v>
      </c>
      <c r="F640" s="351" t="s">
        <v>1804</v>
      </c>
      <c r="G640" s="350" t="s">
        <v>1805</v>
      </c>
      <c r="H640" s="350" t="s">
        <v>41</v>
      </c>
      <c r="I640" s="350" t="s">
        <v>2636</v>
      </c>
      <c r="J640" s="67" t="s">
        <v>43</v>
      </c>
      <c r="K640" s="67" t="s">
        <v>43</v>
      </c>
      <c r="L640" s="67" t="s">
        <v>43</v>
      </c>
      <c r="M640" s="350" t="s">
        <v>44</v>
      </c>
      <c r="N640" s="350">
        <v>25.418084</v>
      </c>
      <c r="O640" s="350">
        <v>98.025662999999994</v>
      </c>
      <c r="P640" s="67" t="s">
        <v>756</v>
      </c>
      <c r="Q640" s="350" t="s">
        <v>775</v>
      </c>
      <c r="R640" s="353"/>
      <c r="S640" s="459"/>
      <c r="T640" s="373"/>
      <c r="U640" s="355"/>
      <c r="V640" s="350" t="s">
        <v>171</v>
      </c>
      <c r="W640" s="345" t="s">
        <v>2253</v>
      </c>
      <c r="X640" s="454"/>
      <c r="Y640" s="454"/>
      <c r="Z640" s="454"/>
    </row>
    <row r="641" spans="1:26" s="67" customFormat="1" ht="14.25" hidden="1" customHeight="1">
      <c r="A641" s="350" t="s">
        <v>37</v>
      </c>
      <c r="B641" s="351" t="s">
        <v>131</v>
      </c>
      <c r="C641" s="351" t="s">
        <v>263</v>
      </c>
      <c r="D641" s="399" t="s">
        <v>2794</v>
      </c>
      <c r="E641" s="350" t="s">
        <v>1519</v>
      </c>
      <c r="F641" s="350" t="s">
        <v>1695</v>
      </c>
      <c r="G641" s="350" t="s">
        <v>1789</v>
      </c>
      <c r="H641" s="350" t="s">
        <v>41</v>
      </c>
      <c r="I641" s="350" t="s">
        <v>231</v>
      </c>
      <c r="J641" s="350" t="s">
        <v>43</v>
      </c>
      <c r="K641" s="350" t="s">
        <v>43</v>
      </c>
      <c r="L641" s="350" t="s">
        <v>43</v>
      </c>
      <c r="M641" s="350" t="s">
        <v>44</v>
      </c>
      <c r="N641" s="350">
        <v>25.333683333333301</v>
      </c>
      <c r="O641" s="350">
        <v>97.428251153846105</v>
      </c>
      <c r="P641" s="350" t="s">
        <v>756</v>
      </c>
      <c r="Q641" s="350" t="s">
        <v>775</v>
      </c>
      <c r="R641" s="353"/>
      <c r="S641" s="459"/>
      <c r="T641" s="373"/>
      <c r="U641" s="355"/>
      <c r="V641" s="350" t="s">
        <v>263</v>
      </c>
      <c r="W641" s="350"/>
      <c r="X641" s="454"/>
      <c r="Y641" s="454"/>
      <c r="Z641" s="454"/>
    </row>
    <row r="642" spans="1:26" s="67" customFormat="1" ht="14.25" hidden="1" customHeight="1">
      <c r="A642" s="358" t="s">
        <v>37</v>
      </c>
      <c r="B642" s="357" t="s">
        <v>131</v>
      </c>
      <c r="C642" s="351" t="s">
        <v>2096</v>
      </c>
      <c r="D642" s="399" t="s">
        <v>2794</v>
      </c>
      <c r="E642" s="351" t="s">
        <v>1948</v>
      </c>
      <c r="F642" s="351"/>
      <c r="G642" s="351"/>
      <c r="H642" s="67" t="s">
        <v>41</v>
      </c>
      <c r="I642" s="67" t="s">
        <v>2636</v>
      </c>
      <c r="J642" s="67" t="s">
        <v>43</v>
      </c>
      <c r="K642" s="67" t="s">
        <v>43</v>
      </c>
      <c r="L642" s="67" t="s">
        <v>43</v>
      </c>
      <c r="M642" s="67" t="s">
        <v>44</v>
      </c>
      <c r="N642" s="67">
        <v>0</v>
      </c>
      <c r="O642" s="67">
        <v>0</v>
      </c>
      <c r="P642" s="351" t="s">
        <v>756</v>
      </c>
      <c r="Q642" s="67" t="s">
        <v>1921</v>
      </c>
      <c r="R642" s="85"/>
      <c r="S642" s="459"/>
      <c r="T642" s="91">
        <v>43276</v>
      </c>
      <c r="U642" s="359" t="s">
        <v>1969</v>
      </c>
      <c r="V642" s="351"/>
      <c r="W642" s="345" t="s">
        <v>2254</v>
      </c>
      <c r="X642" s="454"/>
      <c r="Y642" s="454"/>
      <c r="Z642" s="454"/>
    </row>
    <row r="643" spans="1:26" s="67" customFormat="1" ht="14.25" hidden="1" customHeight="1">
      <c r="A643" s="350" t="s">
        <v>37</v>
      </c>
      <c r="B643" s="351" t="s">
        <v>131</v>
      </c>
      <c r="C643" s="351" t="s">
        <v>264</v>
      </c>
      <c r="D643" s="399" t="s">
        <v>2794</v>
      </c>
      <c r="E643" s="67" t="s">
        <v>1523</v>
      </c>
      <c r="F643" s="67" t="s">
        <v>1695</v>
      </c>
      <c r="G643" s="67" t="s">
        <v>1743</v>
      </c>
      <c r="H643" s="67" t="s">
        <v>41</v>
      </c>
      <c r="I643" s="67" t="s">
        <v>231</v>
      </c>
      <c r="J643" s="67" t="s">
        <v>43</v>
      </c>
      <c r="K643" s="67" t="s">
        <v>43</v>
      </c>
      <c r="L643" s="67" t="s">
        <v>43</v>
      </c>
      <c r="M643" s="67" t="s">
        <v>44</v>
      </c>
      <c r="N643" s="67">
        <v>25.351250396825399</v>
      </c>
      <c r="O643" s="67">
        <v>97.444283730158702</v>
      </c>
      <c r="P643" s="67" t="s">
        <v>756</v>
      </c>
      <c r="Q643" s="67" t="s">
        <v>775</v>
      </c>
      <c r="R643" s="85"/>
      <c r="S643" s="459"/>
      <c r="T643" s="91"/>
      <c r="U643" s="87"/>
      <c r="V643" s="67" t="s">
        <v>264</v>
      </c>
      <c r="X643" s="454"/>
      <c r="Y643" s="454"/>
      <c r="Z643" s="454"/>
    </row>
    <row r="644" spans="1:26" s="67" customFormat="1" ht="14.25" hidden="1" customHeight="1">
      <c r="A644" s="350" t="s">
        <v>37</v>
      </c>
      <c r="B644" s="351" t="s">
        <v>131</v>
      </c>
      <c r="C644" s="351" t="s">
        <v>1040</v>
      </c>
      <c r="D644" s="399" t="s">
        <v>1636</v>
      </c>
      <c r="E644" s="350" t="s">
        <v>1527</v>
      </c>
      <c r="F644" s="350" t="s">
        <v>1695</v>
      </c>
      <c r="G644" s="350" t="s">
        <v>1685</v>
      </c>
      <c r="H644" s="350" t="s">
        <v>41</v>
      </c>
      <c r="I644" s="350" t="s">
        <v>130</v>
      </c>
      <c r="J644" s="350" t="s">
        <v>43</v>
      </c>
      <c r="K644" s="350" t="s">
        <v>43</v>
      </c>
      <c r="L644" s="350" t="s">
        <v>755</v>
      </c>
      <c r="M644" s="350" t="s">
        <v>44</v>
      </c>
      <c r="N644" s="350">
        <v>25.355841999999999</v>
      </c>
      <c r="O644" s="350">
        <v>97.438259000000002</v>
      </c>
      <c r="P644" s="350" t="s">
        <v>756</v>
      </c>
      <c r="Q644" s="350" t="s">
        <v>775</v>
      </c>
      <c r="R644" s="353"/>
      <c r="S644" s="354"/>
      <c r="T644" s="373"/>
      <c r="U644" s="355" t="s">
        <v>1041</v>
      </c>
      <c r="V644" s="350" t="s">
        <v>1040</v>
      </c>
      <c r="W644" s="345" t="s">
        <v>2153</v>
      </c>
      <c r="X644" s="454"/>
      <c r="Y644" s="454"/>
      <c r="Z644" s="454"/>
    </row>
    <row r="645" spans="1:26" s="67" customFormat="1" ht="14.25" hidden="1" customHeight="1">
      <c r="A645" s="358" t="s">
        <v>37</v>
      </c>
      <c r="B645" s="357" t="s">
        <v>131</v>
      </c>
      <c r="C645" s="351" t="s">
        <v>1931</v>
      </c>
      <c r="D645" s="400"/>
      <c r="E645" s="351"/>
      <c r="F645" s="351"/>
      <c r="G645" s="351"/>
      <c r="H645" s="351"/>
      <c r="I645" s="351"/>
      <c r="J645" s="67" t="s">
        <v>1443</v>
      </c>
      <c r="K645" s="67" t="s">
        <v>43</v>
      </c>
      <c r="L645" s="67" t="s">
        <v>43</v>
      </c>
      <c r="M645" s="67" t="s">
        <v>44</v>
      </c>
      <c r="N645" s="351"/>
      <c r="O645" s="351"/>
      <c r="P645" s="67" t="s">
        <v>756</v>
      </c>
      <c r="Q645" s="67" t="s">
        <v>1921</v>
      </c>
      <c r="R645" s="362"/>
      <c r="S645" s="358"/>
      <c r="T645" s="91">
        <v>43270</v>
      </c>
      <c r="U645" s="359"/>
      <c r="V645" s="351"/>
      <c r="W645" s="350"/>
      <c r="X645" s="454"/>
      <c r="Y645" s="454"/>
      <c r="Z645" s="454"/>
    </row>
    <row r="646" spans="1:26" s="67" customFormat="1" ht="14.25" hidden="1" customHeight="1">
      <c r="A646" s="350" t="s">
        <v>37</v>
      </c>
      <c r="B646" s="351" t="s">
        <v>131</v>
      </c>
      <c r="C646" s="351" t="s">
        <v>210</v>
      </c>
      <c r="D646" s="399" t="s">
        <v>2794</v>
      </c>
      <c r="E646" s="350" t="s">
        <v>1497</v>
      </c>
      <c r="F646" s="350" t="s">
        <v>1688</v>
      </c>
      <c r="G646" s="350" t="s">
        <v>1688</v>
      </c>
      <c r="H646" s="350" t="s">
        <v>41</v>
      </c>
      <c r="I646" s="350" t="s">
        <v>1308</v>
      </c>
      <c r="J646" s="67" t="s">
        <v>43</v>
      </c>
      <c r="K646" s="67" t="s">
        <v>43</v>
      </c>
      <c r="L646" s="67" t="s">
        <v>43</v>
      </c>
      <c r="M646" s="350" t="s">
        <v>773</v>
      </c>
      <c r="N646" s="350">
        <v>24.755253</v>
      </c>
      <c r="O646" s="350">
        <v>97.546893999999995</v>
      </c>
      <c r="P646" s="67" t="s">
        <v>756</v>
      </c>
      <c r="Q646" s="350" t="s">
        <v>775</v>
      </c>
      <c r="R646" s="353"/>
      <c r="S646" s="459"/>
      <c r="T646" s="373"/>
      <c r="U646" s="355"/>
      <c r="V646" s="350" t="s">
        <v>210</v>
      </c>
      <c r="W646" s="345" t="s">
        <v>2255</v>
      </c>
      <c r="X646" s="454"/>
      <c r="Y646" s="454"/>
      <c r="Z646" s="454"/>
    </row>
    <row r="647" spans="1:26" s="67" customFormat="1" ht="14.25" hidden="1" customHeight="1">
      <c r="A647" s="350" t="s">
        <v>37</v>
      </c>
      <c r="B647" s="351" t="s">
        <v>131</v>
      </c>
      <c r="C647" s="351" t="s">
        <v>212</v>
      </c>
      <c r="D647" s="399" t="s">
        <v>1635</v>
      </c>
      <c r="E647" s="350"/>
      <c r="F647" s="350"/>
      <c r="G647" s="350"/>
      <c r="H647" s="350"/>
      <c r="I647" s="350"/>
      <c r="J647" s="67" t="s">
        <v>1443</v>
      </c>
      <c r="K647" s="67" t="s">
        <v>43</v>
      </c>
      <c r="L647" s="67" t="s">
        <v>1146</v>
      </c>
      <c r="M647" s="350" t="s">
        <v>773</v>
      </c>
      <c r="N647" s="350"/>
      <c r="O647" s="350"/>
      <c r="P647" s="67" t="s">
        <v>756</v>
      </c>
      <c r="Q647" s="350" t="s">
        <v>775</v>
      </c>
      <c r="R647" s="353"/>
      <c r="S647" s="354"/>
      <c r="T647" s="373"/>
      <c r="U647" s="355" t="s">
        <v>1090</v>
      </c>
      <c r="V647" s="350"/>
      <c r="X647" s="454"/>
      <c r="Y647" s="454"/>
      <c r="Z647" s="454"/>
    </row>
    <row r="648" spans="1:26" s="67" customFormat="1" ht="14.25" hidden="1" customHeight="1">
      <c r="A648" s="350" t="s">
        <v>37</v>
      </c>
      <c r="B648" s="351" t="s">
        <v>131</v>
      </c>
      <c r="C648" s="351" t="s">
        <v>211</v>
      </c>
      <c r="D648" s="399" t="s">
        <v>1635</v>
      </c>
      <c r="J648" s="67" t="s">
        <v>1443</v>
      </c>
      <c r="K648" s="67" t="s">
        <v>43</v>
      </c>
      <c r="L648" s="67" t="s">
        <v>767</v>
      </c>
      <c r="M648" s="67" t="s">
        <v>773</v>
      </c>
      <c r="P648" s="67" t="s">
        <v>768</v>
      </c>
      <c r="Q648" s="67" t="s">
        <v>775</v>
      </c>
      <c r="R648" s="85"/>
      <c r="S648" s="354"/>
      <c r="T648" s="91"/>
      <c r="U648" s="87" t="s">
        <v>1090</v>
      </c>
      <c r="X648" s="454"/>
      <c r="Y648" s="454"/>
      <c r="Z648" s="454"/>
    </row>
    <row r="649" spans="1:26" s="67" customFormat="1" ht="14.25" hidden="1" customHeight="1">
      <c r="A649" s="350" t="s">
        <v>37</v>
      </c>
      <c r="B649" s="351" t="s">
        <v>131</v>
      </c>
      <c r="C649" s="351" t="s">
        <v>1032</v>
      </c>
      <c r="D649" s="399" t="s">
        <v>1636</v>
      </c>
      <c r="E649" s="67" t="s">
        <v>1506</v>
      </c>
      <c r="F649" s="67" t="s">
        <v>1692</v>
      </c>
      <c r="G649" s="67" t="s">
        <v>1693</v>
      </c>
      <c r="H649" s="67" t="s">
        <v>41</v>
      </c>
      <c r="I649" s="67" t="s">
        <v>130</v>
      </c>
      <c r="J649" s="67" t="s">
        <v>43</v>
      </c>
      <c r="K649" s="350" t="s">
        <v>43</v>
      </c>
      <c r="L649" s="350" t="s">
        <v>755</v>
      </c>
      <c r="M649" s="67" t="s">
        <v>773</v>
      </c>
      <c r="N649" s="67">
        <v>25.106670000000001</v>
      </c>
      <c r="O649" s="67">
        <v>97.756789999999995</v>
      </c>
      <c r="P649" s="67" t="s">
        <v>756</v>
      </c>
      <c r="Q649" s="67" t="s">
        <v>775</v>
      </c>
      <c r="R649" s="353"/>
      <c r="S649" s="86"/>
      <c r="T649" s="91"/>
      <c r="U649" s="87" t="s">
        <v>1027</v>
      </c>
      <c r="V649" s="67" t="s">
        <v>1033</v>
      </c>
      <c r="W649" s="345" t="s">
        <v>2154</v>
      </c>
      <c r="X649" s="454"/>
      <c r="Y649" s="454"/>
      <c r="Z649" s="454"/>
    </row>
    <row r="650" spans="1:26" s="67" customFormat="1" ht="14.25" hidden="1" customHeight="1">
      <c r="A650" s="350" t="s">
        <v>2622</v>
      </c>
      <c r="B650" s="350" t="s">
        <v>318</v>
      </c>
      <c r="C650" s="350" t="s">
        <v>2516</v>
      </c>
      <c r="D650" s="399"/>
      <c r="E650" s="350"/>
      <c r="F650" s="350"/>
      <c r="G650" s="350"/>
      <c r="H650" s="350"/>
      <c r="I650" s="350"/>
      <c r="J650" s="350" t="s">
        <v>2627</v>
      </c>
      <c r="K650" s="350" t="s">
        <v>2596</v>
      </c>
      <c r="L650" s="350" t="s">
        <v>2596</v>
      </c>
      <c r="M650" s="350"/>
      <c r="N650" s="350"/>
      <c r="O650" s="350"/>
      <c r="P650" s="350"/>
      <c r="Q650" s="350"/>
      <c r="R650" s="353"/>
      <c r="S650" s="354"/>
      <c r="T650" s="373"/>
      <c r="U650" s="355"/>
      <c r="V650" s="350"/>
      <c r="W650" s="350"/>
      <c r="X650" s="454"/>
      <c r="Y650" s="454"/>
      <c r="Z650" s="454"/>
    </row>
    <row r="651" spans="1:26" s="67" customFormat="1" ht="14.25" hidden="1" customHeight="1">
      <c r="A651" s="406" t="s">
        <v>2622</v>
      </c>
      <c r="B651" s="414" t="s">
        <v>318</v>
      </c>
      <c r="C651" s="418" t="s">
        <v>2649</v>
      </c>
      <c r="D651" s="352"/>
      <c r="E651" s="408">
        <v>198334</v>
      </c>
      <c r="F651" s="408" t="s">
        <v>2649</v>
      </c>
      <c r="G651" s="408"/>
      <c r="H651" s="408"/>
      <c r="I651" s="408"/>
      <c r="J651" s="350" t="s">
        <v>793</v>
      </c>
      <c r="K651" s="350" t="s">
        <v>793</v>
      </c>
      <c r="L651" s="350" t="s">
        <v>793</v>
      </c>
      <c r="M651" s="408"/>
      <c r="N651" s="408">
        <v>20.825700759887699</v>
      </c>
      <c r="O651" s="408">
        <v>92.542686462402301</v>
      </c>
      <c r="P651" s="408"/>
      <c r="Q651" s="408" t="s">
        <v>2601</v>
      </c>
      <c r="R651" s="409"/>
      <c r="S651" s="406"/>
      <c r="T651" s="410">
        <v>43580</v>
      </c>
      <c r="U651" s="411" t="s">
        <v>2646</v>
      </c>
      <c r="V651" s="412"/>
      <c r="W651" s="353"/>
      <c r="X651" s="454"/>
      <c r="Y651" s="454"/>
      <c r="Z651" s="454"/>
    </row>
    <row r="652" spans="1:26" s="67" customFormat="1" ht="14.25" hidden="1" customHeight="1">
      <c r="A652" s="350" t="s">
        <v>2622</v>
      </c>
      <c r="B652" s="351" t="s">
        <v>318</v>
      </c>
      <c r="C652" s="351" t="s">
        <v>626</v>
      </c>
      <c r="D652" s="399" t="s">
        <v>1635</v>
      </c>
      <c r="E652" s="67">
        <v>198334</v>
      </c>
      <c r="J652" s="67" t="s">
        <v>2627</v>
      </c>
      <c r="K652" s="67" t="s">
        <v>2596</v>
      </c>
      <c r="L652" s="67" t="s">
        <v>2596</v>
      </c>
      <c r="M652" s="67" t="s">
        <v>790</v>
      </c>
      <c r="N652" s="67">
        <v>20.82570076</v>
      </c>
      <c r="O652" s="67">
        <v>92.542686459999999</v>
      </c>
      <c r="P652" s="67" t="s">
        <v>794</v>
      </c>
      <c r="Q652" s="67" t="s">
        <v>775</v>
      </c>
      <c r="R652" s="85"/>
      <c r="S652" s="354"/>
      <c r="T652" s="91"/>
      <c r="U652" s="355"/>
      <c r="V652" s="67" t="s">
        <v>626</v>
      </c>
      <c r="W652" s="350"/>
      <c r="X652" s="454"/>
      <c r="Y652" s="454"/>
      <c r="Z652" s="454"/>
    </row>
    <row r="653" spans="1:26" s="67" customFormat="1" ht="14.25" hidden="1" customHeight="1">
      <c r="A653" s="406" t="s">
        <v>2622</v>
      </c>
      <c r="B653" s="414" t="s">
        <v>318</v>
      </c>
      <c r="C653" s="418" t="s">
        <v>2483</v>
      </c>
      <c r="D653" s="352"/>
      <c r="E653" s="408">
        <v>198349</v>
      </c>
      <c r="F653" s="408" t="s">
        <v>2483</v>
      </c>
      <c r="G653" s="408"/>
      <c r="H653" s="408"/>
      <c r="I653" s="408"/>
      <c r="J653" s="67" t="s">
        <v>793</v>
      </c>
      <c r="K653" s="67" t="s">
        <v>793</v>
      </c>
      <c r="L653" s="67" t="s">
        <v>793</v>
      </c>
      <c r="M653" s="171" t="s">
        <v>790</v>
      </c>
      <c r="N653" s="408">
        <v>20.819919586181602</v>
      </c>
      <c r="O653" s="408">
        <v>92.589729309082003</v>
      </c>
      <c r="P653" s="408"/>
      <c r="Q653" s="408" t="s">
        <v>2601</v>
      </c>
      <c r="R653" s="409"/>
      <c r="S653" s="406"/>
      <c r="T653" s="410">
        <v>43580</v>
      </c>
      <c r="U653" s="411" t="s">
        <v>2646</v>
      </c>
      <c r="V653" s="412"/>
      <c r="W653" s="353"/>
      <c r="X653" s="454"/>
      <c r="Y653" s="454"/>
      <c r="Z653" s="454"/>
    </row>
    <row r="654" spans="1:26" s="67" customFormat="1" ht="14.25" hidden="1" customHeight="1">
      <c r="A654" s="350" t="s">
        <v>2622</v>
      </c>
      <c r="B654" s="350" t="s">
        <v>318</v>
      </c>
      <c r="C654" s="350" t="s">
        <v>539</v>
      </c>
      <c r="D654" s="399" t="s">
        <v>1635</v>
      </c>
      <c r="E654" s="67">
        <v>198443</v>
      </c>
      <c r="J654" s="67" t="s">
        <v>793</v>
      </c>
      <c r="K654" s="67" t="s">
        <v>793</v>
      </c>
      <c r="L654" s="67" t="s">
        <v>793</v>
      </c>
      <c r="M654" s="67" t="s">
        <v>790</v>
      </c>
      <c r="N654" s="67">
        <v>20.686819079999999</v>
      </c>
      <c r="O654" s="67">
        <v>92.57855988</v>
      </c>
      <c r="P654" s="67" t="s">
        <v>794</v>
      </c>
      <c r="Q654" s="67" t="s">
        <v>775</v>
      </c>
      <c r="R654" s="353"/>
      <c r="S654" s="86"/>
      <c r="T654" s="91"/>
      <c r="U654" s="87"/>
      <c r="V654" s="67" t="s">
        <v>539</v>
      </c>
      <c r="X654" s="454"/>
      <c r="Y654" s="454"/>
      <c r="Z654" s="454"/>
    </row>
    <row r="655" spans="1:26" s="67" customFormat="1" ht="14.25" hidden="1" customHeight="1">
      <c r="A655" s="350" t="s">
        <v>2622</v>
      </c>
      <c r="B655" s="350" t="s">
        <v>318</v>
      </c>
      <c r="C655" s="350" t="s">
        <v>2661</v>
      </c>
      <c r="D655" s="399" t="s">
        <v>1635</v>
      </c>
      <c r="E655" s="67">
        <v>198185</v>
      </c>
      <c r="J655" s="67" t="s">
        <v>793</v>
      </c>
      <c r="K655" s="67" t="s">
        <v>793</v>
      </c>
      <c r="L655" s="67" t="s">
        <v>793</v>
      </c>
      <c r="M655" s="67" t="s">
        <v>790</v>
      </c>
      <c r="N655" s="350">
        <v>20.961650850000002</v>
      </c>
      <c r="O655" s="350">
        <v>92.502937320000001</v>
      </c>
      <c r="P655" s="67" t="s">
        <v>794</v>
      </c>
      <c r="Q655" s="67" t="s">
        <v>775</v>
      </c>
      <c r="R655" s="85"/>
      <c r="S655" s="86"/>
      <c r="T655" s="91"/>
      <c r="U655" s="87"/>
      <c r="V655" s="67" t="s">
        <v>660</v>
      </c>
      <c r="X655" s="454"/>
      <c r="Y655" s="454"/>
      <c r="Z655" s="454"/>
    </row>
    <row r="656" spans="1:26" s="67" customFormat="1" ht="14.25" hidden="1" customHeight="1">
      <c r="A656" s="459" t="s">
        <v>2622</v>
      </c>
      <c r="B656" s="462" t="s">
        <v>318</v>
      </c>
      <c r="C656" s="463" t="s">
        <v>2788</v>
      </c>
      <c r="D656" s="457"/>
      <c r="E656" s="67">
        <v>198357</v>
      </c>
      <c r="J656" s="67" t="s">
        <v>793</v>
      </c>
      <c r="K656" s="67" t="s">
        <v>793</v>
      </c>
      <c r="L656" s="67" t="s">
        <v>793</v>
      </c>
      <c r="N656" s="454">
        <v>20.813840866088899</v>
      </c>
      <c r="O656" s="454">
        <v>92.599952697753906</v>
      </c>
      <c r="R656" s="466"/>
      <c r="S656" s="86"/>
      <c r="T656" s="91"/>
      <c r="U656" s="466"/>
      <c r="W656" s="458"/>
      <c r="X656" s="454"/>
      <c r="Y656" s="454"/>
      <c r="Z656" s="454"/>
    </row>
    <row r="657" spans="1:26" s="67" customFormat="1" ht="14.25" hidden="1" customHeight="1">
      <c r="A657" s="350" t="s">
        <v>2622</v>
      </c>
      <c r="B657" s="351" t="s">
        <v>318</v>
      </c>
      <c r="C657" s="351" t="s">
        <v>578</v>
      </c>
      <c r="D657" s="399" t="s">
        <v>1635</v>
      </c>
      <c r="E657" s="67">
        <v>198427</v>
      </c>
      <c r="J657" s="67" t="s">
        <v>793</v>
      </c>
      <c r="K657" s="67" t="s">
        <v>793</v>
      </c>
      <c r="L657" s="67" t="s">
        <v>793</v>
      </c>
      <c r="M657" s="67" t="s">
        <v>884</v>
      </c>
      <c r="N657" s="470">
        <v>20.742059709999999</v>
      </c>
      <c r="O657" s="470">
        <v>92.630676269999995</v>
      </c>
      <c r="P657" s="67" t="s">
        <v>794</v>
      </c>
      <c r="Q657" s="67" t="s">
        <v>775</v>
      </c>
      <c r="R657" s="85"/>
      <c r="S657" s="86"/>
      <c r="T657" s="91"/>
      <c r="U657" s="87"/>
      <c r="V657" s="67" t="s">
        <v>578</v>
      </c>
      <c r="X657" s="454"/>
      <c r="Y657" s="454"/>
      <c r="Z657" s="454"/>
    </row>
    <row r="658" spans="1:26" s="67" customFormat="1" ht="14.25" hidden="1" customHeight="1">
      <c r="A658" s="350" t="s">
        <v>2622</v>
      </c>
      <c r="B658" s="456" t="s">
        <v>318</v>
      </c>
      <c r="C658" s="456" t="s">
        <v>2490</v>
      </c>
      <c r="D658" s="399"/>
      <c r="E658" s="67">
        <v>198427</v>
      </c>
      <c r="F658" s="67" t="s">
        <v>2604</v>
      </c>
      <c r="J658" s="67" t="s">
        <v>793</v>
      </c>
      <c r="K658" s="350" t="s">
        <v>793</v>
      </c>
      <c r="L658" s="350" t="s">
        <v>793</v>
      </c>
      <c r="M658" s="67" t="s">
        <v>790</v>
      </c>
      <c r="Q658" s="67" t="s">
        <v>2601</v>
      </c>
      <c r="R658" s="85"/>
      <c r="S658" s="86"/>
      <c r="T658" s="91"/>
      <c r="U658" s="87"/>
      <c r="X658" s="454"/>
      <c r="Y658" s="454"/>
      <c r="Z658" s="454"/>
    </row>
    <row r="659" spans="1:26" s="67" customFormat="1" ht="14.25" hidden="1" customHeight="1">
      <c r="A659" s="454" t="s">
        <v>2622</v>
      </c>
      <c r="B659" s="454" t="s">
        <v>318</v>
      </c>
      <c r="C659" s="454" t="s">
        <v>2489</v>
      </c>
      <c r="D659" s="399"/>
      <c r="E659" s="67">
        <v>198426</v>
      </c>
      <c r="F659" s="350" t="s">
        <v>2604</v>
      </c>
      <c r="J659" s="67" t="s">
        <v>793</v>
      </c>
      <c r="K659" s="67" t="s">
        <v>793</v>
      </c>
      <c r="L659" s="67" t="s">
        <v>793</v>
      </c>
      <c r="M659" s="67" t="s">
        <v>293</v>
      </c>
      <c r="O659" s="350"/>
      <c r="Q659" s="67" t="s">
        <v>2601</v>
      </c>
      <c r="R659" s="458"/>
      <c r="S659" s="354"/>
      <c r="T659" s="91"/>
      <c r="U659" s="460"/>
      <c r="W659" s="454"/>
      <c r="X659" s="454"/>
      <c r="Y659" s="454"/>
      <c r="Z659" s="454"/>
    </row>
    <row r="660" spans="1:26" s="67" customFormat="1" ht="14.25" hidden="1" customHeight="1">
      <c r="A660" s="462" t="s">
        <v>2622</v>
      </c>
      <c r="B660" s="462" t="s">
        <v>318</v>
      </c>
      <c r="C660" s="463" t="s">
        <v>2757</v>
      </c>
      <c r="D660" s="457"/>
      <c r="E660" s="67">
        <v>198415</v>
      </c>
      <c r="J660" s="67" t="s">
        <v>2627</v>
      </c>
      <c r="K660" s="67" t="s">
        <v>2596</v>
      </c>
      <c r="L660" s="67" t="s">
        <v>2596</v>
      </c>
      <c r="N660" s="67">
        <v>20.734859466552699</v>
      </c>
      <c r="O660" s="67">
        <v>92.657089233398395</v>
      </c>
      <c r="R660" s="466"/>
      <c r="S660" s="354"/>
      <c r="T660" s="91">
        <v>43591</v>
      </c>
      <c r="U660" s="466"/>
      <c r="W660" s="458"/>
      <c r="X660" s="454"/>
      <c r="Y660" s="454"/>
      <c r="Z660" s="454"/>
    </row>
    <row r="661" spans="1:26" s="67" customFormat="1" ht="14.25" hidden="1" customHeight="1">
      <c r="A661" s="350" t="s">
        <v>2622</v>
      </c>
      <c r="B661" s="350" t="s">
        <v>318</v>
      </c>
      <c r="C661" s="350" t="s">
        <v>600</v>
      </c>
      <c r="D661" s="399" t="s">
        <v>1635</v>
      </c>
      <c r="E661" s="350">
        <v>198367</v>
      </c>
      <c r="F661" s="350"/>
      <c r="G661" s="350"/>
      <c r="H661" s="350"/>
      <c r="I661" s="350"/>
      <c r="J661" s="350" t="s">
        <v>793</v>
      </c>
      <c r="K661" s="350" t="s">
        <v>793</v>
      </c>
      <c r="L661" s="350" t="s">
        <v>793</v>
      </c>
      <c r="M661" s="350" t="s">
        <v>790</v>
      </c>
      <c r="N661" s="454">
        <v>20.792390820000001</v>
      </c>
      <c r="O661" s="454">
        <v>92.587081909999995</v>
      </c>
      <c r="P661" s="350" t="s">
        <v>794</v>
      </c>
      <c r="Q661" s="350" t="s">
        <v>775</v>
      </c>
      <c r="R661" s="353"/>
      <c r="S661" s="354"/>
      <c r="T661" s="373"/>
      <c r="U661" s="355"/>
      <c r="V661" s="350" t="s">
        <v>600</v>
      </c>
      <c r="X661" s="454"/>
      <c r="Y661" s="454"/>
      <c r="Z661" s="454"/>
    </row>
    <row r="662" spans="1:26" s="67" customFormat="1" ht="14.25" hidden="1" customHeight="1">
      <c r="A662" s="454" t="s">
        <v>2622</v>
      </c>
      <c r="B662" s="454" t="s">
        <v>318</v>
      </c>
      <c r="C662" s="454" t="s">
        <v>647</v>
      </c>
      <c r="D662" s="399" t="s">
        <v>1635</v>
      </c>
      <c r="E662" s="67">
        <v>198317</v>
      </c>
      <c r="J662" s="67" t="s">
        <v>793</v>
      </c>
      <c r="K662" s="67" t="s">
        <v>793</v>
      </c>
      <c r="L662" s="67" t="s">
        <v>793</v>
      </c>
      <c r="M662" s="67" t="s">
        <v>790</v>
      </c>
      <c r="N662" s="470">
        <v>20.891330719999999</v>
      </c>
      <c r="O662" s="470">
        <v>92.491966250000004</v>
      </c>
      <c r="P662" s="67" t="s">
        <v>794</v>
      </c>
      <c r="Q662" s="67" t="s">
        <v>775</v>
      </c>
      <c r="R662" s="458"/>
      <c r="S662" s="86"/>
      <c r="T662" s="91"/>
      <c r="U662" s="460"/>
      <c r="V662" s="67" t="s">
        <v>647</v>
      </c>
      <c r="W662" s="454"/>
      <c r="X662" s="454"/>
      <c r="Y662" s="454"/>
      <c r="Z662" s="454"/>
    </row>
    <row r="663" spans="1:26" s="67" customFormat="1" ht="14.25" hidden="1" customHeight="1">
      <c r="A663" s="462" t="s">
        <v>2622</v>
      </c>
      <c r="B663" s="462" t="s">
        <v>318</v>
      </c>
      <c r="C663" s="463" t="s">
        <v>616</v>
      </c>
      <c r="D663" s="457"/>
      <c r="E663" s="67">
        <v>217876</v>
      </c>
      <c r="J663" s="67" t="s">
        <v>2627</v>
      </c>
      <c r="K663" s="67" t="s">
        <v>2596</v>
      </c>
      <c r="L663" s="67" t="s">
        <v>2596</v>
      </c>
      <c r="M663" s="67" t="s">
        <v>293</v>
      </c>
      <c r="N663" s="67">
        <v>20.818290709999999</v>
      </c>
      <c r="O663" s="67">
        <v>92.594978330000004</v>
      </c>
      <c r="P663" s="67" t="s">
        <v>794</v>
      </c>
      <c r="R663" s="466"/>
      <c r="S663" s="86"/>
      <c r="T663" s="91">
        <v>43591</v>
      </c>
      <c r="U663" s="466"/>
      <c r="W663" s="458"/>
      <c r="X663" s="454"/>
      <c r="Y663" s="454"/>
      <c r="Z663" s="454"/>
    </row>
    <row r="664" spans="1:26" s="67" customFormat="1" ht="14.25" hidden="1" customHeight="1">
      <c r="A664" s="350" t="s">
        <v>2622</v>
      </c>
      <c r="B664" s="350" t="s">
        <v>318</v>
      </c>
      <c r="C664" s="350" t="s">
        <v>319</v>
      </c>
      <c r="D664" s="399" t="s">
        <v>1635</v>
      </c>
      <c r="E664" s="350"/>
      <c r="F664" s="350"/>
      <c r="G664" s="350"/>
      <c r="H664" s="350"/>
      <c r="I664" s="350"/>
      <c r="J664" s="350" t="s">
        <v>799</v>
      </c>
      <c r="K664" s="350" t="s">
        <v>793</v>
      </c>
      <c r="L664" s="350" t="s">
        <v>799</v>
      </c>
      <c r="M664" s="67" t="s">
        <v>790</v>
      </c>
      <c r="N664" s="350"/>
      <c r="P664" s="67" t="s">
        <v>918</v>
      </c>
      <c r="Q664" s="350" t="s">
        <v>797</v>
      </c>
      <c r="R664" s="353"/>
      <c r="S664" s="354"/>
      <c r="T664" s="373">
        <v>42926</v>
      </c>
      <c r="U664" s="355" t="s">
        <v>928</v>
      </c>
      <c r="W664" s="350"/>
      <c r="X664" s="454"/>
      <c r="Y664" s="454"/>
      <c r="Z664" s="454"/>
    </row>
    <row r="665" spans="1:26" s="67" customFormat="1" ht="14.25" hidden="1" customHeight="1">
      <c r="A665" s="350" t="s">
        <v>2622</v>
      </c>
      <c r="B665" s="350" t="s">
        <v>318</v>
      </c>
      <c r="C665" s="350" t="s">
        <v>537</v>
      </c>
      <c r="D665" s="399" t="s">
        <v>1635</v>
      </c>
      <c r="E665" s="350">
        <v>220754</v>
      </c>
      <c r="F665" s="350"/>
      <c r="G665" s="350"/>
      <c r="H665" s="350"/>
      <c r="I665" s="350"/>
      <c r="J665" s="350" t="s">
        <v>793</v>
      </c>
      <c r="K665" s="350" t="s">
        <v>793</v>
      </c>
      <c r="L665" s="350" t="s">
        <v>793</v>
      </c>
      <c r="M665" s="67" t="s">
        <v>293</v>
      </c>
      <c r="N665" s="350">
        <v>20.685689929999999</v>
      </c>
      <c r="O665" s="67">
        <v>92.572860719999994</v>
      </c>
      <c r="P665" s="67" t="s">
        <v>794</v>
      </c>
      <c r="Q665" s="350" t="s">
        <v>775</v>
      </c>
      <c r="R665" s="353"/>
      <c r="S665" s="354"/>
      <c r="T665" s="373"/>
      <c r="U665" s="355"/>
      <c r="V665" s="67" t="s">
        <v>537</v>
      </c>
      <c r="W665" s="350"/>
      <c r="X665" s="454"/>
      <c r="Y665" s="454"/>
      <c r="Z665" s="454"/>
    </row>
    <row r="666" spans="1:26" s="67" customFormat="1" ht="14.25" hidden="1" customHeight="1">
      <c r="A666" s="350" t="s">
        <v>2622</v>
      </c>
      <c r="B666" s="350" t="s">
        <v>318</v>
      </c>
      <c r="C666" s="350" t="s">
        <v>566</v>
      </c>
      <c r="D666" s="399" t="s">
        <v>1635</v>
      </c>
      <c r="E666" s="67">
        <v>198429</v>
      </c>
      <c r="J666" s="67" t="s">
        <v>793</v>
      </c>
      <c r="K666" s="67" t="s">
        <v>793</v>
      </c>
      <c r="L666" s="350" t="s">
        <v>793</v>
      </c>
      <c r="M666" s="67" t="s">
        <v>790</v>
      </c>
      <c r="N666" s="67">
        <v>20.721019739999999</v>
      </c>
      <c r="O666" s="67">
        <v>92.626197809999994</v>
      </c>
      <c r="P666" s="67" t="s">
        <v>794</v>
      </c>
      <c r="Q666" s="67" t="s">
        <v>775</v>
      </c>
      <c r="R666" s="353"/>
      <c r="S666" s="86"/>
      <c r="T666" s="91"/>
      <c r="U666" s="87"/>
      <c r="V666" s="67" t="s">
        <v>566</v>
      </c>
      <c r="W666" s="350"/>
      <c r="X666" s="454"/>
      <c r="Y666" s="454"/>
      <c r="Z666" s="454"/>
    </row>
    <row r="667" spans="1:26" s="67" customFormat="1" ht="14.25" hidden="1" customHeight="1">
      <c r="A667" s="350" t="s">
        <v>2622</v>
      </c>
      <c r="B667" s="350" t="s">
        <v>318</v>
      </c>
      <c r="C667" s="350" t="s">
        <v>646</v>
      </c>
      <c r="D667" s="399"/>
      <c r="E667" s="67">
        <v>198435</v>
      </c>
      <c r="F667" s="67" t="s">
        <v>2606</v>
      </c>
      <c r="J667" s="67" t="s">
        <v>793</v>
      </c>
      <c r="K667" s="67" t="s">
        <v>793</v>
      </c>
      <c r="L667" s="67" t="s">
        <v>793</v>
      </c>
      <c r="M667" s="67" t="s">
        <v>790</v>
      </c>
      <c r="Q667" s="67" t="s">
        <v>2601</v>
      </c>
      <c r="R667" s="353"/>
      <c r="S667" s="86"/>
      <c r="T667" s="91"/>
      <c r="U667" s="87"/>
      <c r="X667" s="454"/>
      <c r="Y667" s="454"/>
      <c r="Z667" s="454"/>
    </row>
    <row r="668" spans="1:26" s="67" customFormat="1" ht="14.25" hidden="1" customHeight="1">
      <c r="A668" s="350" t="s">
        <v>2622</v>
      </c>
      <c r="B668" s="454" t="s">
        <v>318</v>
      </c>
      <c r="C668" s="454" t="s">
        <v>580</v>
      </c>
      <c r="D668" s="399" t="s">
        <v>1635</v>
      </c>
      <c r="E668" s="67">
        <v>198390</v>
      </c>
      <c r="J668" s="67" t="s">
        <v>793</v>
      </c>
      <c r="K668" s="67" t="s">
        <v>793</v>
      </c>
      <c r="L668" s="67" t="s">
        <v>793</v>
      </c>
      <c r="M668" s="67" t="s">
        <v>790</v>
      </c>
      <c r="N668" s="67">
        <v>20.753370289999999</v>
      </c>
      <c r="O668" s="67">
        <v>92.545188899999999</v>
      </c>
      <c r="P668" s="67" t="s">
        <v>794</v>
      </c>
      <c r="Q668" s="67" t="s">
        <v>775</v>
      </c>
      <c r="R668" s="353"/>
      <c r="S668" s="86"/>
      <c r="T668" s="91"/>
      <c r="U668" s="87"/>
      <c r="V668" s="67" t="s">
        <v>580</v>
      </c>
      <c r="X668" s="454"/>
      <c r="Y668" s="454"/>
      <c r="Z668" s="454"/>
    </row>
    <row r="669" spans="1:26" s="67" customFormat="1" ht="14.25" hidden="1" customHeight="1">
      <c r="A669" s="350" t="s">
        <v>2622</v>
      </c>
      <c r="B669" s="351" t="s">
        <v>318</v>
      </c>
      <c r="C669" s="351" t="s">
        <v>2491</v>
      </c>
      <c r="D669" s="399" t="s">
        <v>1635</v>
      </c>
      <c r="E669" s="67">
        <v>198431</v>
      </c>
      <c r="F669" s="67" t="s">
        <v>2605</v>
      </c>
      <c r="J669" s="67" t="s">
        <v>793</v>
      </c>
      <c r="K669" s="67" t="s">
        <v>793</v>
      </c>
      <c r="L669" s="67" t="s">
        <v>793</v>
      </c>
      <c r="M669" s="67" t="s">
        <v>790</v>
      </c>
      <c r="N669" s="67">
        <v>20.703790659999999</v>
      </c>
      <c r="O669" s="67">
        <v>92.628463749999995</v>
      </c>
      <c r="P669" s="67" t="s">
        <v>794</v>
      </c>
      <c r="Q669" s="67" t="s">
        <v>775</v>
      </c>
      <c r="R669" s="85"/>
      <c r="S669" s="86"/>
      <c r="T669" s="91"/>
      <c r="U669" s="87"/>
      <c r="V669" s="67" t="s">
        <v>549</v>
      </c>
      <c r="X669" s="454"/>
      <c r="Y669" s="454"/>
      <c r="Z669" s="454"/>
    </row>
    <row r="670" spans="1:26" s="67" customFormat="1" ht="14.25" hidden="1" customHeight="1">
      <c r="A670" s="350" t="s">
        <v>2622</v>
      </c>
      <c r="B670" s="456" t="s">
        <v>318</v>
      </c>
      <c r="C670" s="456" t="s">
        <v>2492</v>
      </c>
      <c r="D670" s="399" t="s">
        <v>1635</v>
      </c>
      <c r="E670" s="67">
        <v>198428</v>
      </c>
      <c r="J670" s="67" t="s">
        <v>793</v>
      </c>
      <c r="K670" s="67" t="s">
        <v>793</v>
      </c>
      <c r="L670" s="67" t="s">
        <v>793</v>
      </c>
      <c r="M670" s="67" t="s">
        <v>293</v>
      </c>
      <c r="N670" s="67">
        <v>20.703920360000001</v>
      </c>
      <c r="O670" s="67">
        <v>92.631500239999994</v>
      </c>
      <c r="P670" s="67" t="s">
        <v>794</v>
      </c>
      <c r="Q670" s="67" t="s">
        <v>775</v>
      </c>
      <c r="R670" s="353"/>
      <c r="S670" s="86"/>
      <c r="T670" s="91"/>
      <c r="U670" s="87"/>
      <c r="V670" s="67" t="s">
        <v>550</v>
      </c>
      <c r="X670" s="454"/>
      <c r="Y670" s="454"/>
      <c r="Z670" s="454"/>
    </row>
    <row r="671" spans="1:26" s="67" customFormat="1" ht="14.25" hidden="1" customHeight="1">
      <c r="A671" s="350" t="s">
        <v>2622</v>
      </c>
      <c r="B671" s="350" t="s">
        <v>318</v>
      </c>
      <c r="C671" s="350" t="s">
        <v>528</v>
      </c>
      <c r="D671" s="399" t="s">
        <v>1635</v>
      </c>
      <c r="E671" s="67">
        <v>217884</v>
      </c>
      <c r="J671" s="67" t="s">
        <v>793</v>
      </c>
      <c r="K671" s="67" t="s">
        <v>793</v>
      </c>
      <c r="L671" s="67" t="s">
        <v>793</v>
      </c>
      <c r="M671" s="67" t="s">
        <v>790</v>
      </c>
      <c r="N671" s="67">
        <v>20.673639300000001</v>
      </c>
      <c r="O671" s="67">
        <v>92.596298219999994</v>
      </c>
      <c r="P671" s="67" t="s">
        <v>794</v>
      </c>
      <c r="Q671" s="67" t="s">
        <v>775</v>
      </c>
      <c r="R671" s="353"/>
      <c r="S671" s="86"/>
      <c r="T671" s="91"/>
      <c r="U671" s="87"/>
      <c r="V671" s="67" t="s">
        <v>528</v>
      </c>
      <c r="X671" s="454"/>
      <c r="Y671" s="454"/>
      <c r="Z671" s="454"/>
    </row>
    <row r="672" spans="1:26" s="67" customFormat="1" ht="14.25" hidden="1" customHeight="1">
      <c r="A672" s="454" t="s">
        <v>2622</v>
      </c>
      <c r="B672" s="454" t="s">
        <v>318</v>
      </c>
      <c r="C672" s="454" t="s">
        <v>2648</v>
      </c>
      <c r="D672" s="399"/>
      <c r="E672" s="454"/>
      <c r="F672" s="454"/>
      <c r="G672" s="454"/>
      <c r="H672" s="454"/>
      <c r="I672" s="454"/>
      <c r="J672" s="67" t="s">
        <v>793</v>
      </c>
      <c r="K672" s="67" t="s">
        <v>874</v>
      </c>
      <c r="L672" s="67" t="s">
        <v>874</v>
      </c>
      <c r="M672" s="454"/>
      <c r="N672" s="454"/>
      <c r="O672" s="454"/>
      <c r="P672" s="454"/>
      <c r="Q672" s="454"/>
      <c r="R672" s="458"/>
      <c r="S672" s="459"/>
      <c r="T672" s="478"/>
      <c r="U672" s="460"/>
      <c r="V672" s="454" t="s">
        <v>2790</v>
      </c>
      <c r="W672" s="454"/>
      <c r="X672" s="454"/>
      <c r="Y672" s="454"/>
      <c r="Z672" s="454"/>
    </row>
    <row r="673" spans="1:26" s="67" customFormat="1" ht="14.25" hidden="1" customHeight="1">
      <c r="A673" s="406" t="s">
        <v>2622</v>
      </c>
      <c r="B673" s="414" t="s">
        <v>318</v>
      </c>
      <c r="C673" s="418" t="s">
        <v>1096</v>
      </c>
      <c r="D673" s="457" t="s">
        <v>1635</v>
      </c>
      <c r="E673" s="408">
        <v>198232</v>
      </c>
      <c r="F673" s="484"/>
      <c r="G673" s="408"/>
      <c r="H673" s="408"/>
      <c r="I673" s="408"/>
      <c r="J673" s="67" t="s">
        <v>793</v>
      </c>
      <c r="K673" s="67" t="s">
        <v>793</v>
      </c>
      <c r="L673" s="67" t="s">
        <v>793</v>
      </c>
      <c r="M673" s="408" t="s">
        <v>293</v>
      </c>
      <c r="N673" s="408"/>
      <c r="O673" s="408"/>
      <c r="P673" s="408" t="s">
        <v>794</v>
      </c>
      <c r="Q673" s="408" t="s">
        <v>797</v>
      </c>
      <c r="R673" s="409"/>
      <c r="S673" s="406"/>
      <c r="T673" s="410">
        <v>42926</v>
      </c>
      <c r="U673" s="411" t="s">
        <v>798</v>
      </c>
      <c r="V673" s="412"/>
      <c r="W673" s="458"/>
      <c r="X673" s="454"/>
      <c r="Y673" s="454"/>
      <c r="Z673" s="454"/>
    </row>
    <row r="674" spans="1:26" s="67" customFormat="1" ht="14.25" hidden="1" customHeight="1">
      <c r="A674" s="350" t="s">
        <v>2622</v>
      </c>
      <c r="B674" s="350" t="s">
        <v>318</v>
      </c>
      <c r="C674" s="350" t="s">
        <v>2602</v>
      </c>
      <c r="D674" s="399"/>
      <c r="E674" s="67">
        <v>198370</v>
      </c>
      <c r="F674" s="67" t="s">
        <v>2602</v>
      </c>
      <c r="J674" s="67" t="s">
        <v>793</v>
      </c>
      <c r="K674" s="67" t="s">
        <v>793</v>
      </c>
      <c r="L674" s="67" t="s">
        <v>793</v>
      </c>
      <c r="N674" s="67">
        <v>20.793779373168899</v>
      </c>
      <c r="O674" s="67">
        <v>92.597961425781307</v>
      </c>
      <c r="Q674" s="67" t="s">
        <v>2601</v>
      </c>
      <c r="R674" s="353"/>
      <c r="S674" s="86"/>
      <c r="T674" s="91">
        <v>43580</v>
      </c>
      <c r="U674" s="87" t="s">
        <v>2646</v>
      </c>
      <c r="X674" s="454"/>
      <c r="Y674" s="454"/>
      <c r="Z674" s="454"/>
    </row>
    <row r="675" spans="1:26" s="67" customFormat="1" ht="14.25" hidden="1" customHeight="1">
      <c r="A675" s="350" t="s">
        <v>2622</v>
      </c>
      <c r="B675" s="350" t="s">
        <v>318</v>
      </c>
      <c r="C675" s="350" t="s">
        <v>2482</v>
      </c>
      <c r="D675" s="399"/>
      <c r="E675" s="67">
        <v>198350</v>
      </c>
      <c r="F675" s="67" t="s">
        <v>2483</v>
      </c>
      <c r="J675" s="67" t="s">
        <v>793</v>
      </c>
      <c r="K675" s="67" t="s">
        <v>793</v>
      </c>
      <c r="L675" s="67" t="s">
        <v>793</v>
      </c>
      <c r="M675" s="67" t="s">
        <v>790</v>
      </c>
      <c r="Q675" s="67" t="s">
        <v>2601</v>
      </c>
      <c r="R675" s="85"/>
      <c r="S675" s="86"/>
      <c r="T675" s="91"/>
      <c r="U675" s="87"/>
      <c r="X675" s="454"/>
      <c r="Y675" s="454"/>
      <c r="Z675" s="454"/>
    </row>
    <row r="676" spans="1:26" s="67" customFormat="1" ht="14.25" hidden="1" customHeight="1">
      <c r="A676" s="350" t="s">
        <v>2622</v>
      </c>
      <c r="B676" s="350" t="s">
        <v>318</v>
      </c>
      <c r="C676" s="350" t="s">
        <v>663</v>
      </c>
      <c r="D676" s="399" t="s">
        <v>1635</v>
      </c>
      <c r="E676" s="350">
        <v>198183</v>
      </c>
      <c r="F676" s="350"/>
      <c r="G676" s="350"/>
      <c r="H676" s="350"/>
      <c r="I676" s="350"/>
      <c r="J676" s="350" t="s">
        <v>793</v>
      </c>
      <c r="K676" s="350" t="s">
        <v>793</v>
      </c>
      <c r="L676" s="350" t="s">
        <v>793</v>
      </c>
      <c r="M676" s="350" t="s">
        <v>946</v>
      </c>
      <c r="N676" s="350">
        <v>20.977460860000001</v>
      </c>
      <c r="O676" s="350">
        <v>92.484466549999993</v>
      </c>
      <c r="P676" s="350" t="s">
        <v>794</v>
      </c>
      <c r="Q676" s="350" t="s">
        <v>775</v>
      </c>
      <c r="R676" s="353"/>
      <c r="S676" s="354"/>
      <c r="T676" s="373"/>
      <c r="U676" s="355"/>
      <c r="V676" s="350" t="s">
        <v>663</v>
      </c>
      <c r="W676" s="350"/>
      <c r="X676" s="454"/>
      <c r="Y676" s="454"/>
      <c r="Z676" s="454"/>
    </row>
    <row r="677" spans="1:26" s="67" customFormat="1" ht="14.25" hidden="1" customHeight="1">
      <c r="A677" s="350" t="s">
        <v>2622</v>
      </c>
      <c r="B677" s="350" t="s">
        <v>318</v>
      </c>
      <c r="C677" s="350" t="s">
        <v>662</v>
      </c>
      <c r="D677" s="399" t="s">
        <v>1635</v>
      </c>
      <c r="E677" s="67">
        <v>198187</v>
      </c>
      <c r="J677" s="67" t="s">
        <v>793</v>
      </c>
      <c r="K677" s="67" t="s">
        <v>793</v>
      </c>
      <c r="L677" s="67" t="s">
        <v>793</v>
      </c>
      <c r="M677" s="67" t="s">
        <v>790</v>
      </c>
      <c r="N677" s="67">
        <v>20.974870679999999</v>
      </c>
      <c r="O677" s="67">
        <v>92.483711240000005</v>
      </c>
      <c r="P677" s="67" t="s">
        <v>794</v>
      </c>
      <c r="Q677" s="67" t="s">
        <v>775</v>
      </c>
      <c r="R677" s="85"/>
      <c r="S677" s="86"/>
      <c r="T677" s="91"/>
      <c r="U677" s="87"/>
      <c r="V677" s="67" t="s">
        <v>662</v>
      </c>
      <c r="X677" s="454"/>
      <c r="Y677" s="454"/>
      <c r="Z677" s="454"/>
    </row>
    <row r="678" spans="1:26" s="67" customFormat="1" ht="14.25" hidden="1" customHeight="1">
      <c r="A678" s="350" t="s">
        <v>2622</v>
      </c>
      <c r="B678" s="350" t="s">
        <v>318</v>
      </c>
      <c r="C678" s="350" t="s">
        <v>633</v>
      </c>
      <c r="D678" s="399" t="s">
        <v>1635</v>
      </c>
      <c r="E678" s="67">
        <v>198313</v>
      </c>
      <c r="J678" s="67" t="s">
        <v>793</v>
      </c>
      <c r="K678" s="67" t="s">
        <v>793</v>
      </c>
      <c r="L678" s="67" t="s">
        <v>793</v>
      </c>
      <c r="M678" s="67" t="s">
        <v>293</v>
      </c>
      <c r="N678" s="67">
        <v>20.849060059999999</v>
      </c>
      <c r="O678" s="67">
        <v>92.497413640000005</v>
      </c>
      <c r="P678" s="67" t="s">
        <v>794</v>
      </c>
      <c r="Q678" s="67" t="s">
        <v>797</v>
      </c>
      <c r="R678" s="353"/>
      <c r="S678" s="86"/>
      <c r="T678" s="91">
        <v>42926</v>
      </c>
      <c r="U678" s="87" t="s">
        <v>928</v>
      </c>
      <c r="W678" s="350"/>
      <c r="X678" s="454"/>
      <c r="Y678" s="454"/>
      <c r="Z678" s="454"/>
    </row>
    <row r="679" spans="1:26" s="67" customFormat="1" ht="14.25" hidden="1" customHeight="1">
      <c r="A679" s="350" t="s">
        <v>2622</v>
      </c>
      <c r="B679" s="350" t="s">
        <v>318</v>
      </c>
      <c r="C679" s="350" t="s">
        <v>639</v>
      </c>
      <c r="D679" s="399" t="s">
        <v>1635</v>
      </c>
      <c r="E679" s="67">
        <v>198301</v>
      </c>
      <c r="J679" s="67" t="s">
        <v>793</v>
      </c>
      <c r="K679" s="67" t="s">
        <v>793</v>
      </c>
      <c r="L679" s="67" t="s">
        <v>793</v>
      </c>
      <c r="M679" s="67" t="s">
        <v>790</v>
      </c>
      <c r="N679" s="67">
        <v>20.876710889999998</v>
      </c>
      <c r="O679" s="67">
        <v>92.537406919999995</v>
      </c>
      <c r="P679" s="67" t="s">
        <v>794</v>
      </c>
      <c r="Q679" s="67" t="s">
        <v>775</v>
      </c>
      <c r="R679" s="353"/>
      <c r="S679" s="86"/>
      <c r="T679" s="91"/>
      <c r="U679" s="355"/>
      <c r="V679" s="67" t="s">
        <v>639</v>
      </c>
      <c r="W679" s="350"/>
      <c r="X679" s="454"/>
      <c r="Y679" s="454"/>
      <c r="Z679" s="454"/>
    </row>
    <row r="680" spans="1:26" s="67" customFormat="1" ht="14.25" hidden="1" customHeight="1">
      <c r="A680" s="350" t="s">
        <v>2622</v>
      </c>
      <c r="B680" s="350" t="s">
        <v>318</v>
      </c>
      <c r="C680" s="350" t="s">
        <v>540</v>
      </c>
      <c r="D680" s="399" t="s">
        <v>1635</v>
      </c>
      <c r="E680" s="67">
        <v>198444</v>
      </c>
      <c r="J680" s="67" t="s">
        <v>793</v>
      </c>
      <c r="K680" s="350" t="s">
        <v>793</v>
      </c>
      <c r="L680" s="350" t="s">
        <v>793</v>
      </c>
      <c r="M680" s="67" t="s">
        <v>790</v>
      </c>
      <c r="N680" s="67">
        <v>20.687610630000002</v>
      </c>
      <c r="O680" s="67">
        <v>92.617988589999996</v>
      </c>
      <c r="P680" s="67" t="s">
        <v>794</v>
      </c>
      <c r="Q680" s="67" t="s">
        <v>775</v>
      </c>
      <c r="R680" s="353"/>
      <c r="S680" s="354"/>
      <c r="T680" s="91"/>
      <c r="U680" s="87"/>
      <c r="V680" s="67" t="s">
        <v>540</v>
      </c>
      <c r="W680" s="350"/>
      <c r="X680" s="454"/>
      <c r="Y680" s="454"/>
      <c r="Z680" s="454"/>
    </row>
    <row r="681" spans="1:26" s="67" customFormat="1" ht="14.25" hidden="1" customHeight="1">
      <c r="A681" s="454" t="s">
        <v>2622</v>
      </c>
      <c r="B681" s="454" t="s">
        <v>318</v>
      </c>
      <c r="C681" s="454" t="s">
        <v>658</v>
      </c>
      <c r="D681" s="399" t="s">
        <v>1635</v>
      </c>
      <c r="E681" s="454">
        <v>217866</v>
      </c>
      <c r="F681" s="454"/>
      <c r="G681" s="454"/>
      <c r="H681" s="454"/>
      <c r="I681" s="454"/>
      <c r="J681" s="67" t="s">
        <v>793</v>
      </c>
      <c r="K681" s="67" t="s">
        <v>793</v>
      </c>
      <c r="L681" s="67" t="s">
        <v>793</v>
      </c>
      <c r="M681" s="454" t="s">
        <v>790</v>
      </c>
      <c r="N681" s="454">
        <v>20.936349870000001</v>
      </c>
      <c r="O681" s="454">
        <v>92.468246460000003</v>
      </c>
      <c r="P681" s="454" t="s">
        <v>794</v>
      </c>
      <c r="Q681" s="454" t="s">
        <v>775</v>
      </c>
      <c r="R681" s="458"/>
      <c r="S681" s="459"/>
      <c r="T681" s="478"/>
      <c r="U681" s="460"/>
      <c r="V681" s="454" t="s">
        <v>658</v>
      </c>
      <c r="W681" s="454"/>
      <c r="X681" s="454"/>
      <c r="Y681" s="454"/>
      <c r="Z681" s="454"/>
    </row>
    <row r="682" spans="1:26" s="67" customFormat="1" ht="14.25" hidden="1" customHeight="1">
      <c r="A682" s="406" t="s">
        <v>2622</v>
      </c>
      <c r="B682" s="414" t="s">
        <v>318</v>
      </c>
      <c r="C682" s="418" t="s">
        <v>608</v>
      </c>
      <c r="D682" s="457" t="s">
        <v>1636</v>
      </c>
      <c r="E682" s="408">
        <v>198336</v>
      </c>
      <c r="F682" s="408" t="s">
        <v>1645</v>
      </c>
      <c r="G682" s="408" t="s">
        <v>1646</v>
      </c>
      <c r="H682" s="408"/>
      <c r="I682" s="408"/>
      <c r="J682" s="350" t="s">
        <v>793</v>
      </c>
      <c r="K682" s="350" t="s">
        <v>793</v>
      </c>
      <c r="L682" s="350" t="s">
        <v>793</v>
      </c>
      <c r="M682" s="408" t="s">
        <v>293</v>
      </c>
      <c r="N682" s="408">
        <v>20.80558014</v>
      </c>
      <c r="O682" s="408">
        <v>92.549842830000003</v>
      </c>
      <c r="P682" s="408" t="s">
        <v>794</v>
      </c>
      <c r="Q682" s="408" t="s">
        <v>797</v>
      </c>
      <c r="R682" s="409"/>
      <c r="S682" s="406"/>
      <c r="T682" s="410">
        <v>42926</v>
      </c>
      <c r="U682" s="411" t="s">
        <v>798</v>
      </c>
      <c r="V682" s="412"/>
      <c r="W682" s="458"/>
      <c r="X682" s="454"/>
      <c r="Y682" s="454"/>
      <c r="Z682" s="454"/>
    </row>
    <row r="683" spans="1:26" s="67" customFormat="1" ht="14.25" hidden="1" customHeight="1">
      <c r="A683" s="350" t="s">
        <v>2622</v>
      </c>
      <c r="B683" s="351" t="s">
        <v>318</v>
      </c>
      <c r="C683" s="351" t="s">
        <v>2644</v>
      </c>
      <c r="D683" s="399"/>
      <c r="E683" s="350">
        <v>198356</v>
      </c>
      <c r="F683" s="350" t="s">
        <v>2652</v>
      </c>
      <c r="G683" s="350"/>
      <c r="H683" s="350"/>
      <c r="I683" s="350"/>
      <c r="J683" s="350" t="s">
        <v>793</v>
      </c>
      <c r="K683" s="350" t="s">
        <v>793</v>
      </c>
      <c r="L683" s="350" t="s">
        <v>793</v>
      </c>
      <c r="M683" s="350"/>
      <c r="N683" s="350">
        <v>20.821479797363299</v>
      </c>
      <c r="O683" s="350">
        <v>92.603950500488295</v>
      </c>
      <c r="P683" s="350"/>
      <c r="Q683" s="350" t="s">
        <v>2601</v>
      </c>
      <c r="R683" s="353"/>
      <c r="S683" s="354"/>
      <c r="T683" s="373">
        <v>43580</v>
      </c>
      <c r="U683" s="355" t="s">
        <v>2646</v>
      </c>
      <c r="V683" s="350"/>
      <c r="W683" s="350"/>
      <c r="X683" s="454"/>
      <c r="Y683" s="454"/>
      <c r="Z683" s="454"/>
    </row>
    <row r="684" spans="1:26" s="67" customFormat="1" ht="14.25" hidden="1" customHeight="1">
      <c r="A684" s="350" t="s">
        <v>2622</v>
      </c>
      <c r="B684" s="351" t="s">
        <v>318</v>
      </c>
      <c r="C684" s="351" t="s">
        <v>619</v>
      </c>
      <c r="D684" s="399" t="s">
        <v>1635</v>
      </c>
      <c r="E684" s="454">
        <v>198356</v>
      </c>
      <c r="F684" s="350"/>
      <c r="G684" s="350"/>
      <c r="H684" s="350"/>
      <c r="I684" s="350"/>
      <c r="J684" s="350" t="s">
        <v>793</v>
      </c>
      <c r="K684" s="350" t="s">
        <v>793</v>
      </c>
      <c r="L684" s="350" t="s">
        <v>793</v>
      </c>
      <c r="M684" s="350" t="s">
        <v>790</v>
      </c>
      <c r="N684" s="350">
        <v>20.821479799999999</v>
      </c>
      <c r="O684" s="350">
        <v>92.603950499999996</v>
      </c>
      <c r="P684" s="350" t="s">
        <v>794</v>
      </c>
      <c r="Q684" s="350" t="s">
        <v>775</v>
      </c>
      <c r="R684" s="353"/>
      <c r="S684" s="354"/>
      <c r="T684" s="373"/>
      <c r="U684" s="355"/>
      <c r="V684" s="350" t="s">
        <v>619</v>
      </c>
      <c r="W684" s="350"/>
      <c r="X684" s="454"/>
      <c r="Y684" s="454"/>
      <c r="Z684" s="454"/>
    </row>
    <row r="685" spans="1:26" s="67" customFormat="1" ht="14.25" hidden="1" customHeight="1">
      <c r="A685" s="350" t="s">
        <v>2622</v>
      </c>
      <c r="B685" s="456" t="s">
        <v>318</v>
      </c>
      <c r="C685" s="456" t="s">
        <v>2597</v>
      </c>
      <c r="D685" s="399"/>
      <c r="E685" s="456">
        <v>198369</v>
      </c>
      <c r="H685" s="350"/>
      <c r="J685" s="67" t="s">
        <v>2627</v>
      </c>
      <c r="K685" s="67" t="s">
        <v>2596</v>
      </c>
      <c r="L685" s="67" t="s">
        <v>2596</v>
      </c>
      <c r="Q685" s="350"/>
      <c r="R685" s="353"/>
      <c r="S685" s="354"/>
      <c r="T685" s="373"/>
      <c r="U685" s="87"/>
      <c r="V685" s="454"/>
      <c r="X685" s="454"/>
      <c r="Y685" s="454"/>
      <c r="Z685" s="454"/>
    </row>
    <row r="686" spans="1:26" s="67" customFormat="1" ht="14.25" hidden="1" customHeight="1">
      <c r="A686" s="350" t="s">
        <v>2622</v>
      </c>
      <c r="B686" s="350" t="s">
        <v>318</v>
      </c>
      <c r="C686" s="345" t="s">
        <v>612</v>
      </c>
      <c r="D686" s="399" t="s">
        <v>1635</v>
      </c>
      <c r="E686" s="67">
        <v>198369</v>
      </c>
      <c r="J686" s="67" t="s">
        <v>793</v>
      </c>
      <c r="K686" s="67" t="s">
        <v>793</v>
      </c>
      <c r="L686" s="67" t="s">
        <v>793</v>
      </c>
      <c r="M686" s="67" t="s">
        <v>790</v>
      </c>
      <c r="N686" s="67">
        <v>20.806030270000001</v>
      </c>
      <c r="O686" s="67">
        <v>92.601951600000007</v>
      </c>
      <c r="P686" s="67" t="s">
        <v>794</v>
      </c>
      <c r="Q686" s="67" t="s">
        <v>775</v>
      </c>
      <c r="R686" s="85"/>
      <c r="S686" s="86"/>
      <c r="T686" s="91"/>
      <c r="U686" s="87"/>
      <c r="V686" s="345" t="s">
        <v>612</v>
      </c>
      <c r="X686" s="454"/>
      <c r="Y686" s="454"/>
      <c r="Z686" s="454"/>
    </row>
    <row r="687" spans="1:26" s="67" customFormat="1" ht="14.25" hidden="1" customHeight="1">
      <c r="A687" s="350" t="s">
        <v>2622</v>
      </c>
      <c r="B687" s="454" t="s">
        <v>318</v>
      </c>
      <c r="C687" s="454" t="s">
        <v>603</v>
      </c>
      <c r="D687" s="399" t="s">
        <v>1635</v>
      </c>
      <c r="E687" s="67">
        <v>198368</v>
      </c>
      <c r="F687" s="454"/>
      <c r="J687" s="67" t="s">
        <v>793</v>
      </c>
      <c r="K687" s="67" t="s">
        <v>793</v>
      </c>
      <c r="L687" s="67" t="s">
        <v>793</v>
      </c>
      <c r="M687" s="67" t="s">
        <v>293</v>
      </c>
      <c r="N687" s="67">
        <v>20.80282021</v>
      </c>
      <c r="O687" s="67">
        <v>92.599418639999996</v>
      </c>
      <c r="P687" s="67" t="s">
        <v>794</v>
      </c>
      <c r="Q687" s="67" t="s">
        <v>775</v>
      </c>
      <c r="R687" s="85"/>
      <c r="S687" s="86"/>
      <c r="T687" s="91"/>
      <c r="U687" s="87"/>
      <c r="V687" s="67" t="s">
        <v>603</v>
      </c>
      <c r="X687" s="454"/>
      <c r="Y687" s="454"/>
      <c r="Z687" s="454"/>
    </row>
    <row r="688" spans="1:26" s="67" customFormat="1" ht="14.25" hidden="1" customHeight="1">
      <c r="A688" s="350" t="s">
        <v>2622</v>
      </c>
      <c r="B688" s="351" t="s">
        <v>318</v>
      </c>
      <c r="C688" s="351" t="s">
        <v>579</v>
      </c>
      <c r="D688" s="399" t="s">
        <v>1635</v>
      </c>
      <c r="E688" s="67">
        <v>217879</v>
      </c>
      <c r="F688" s="456"/>
      <c r="J688" s="67" t="s">
        <v>793</v>
      </c>
      <c r="K688" s="67" t="s">
        <v>793</v>
      </c>
      <c r="L688" s="67" t="s">
        <v>793</v>
      </c>
      <c r="M688" s="67" t="s">
        <v>293</v>
      </c>
      <c r="N688" s="67">
        <v>20.7494297</v>
      </c>
      <c r="O688" s="67">
        <v>92.528648380000007</v>
      </c>
      <c r="P688" s="67" t="s">
        <v>794</v>
      </c>
      <c r="Q688" s="67" t="s">
        <v>775</v>
      </c>
      <c r="R688" s="85"/>
      <c r="S688" s="354"/>
      <c r="T688" s="91"/>
      <c r="U688" s="87"/>
      <c r="V688" s="67" t="s">
        <v>579</v>
      </c>
      <c r="W688" s="350"/>
      <c r="X688" s="454"/>
      <c r="Y688" s="454"/>
      <c r="Z688" s="454"/>
    </row>
    <row r="689" spans="1:26" s="67" customFormat="1" ht="14.25" hidden="1" customHeight="1">
      <c r="A689" s="350" t="s">
        <v>2622</v>
      </c>
      <c r="B689" s="351" t="s">
        <v>318</v>
      </c>
      <c r="C689" s="351" t="s">
        <v>2496</v>
      </c>
      <c r="D689" s="399"/>
      <c r="E689" s="67">
        <v>198404</v>
      </c>
      <c r="F689" s="350" t="s">
        <v>2607</v>
      </c>
      <c r="J689" s="350" t="s">
        <v>2627</v>
      </c>
      <c r="K689" s="350" t="s">
        <v>2596</v>
      </c>
      <c r="L689" s="67" t="s">
        <v>2596</v>
      </c>
      <c r="M689" s="67" t="s">
        <v>293</v>
      </c>
      <c r="N689" s="67">
        <v>20.769779209999999</v>
      </c>
      <c r="O689" s="67">
        <v>92.604240419999996</v>
      </c>
      <c r="P689" s="67" t="s">
        <v>794</v>
      </c>
      <c r="Q689" s="67" t="s">
        <v>2601</v>
      </c>
      <c r="R689" s="85"/>
      <c r="S689" s="86"/>
      <c r="T689" s="91"/>
      <c r="U689" s="87"/>
      <c r="W689" s="350"/>
      <c r="X689" s="454"/>
      <c r="Y689" s="454"/>
      <c r="Z689" s="454"/>
    </row>
    <row r="690" spans="1:26" s="67" customFormat="1" ht="14.25" hidden="1" customHeight="1">
      <c r="A690" s="350" t="s">
        <v>2622</v>
      </c>
      <c r="B690" s="456" t="s">
        <v>318</v>
      </c>
      <c r="C690" s="456" t="s">
        <v>2498</v>
      </c>
      <c r="D690" s="399"/>
      <c r="E690" s="67">
        <v>198303</v>
      </c>
      <c r="F690" s="67" t="s">
        <v>2608</v>
      </c>
      <c r="J690" s="350" t="s">
        <v>793</v>
      </c>
      <c r="K690" s="350" t="s">
        <v>793</v>
      </c>
      <c r="L690" s="350" t="s">
        <v>793</v>
      </c>
      <c r="M690" s="67" t="s">
        <v>293</v>
      </c>
      <c r="N690" s="67">
        <v>20.892290119999998</v>
      </c>
      <c r="O690" s="67">
        <v>92.550079350000004</v>
      </c>
      <c r="Q690" s="67" t="s">
        <v>2601</v>
      </c>
      <c r="R690" s="353"/>
      <c r="S690" s="86"/>
      <c r="T690" s="91"/>
      <c r="U690" s="87"/>
      <c r="X690" s="454"/>
      <c r="Y690" s="454"/>
      <c r="Z690" s="454"/>
    </row>
    <row r="691" spans="1:26" s="67" customFormat="1" ht="14.25" hidden="1" customHeight="1">
      <c r="A691" s="350" t="s">
        <v>2622</v>
      </c>
      <c r="B691" s="454" t="s">
        <v>318</v>
      </c>
      <c r="C691" s="454" t="s">
        <v>648</v>
      </c>
      <c r="D691" s="399" t="s">
        <v>1635</v>
      </c>
      <c r="E691" s="67">
        <v>198303</v>
      </c>
      <c r="F691" s="67" t="s">
        <v>2608</v>
      </c>
      <c r="J691" s="67" t="s">
        <v>793</v>
      </c>
      <c r="K691" s="67" t="s">
        <v>793</v>
      </c>
      <c r="L691" s="67" t="s">
        <v>793</v>
      </c>
      <c r="M691" s="67" t="s">
        <v>790</v>
      </c>
      <c r="N691" s="67">
        <v>20.892290119999998</v>
      </c>
      <c r="O691" s="67">
        <v>92.550079350000004</v>
      </c>
      <c r="P691" s="67" t="s">
        <v>794</v>
      </c>
      <c r="Q691" s="67" t="s">
        <v>775</v>
      </c>
      <c r="R691" s="458"/>
      <c r="S691" s="459"/>
      <c r="T691" s="91"/>
      <c r="U691" s="87"/>
      <c r="V691" s="67" t="s">
        <v>648</v>
      </c>
      <c r="X691" s="454"/>
      <c r="Y691" s="454"/>
      <c r="Z691" s="454"/>
    </row>
    <row r="692" spans="1:26" s="67" customFormat="1" ht="14.25" hidden="1" customHeight="1">
      <c r="A692" s="350" t="s">
        <v>2622</v>
      </c>
      <c r="B692" s="351" t="s">
        <v>318</v>
      </c>
      <c r="C692" s="351" t="s">
        <v>677</v>
      </c>
      <c r="D692" s="399" t="s">
        <v>1635</v>
      </c>
      <c r="E692" s="67">
        <v>198196</v>
      </c>
      <c r="F692" s="350"/>
      <c r="J692" s="67" t="s">
        <v>793</v>
      </c>
      <c r="K692" s="67" t="s">
        <v>793</v>
      </c>
      <c r="L692" s="67" t="s">
        <v>793</v>
      </c>
      <c r="M692" s="67" t="s">
        <v>293</v>
      </c>
      <c r="N692" s="67">
        <v>21.02563095</v>
      </c>
      <c r="O692" s="67">
        <v>92.524818420000003</v>
      </c>
      <c r="P692" s="67" t="s">
        <v>794</v>
      </c>
      <c r="Q692" s="67" t="s">
        <v>797</v>
      </c>
      <c r="R692" s="357"/>
      <c r="S692" s="358"/>
      <c r="T692" s="91">
        <v>42926</v>
      </c>
      <c r="U692" s="87" t="s">
        <v>798</v>
      </c>
      <c r="W692" s="350"/>
      <c r="X692" s="454"/>
      <c r="Y692" s="454"/>
      <c r="Z692" s="454"/>
    </row>
    <row r="693" spans="1:26" s="67" customFormat="1" ht="14.25" hidden="1" customHeight="1">
      <c r="A693" s="350" t="s">
        <v>2622</v>
      </c>
      <c r="B693" s="456" t="s">
        <v>318</v>
      </c>
      <c r="C693" s="456" t="s">
        <v>641</v>
      </c>
      <c r="D693" s="399" t="s">
        <v>1635</v>
      </c>
      <c r="E693" s="350">
        <v>198292</v>
      </c>
      <c r="F693" s="350"/>
      <c r="J693" s="350" t="s">
        <v>793</v>
      </c>
      <c r="K693" s="350" t="s">
        <v>793</v>
      </c>
      <c r="L693" s="350" t="s">
        <v>793</v>
      </c>
      <c r="M693" s="67" t="s">
        <v>790</v>
      </c>
      <c r="N693" s="67">
        <v>20.883680340000002</v>
      </c>
      <c r="O693" s="67">
        <v>92.569938660000005</v>
      </c>
      <c r="P693" s="67" t="s">
        <v>794</v>
      </c>
      <c r="Q693" s="67" t="s">
        <v>775</v>
      </c>
      <c r="R693" s="462"/>
      <c r="S693" s="463"/>
      <c r="T693" s="91"/>
      <c r="U693" s="355"/>
      <c r="V693" s="67" t="s">
        <v>941</v>
      </c>
      <c r="W693" s="350"/>
      <c r="X693" s="454"/>
      <c r="Y693" s="454"/>
      <c r="Z693" s="454"/>
    </row>
    <row r="694" spans="1:26" s="67" customFormat="1" ht="14.25" hidden="1" customHeight="1">
      <c r="A694" s="350" t="s">
        <v>2622</v>
      </c>
      <c r="B694" s="350" t="s">
        <v>318</v>
      </c>
      <c r="C694" s="350" t="s">
        <v>642</v>
      </c>
      <c r="D694" s="399" t="s">
        <v>1635</v>
      </c>
      <c r="E694" s="350">
        <v>198292</v>
      </c>
      <c r="F694" s="350"/>
      <c r="G694" s="350"/>
      <c r="H694" s="350"/>
      <c r="I694" s="350"/>
      <c r="J694" s="350" t="s">
        <v>793</v>
      </c>
      <c r="K694" s="350" t="s">
        <v>793</v>
      </c>
      <c r="L694" s="350" t="s">
        <v>793</v>
      </c>
      <c r="M694" s="67" t="s">
        <v>790</v>
      </c>
      <c r="N694" s="350">
        <v>20.883680340000002</v>
      </c>
      <c r="O694" s="350">
        <v>92.569938660000005</v>
      </c>
      <c r="P694" s="67" t="s">
        <v>794</v>
      </c>
      <c r="Q694" s="350" t="s">
        <v>775</v>
      </c>
      <c r="R694" s="353"/>
      <c r="S694" s="354"/>
      <c r="T694" s="373">
        <v>42745</v>
      </c>
      <c r="U694" s="355"/>
      <c r="V694" s="350"/>
      <c r="W694" s="350"/>
      <c r="X694" s="454"/>
      <c r="Y694" s="454"/>
      <c r="Z694" s="454"/>
    </row>
    <row r="695" spans="1:26" s="67" customFormat="1" ht="14.25" hidden="1" customHeight="1">
      <c r="A695" s="350" t="s">
        <v>2622</v>
      </c>
      <c r="B695" s="350" t="s">
        <v>318</v>
      </c>
      <c r="C695" s="350" t="s">
        <v>684</v>
      </c>
      <c r="D695" s="399" t="s">
        <v>1635</v>
      </c>
      <c r="E695" s="350">
        <v>198146</v>
      </c>
      <c r="F695" s="350"/>
      <c r="G695" s="350"/>
      <c r="H695" s="350"/>
      <c r="I695" s="350"/>
      <c r="J695" s="350" t="s">
        <v>799</v>
      </c>
      <c r="K695" s="350" t="s">
        <v>793</v>
      </c>
      <c r="L695" s="350" t="s">
        <v>799</v>
      </c>
      <c r="M695" s="350" t="s">
        <v>790</v>
      </c>
      <c r="N695" s="350">
        <v>21.098579409999999</v>
      </c>
      <c r="O695" s="350">
        <v>92.445549009999993</v>
      </c>
      <c r="P695" s="350" t="s">
        <v>918</v>
      </c>
      <c r="Q695" s="350" t="s">
        <v>797</v>
      </c>
      <c r="R695" s="353"/>
      <c r="S695" s="354"/>
      <c r="T695" s="373">
        <v>42926</v>
      </c>
      <c r="U695" s="355" t="s">
        <v>928</v>
      </c>
      <c r="V695" s="350"/>
      <c r="W695" s="350"/>
      <c r="X695" s="454"/>
      <c r="Y695" s="454"/>
      <c r="Z695" s="454"/>
    </row>
    <row r="696" spans="1:26" s="67" customFormat="1" ht="14.25" hidden="1" customHeight="1">
      <c r="A696" s="350" t="s">
        <v>2622</v>
      </c>
      <c r="B696" s="350" t="s">
        <v>318</v>
      </c>
      <c r="C696" s="350" t="s">
        <v>530</v>
      </c>
      <c r="D696" s="399" t="s">
        <v>1635</v>
      </c>
      <c r="E696" s="350">
        <v>217885</v>
      </c>
      <c r="F696" s="350"/>
      <c r="G696" s="350"/>
      <c r="H696" s="350"/>
      <c r="I696" s="350"/>
      <c r="J696" s="350" t="s">
        <v>793</v>
      </c>
      <c r="K696" s="350" t="s">
        <v>793</v>
      </c>
      <c r="L696" s="350" t="s">
        <v>793</v>
      </c>
      <c r="M696" s="67" t="s">
        <v>790</v>
      </c>
      <c r="N696" s="350">
        <v>20.676519389999999</v>
      </c>
      <c r="O696" s="350">
        <v>92.591667180000002</v>
      </c>
      <c r="P696" s="67" t="s">
        <v>794</v>
      </c>
      <c r="Q696" s="350" t="s">
        <v>775</v>
      </c>
      <c r="R696" s="353"/>
      <c r="S696" s="354"/>
      <c r="T696" s="373"/>
      <c r="U696" s="355"/>
      <c r="V696" s="350" t="s">
        <v>530</v>
      </c>
      <c r="W696" s="350"/>
      <c r="X696" s="454"/>
      <c r="Y696" s="454"/>
      <c r="Z696" s="454"/>
    </row>
    <row r="697" spans="1:26" s="67" customFormat="1" ht="14.25" hidden="1" customHeight="1">
      <c r="A697" s="350" t="s">
        <v>2622</v>
      </c>
      <c r="B697" s="350" t="s">
        <v>318</v>
      </c>
      <c r="C697" s="350" t="s">
        <v>659</v>
      </c>
      <c r="D697" s="399" t="s">
        <v>1635</v>
      </c>
      <c r="E697" s="350">
        <v>198164</v>
      </c>
      <c r="F697" s="350"/>
      <c r="G697" s="350"/>
      <c r="H697" s="350"/>
      <c r="I697" s="350"/>
      <c r="J697" s="350" t="s">
        <v>793</v>
      </c>
      <c r="K697" s="350" t="s">
        <v>793</v>
      </c>
      <c r="L697" s="350" t="s">
        <v>793</v>
      </c>
      <c r="M697" s="350" t="s">
        <v>946</v>
      </c>
      <c r="N697" s="350">
        <v>20.945800779999999</v>
      </c>
      <c r="O697" s="350">
        <v>92.471672060000003</v>
      </c>
      <c r="P697" s="350" t="s">
        <v>794</v>
      </c>
      <c r="Q697" s="350" t="s">
        <v>775</v>
      </c>
      <c r="R697" s="353"/>
      <c r="S697" s="354"/>
      <c r="T697" s="373"/>
      <c r="U697" s="355"/>
      <c r="V697" s="350" t="s">
        <v>659</v>
      </c>
      <c r="W697" s="350"/>
      <c r="X697" s="454"/>
      <c r="Y697" s="454"/>
      <c r="Z697" s="454"/>
    </row>
    <row r="698" spans="1:26" s="70" customFormat="1" ht="14.25" hidden="1" customHeight="1">
      <c r="A698" s="350" t="s">
        <v>2622</v>
      </c>
      <c r="B698" s="350" t="s">
        <v>318</v>
      </c>
      <c r="C698" s="350" t="s">
        <v>617</v>
      </c>
      <c r="D698" s="399" t="s">
        <v>1635</v>
      </c>
      <c r="E698" s="67">
        <v>198335</v>
      </c>
      <c r="F698" s="67"/>
      <c r="G698" s="67"/>
      <c r="H698" s="67"/>
      <c r="I698" s="67"/>
      <c r="J698" s="350" t="s">
        <v>793</v>
      </c>
      <c r="K698" s="350" t="s">
        <v>793</v>
      </c>
      <c r="L698" s="350" t="s">
        <v>793</v>
      </c>
      <c r="M698" s="67" t="s">
        <v>293</v>
      </c>
      <c r="N698" s="67">
        <v>20.818910599999999</v>
      </c>
      <c r="O698" s="67">
        <v>92.541358950000003</v>
      </c>
      <c r="P698" s="67" t="s">
        <v>794</v>
      </c>
      <c r="Q698" s="67" t="s">
        <v>775</v>
      </c>
      <c r="R698" s="85"/>
      <c r="S698" s="354"/>
      <c r="T698" s="91"/>
      <c r="U698" s="355"/>
      <c r="V698" s="67" t="s">
        <v>617</v>
      </c>
      <c r="W698" s="67"/>
      <c r="X698" s="456"/>
      <c r="Y698" s="456"/>
      <c r="Z698" s="456"/>
    </row>
    <row r="699" spans="1:26" s="67" customFormat="1" ht="14.25" hidden="1" customHeight="1">
      <c r="A699" s="350" t="s">
        <v>2622</v>
      </c>
      <c r="B699" s="350" t="s">
        <v>318</v>
      </c>
      <c r="C699" s="350" t="s">
        <v>651</v>
      </c>
      <c r="D699" s="399" t="s">
        <v>1635</v>
      </c>
      <c r="E699" s="350">
        <v>198316</v>
      </c>
      <c r="F699" s="350"/>
      <c r="G699" s="350"/>
      <c r="H699" s="350"/>
      <c r="I699" s="350"/>
      <c r="J699" s="67" t="s">
        <v>793</v>
      </c>
      <c r="K699" s="67" t="s">
        <v>793</v>
      </c>
      <c r="L699" s="67" t="s">
        <v>793</v>
      </c>
      <c r="M699" s="350" t="s">
        <v>790</v>
      </c>
      <c r="N699" s="350">
        <v>20.89318085</v>
      </c>
      <c r="O699" s="350">
        <v>92.493637079999999</v>
      </c>
      <c r="P699" s="67" t="s">
        <v>794</v>
      </c>
      <c r="Q699" s="350" t="s">
        <v>775</v>
      </c>
      <c r="R699" s="353"/>
      <c r="S699" s="354"/>
      <c r="T699" s="373"/>
      <c r="U699" s="355"/>
      <c r="V699" s="350" t="s">
        <v>651</v>
      </c>
      <c r="W699" s="350"/>
      <c r="X699" s="454"/>
      <c r="Y699" s="454"/>
      <c r="Z699" s="454"/>
    </row>
    <row r="700" spans="1:26" s="67" customFormat="1" ht="14.25" hidden="1" customHeight="1">
      <c r="A700" s="350" t="s">
        <v>2622</v>
      </c>
      <c r="B700" s="350" t="s">
        <v>318</v>
      </c>
      <c r="C700" s="350" t="s">
        <v>636</v>
      </c>
      <c r="D700" s="399" t="s">
        <v>1635</v>
      </c>
      <c r="E700" s="67">
        <v>198308</v>
      </c>
      <c r="J700" s="67" t="s">
        <v>799</v>
      </c>
      <c r="K700" s="67" t="s">
        <v>793</v>
      </c>
      <c r="L700" s="67" t="s">
        <v>799</v>
      </c>
      <c r="M700" s="67" t="s">
        <v>790</v>
      </c>
      <c r="N700" s="350">
        <v>20.863079070000001</v>
      </c>
      <c r="O700" s="350">
        <v>92.497192380000001</v>
      </c>
      <c r="P700" s="67" t="s">
        <v>918</v>
      </c>
      <c r="Q700" s="67" t="s">
        <v>797</v>
      </c>
      <c r="R700" s="353"/>
      <c r="S700" s="354"/>
      <c r="T700" s="91">
        <v>42926</v>
      </c>
      <c r="U700" s="87" t="s">
        <v>928</v>
      </c>
      <c r="X700" s="454"/>
      <c r="Y700" s="454"/>
      <c r="Z700" s="454"/>
    </row>
    <row r="701" spans="1:26" s="67" customFormat="1" ht="14.25" hidden="1" customHeight="1">
      <c r="A701" s="350" t="s">
        <v>2622</v>
      </c>
      <c r="B701" s="350" t="s">
        <v>318</v>
      </c>
      <c r="C701" s="350" t="s">
        <v>591</v>
      </c>
      <c r="D701" s="399" t="s">
        <v>1635</v>
      </c>
      <c r="E701" s="67">
        <v>220753</v>
      </c>
      <c r="J701" s="350" t="s">
        <v>799</v>
      </c>
      <c r="K701" s="350" t="s">
        <v>793</v>
      </c>
      <c r="L701" s="67" t="s">
        <v>799</v>
      </c>
      <c r="M701" s="67" t="s">
        <v>293</v>
      </c>
      <c r="N701" s="67">
        <v>20.782770159999998</v>
      </c>
      <c r="O701" s="67">
        <v>92.551826480000003</v>
      </c>
      <c r="P701" s="67" t="s">
        <v>918</v>
      </c>
      <c r="Q701" s="67" t="s">
        <v>797</v>
      </c>
      <c r="R701" s="353"/>
      <c r="S701" s="86"/>
      <c r="T701" s="91">
        <v>42926</v>
      </c>
      <c r="U701" s="87" t="s">
        <v>928</v>
      </c>
      <c r="X701" s="454"/>
      <c r="Y701" s="454"/>
      <c r="Z701" s="454"/>
    </row>
    <row r="702" spans="1:26" s="67" customFormat="1" ht="14.25" hidden="1" customHeight="1">
      <c r="A702" s="350" t="s">
        <v>2622</v>
      </c>
      <c r="B702" s="454" t="s">
        <v>318</v>
      </c>
      <c r="C702" s="454" t="s">
        <v>632</v>
      </c>
      <c r="D702" s="399" t="s">
        <v>1635</v>
      </c>
      <c r="E702" s="454">
        <v>198325</v>
      </c>
      <c r="F702" s="454"/>
      <c r="G702" s="454"/>
      <c r="H702" s="454"/>
      <c r="I702" s="454"/>
      <c r="J702" s="350" t="s">
        <v>799</v>
      </c>
      <c r="K702" s="350" t="s">
        <v>793</v>
      </c>
      <c r="L702" s="67" t="s">
        <v>799</v>
      </c>
      <c r="M702" s="454" t="s">
        <v>790</v>
      </c>
      <c r="N702" s="454">
        <v>20.839260100000001</v>
      </c>
      <c r="O702" s="454">
        <v>92.534591669999998</v>
      </c>
      <c r="P702" s="67" t="s">
        <v>918</v>
      </c>
      <c r="Q702" s="454" t="s">
        <v>797</v>
      </c>
      <c r="R702" s="458"/>
      <c r="S702" s="459"/>
      <c r="T702" s="478">
        <v>42926</v>
      </c>
      <c r="U702" s="460" t="s">
        <v>928</v>
      </c>
      <c r="V702" s="454"/>
      <c r="X702" s="454"/>
      <c r="Y702" s="454"/>
      <c r="Z702" s="454"/>
    </row>
    <row r="703" spans="1:26" s="67" customFormat="1" ht="14.25" hidden="1" customHeight="1">
      <c r="A703" s="350" t="s">
        <v>2622</v>
      </c>
      <c r="B703" s="456" t="s">
        <v>318</v>
      </c>
      <c r="C703" s="456" t="s">
        <v>323</v>
      </c>
      <c r="D703" s="400" t="s">
        <v>1635</v>
      </c>
      <c r="E703" s="456"/>
      <c r="F703" s="456"/>
      <c r="G703" s="456"/>
      <c r="H703" s="463"/>
      <c r="I703" s="456"/>
      <c r="J703" s="350" t="s">
        <v>799</v>
      </c>
      <c r="K703" s="350" t="s">
        <v>793</v>
      </c>
      <c r="L703" s="350" t="s">
        <v>799</v>
      </c>
      <c r="M703" s="456" t="s">
        <v>790</v>
      </c>
      <c r="N703" s="456"/>
      <c r="O703" s="456"/>
      <c r="P703" s="67" t="s">
        <v>918</v>
      </c>
      <c r="Q703" s="456" t="s">
        <v>797</v>
      </c>
      <c r="R703" s="462"/>
      <c r="S703" s="463"/>
      <c r="T703" s="479">
        <v>42926</v>
      </c>
      <c r="U703" s="464" t="s">
        <v>928</v>
      </c>
      <c r="V703" s="456"/>
      <c r="X703" s="454"/>
      <c r="Y703" s="454"/>
      <c r="Z703" s="454"/>
    </row>
    <row r="704" spans="1:26" s="67" customFormat="1" ht="14.25" hidden="1" customHeight="1">
      <c r="A704" s="454" t="s">
        <v>2622</v>
      </c>
      <c r="B704" s="454" t="s">
        <v>318</v>
      </c>
      <c r="C704" s="454" t="s">
        <v>567</v>
      </c>
      <c r="D704" s="399" t="s">
        <v>1635</v>
      </c>
      <c r="E704" s="350">
        <v>198432</v>
      </c>
      <c r="F704" s="350"/>
      <c r="G704" s="350"/>
      <c r="H704" s="350"/>
      <c r="I704" s="350"/>
      <c r="J704" s="350" t="s">
        <v>793</v>
      </c>
      <c r="K704" s="350" t="s">
        <v>793</v>
      </c>
      <c r="L704" s="350" t="s">
        <v>793</v>
      </c>
      <c r="M704" s="350" t="s">
        <v>790</v>
      </c>
      <c r="N704" s="350">
        <v>20.721290589999999</v>
      </c>
      <c r="O704" s="350">
        <v>92.605140689999999</v>
      </c>
      <c r="P704" s="350" t="s">
        <v>794</v>
      </c>
      <c r="Q704" s="350" t="s">
        <v>775</v>
      </c>
      <c r="R704" s="458"/>
      <c r="S704" s="354"/>
      <c r="T704" s="373"/>
      <c r="U704" s="460"/>
      <c r="V704" s="350" t="s">
        <v>567</v>
      </c>
      <c r="W704" s="454"/>
      <c r="X704" s="454"/>
      <c r="Y704" s="454"/>
      <c r="Z704" s="454"/>
    </row>
    <row r="705" spans="1:26" s="67" customFormat="1" ht="14.25" hidden="1" customHeight="1">
      <c r="A705" s="462" t="s">
        <v>2622</v>
      </c>
      <c r="B705" s="462" t="s">
        <v>318</v>
      </c>
      <c r="C705" s="463" t="s">
        <v>661</v>
      </c>
      <c r="D705" s="457" t="s">
        <v>1635</v>
      </c>
      <c r="E705" s="67">
        <v>198222</v>
      </c>
      <c r="J705" s="350" t="s">
        <v>799</v>
      </c>
      <c r="K705" s="350" t="s">
        <v>793</v>
      </c>
      <c r="L705" s="67" t="s">
        <v>799</v>
      </c>
      <c r="M705" s="67" t="s">
        <v>790</v>
      </c>
      <c r="N705" s="67">
        <v>20.962799069999999</v>
      </c>
      <c r="O705" s="67">
        <v>92.527702329999997</v>
      </c>
      <c r="P705" s="67" t="s">
        <v>918</v>
      </c>
      <c r="Q705" s="67" t="s">
        <v>797</v>
      </c>
      <c r="R705" s="466"/>
      <c r="S705" s="86"/>
      <c r="T705" s="91">
        <v>42926</v>
      </c>
      <c r="U705" s="466" t="s">
        <v>928</v>
      </c>
      <c r="W705" s="458"/>
      <c r="X705" s="454"/>
      <c r="Y705" s="454"/>
      <c r="Z705" s="454"/>
    </row>
    <row r="706" spans="1:26" s="67" customFormat="1" ht="14.25" hidden="1" customHeight="1">
      <c r="A706" s="350" t="s">
        <v>2622</v>
      </c>
      <c r="B706" s="350" t="s">
        <v>318</v>
      </c>
      <c r="C706" s="350" t="s">
        <v>2737</v>
      </c>
      <c r="D706" s="399"/>
      <c r="E706" s="350">
        <v>198289</v>
      </c>
      <c r="F706" s="350"/>
      <c r="G706" s="350"/>
      <c r="H706" s="350"/>
      <c r="I706" s="350"/>
      <c r="J706" s="350" t="s">
        <v>2627</v>
      </c>
      <c r="K706" s="350" t="s">
        <v>2596</v>
      </c>
      <c r="L706" s="350" t="s">
        <v>2596</v>
      </c>
      <c r="M706" s="350"/>
      <c r="N706" s="350">
        <v>20.838279724121101</v>
      </c>
      <c r="O706" s="350">
        <v>92.610900878906307</v>
      </c>
      <c r="P706" s="350"/>
      <c r="Q706" s="350"/>
      <c r="R706" s="353"/>
      <c r="S706" s="354"/>
      <c r="T706" s="373">
        <v>43591</v>
      </c>
      <c r="U706" s="355"/>
      <c r="V706" s="350"/>
      <c r="W706" s="350"/>
      <c r="X706" s="454"/>
      <c r="Y706" s="454"/>
      <c r="Z706" s="454"/>
    </row>
    <row r="707" spans="1:26" s="67" customFormat="1" ht="14.25" hidden="1" customHeight="1">
      <c r="A707" s="350" t="s">
        <v>2622</v>
      </c>
      <c r="B707" s="454" t="s">
        <v>318</v>
      </c>
      <c r="C707" s="454" t="s">
        <v>601</v>
      </c>
      <c r="D707" s="399" t="s">
        <v>1635</v>
      </c>
      <c r="E707" s="454">
        <v>198379</v>
      </c>
      <c r="F707" s="454"/>
      <c r="G707" s="454"/>
      <c r="H707" s="454"/>
      <c r="I707" s="454"/>
      <c r="J707" s="454" t="s">
        <v>793</v>
      </c>
      <c r="K707" s="454" t="s">
        <v>793</v>
      </c>
      <c r="L707" s="454" t="s">
        <v>793</v>
      </c>
      <c r="M707" s="454" t="s">
        <v>790</v>
      </c>
      <c r="N707" s="454">
        <v>20.79891014</v>
      </c>
      <c r="O707" s="454">
        <v>92.553680420000006</v>
      </c>
      <c r="P707" s="454" t="s">
        <v>794</v>
      </c>
      <c r="Q707" s="454" t="s">
        <v>775</v>
      </c>
      <c r="R707" s="458"/>
      <c r="S707" s="459"/>
      <c r="T707" s="478"/>
      <c r="U707" s="460"/>
      <c r="V707" s="454" t="s">
        <v>601</v>
      </c>
      <c r="W707" s="454"/>
      <c r="X707" s="454"/>
      <c r="Y707" s="454"/>
      <c r="Z707" s="454"/>
    </row>
    <row r="708" spans="1:26" s="67" customFormat="1" ht="14.25" hidden="1" customHeight="1">
      <c r="A708" s="350" t="s">
        <v>2622</v>
      </c>
      <c r="B708" s="175" t="s">
        <v>318</v>
      </c>
      <c r="C708" s="176" t="s">
        <v>630</v>
      </c>
      <c r="D708" s="457" t="s">
        <v>1635</v>
      </c>
      <c r="E708" s="499">
        <v>198332</v>
      </c>
      <c r="F708" s="171"/>
      <c r="G708" s="171"/>
      <c r="H708" s="171"/>
      <c r="I708" s="171"/>
      <c r="J708" s="171" t="s">
        <v>793</v>
      </c>
      <c r="K708" s="171" t="s">
        <v>793</v>
      </c>
      <c r="L708" s="171" t="s">
        <v>793</v>
      </c>
      <c r="M708" s="171" t="s">
        <v>790</v>
      </c>
      <c r="N708" s="171">
        <v>20.833719250000001</v>
      </c>
      <c r="O708" s="171">
        <v>92.534461980000003</v>
      </c>
      <c r="P708" s="171" t="s">
        <v>794</v>
      </c>
      <c r="Q708" s="171" t="s">
        <v>775</v>
      </c>
      <c r="R708" s="172"/>
      <c r="S708" s="170"/>
      <c r="T708" s="173"/>
      <c r="U708" s="174"/>
      <c r="V708" s="171" t="s">
        <v>630</v>
      </c>
      <c r="W708" s="458"/>
      <c r="X708" s="454"/>
      <c r="Y708" s="454"/>
      <c r="Z708" s="454"/>
    </row>
    <row r="709" spans="1:26" s="67" customFormat="1" ht="14.25" hidden="1" customHeight="1">
      <c r="A709" s="350" t="s">
        <v>2622</v>
      </c>
      <c r="B709" s="472" t="s">
        <v>318</v>
      </c>
      <c r="C709" s="471" t="s">
        <v>2495</v>
      </c>
      <c r="D709" s="399"/>
      <c r="E709" s="350">
        <v>198405</v>
      </c>
      <c r="F709" s="472" t="s">
        <v>2607</v>
      </c>
      <c r="G709" s="350"/>
      <c r="H709" s="350"/>
      <c r="I709" s="350"/>
      <c r="J709" s="350" t="s">
        <v>793</v>
      </c>
      <c r="K709" s="350" t="s">
        <v>793</v>
      </c>
      <c r="L709" s="350" t="s">
        <v>793</v>
      </c>
      <c r="M709" s="67" t="s">
        <v>790</v>
      </c>
      <c r="Q709" s="350" t="s">
        <v>2601</v>
      </c>
      <c r="R709" s="473"/>
      <c r="S709" s="474"/>
      <c r="T709" s="373"/>
      <c r="U709" s="355"/>
      <c r="W709" s="350"/>
      <c r="X709" s="454"/>
      <c r="Y709" s="454"/>
      <c r="Z709" s="454"/>
    </row>
    <row r="710" spans="1:26" s="67" customFormat="1" ht="14.25" hidden="1" customHeight="1">
      <c r="A710" s="350" t="s">
        <v>2622</v>
      </c>
      <c r="B710" s="368" t="s">
        <v>318</v>
      </c>
      <c r="C710" s="367" t="s">
        <v>645</v>
      </c>
      <c r="D710" s="399" t="s">
        <v>1635</v>
      </c>
      <c r="E710" s="350">
        <v>217871</v>
      </c>
      <c r="F710" s="456"/>
      <c r="G710" s="350"/>
      <c r="H710" s="350"/>
      <c r="I710" s="350"/>
      <c r="J710" s="350" t="s">
        <v>793</v>
      </c>
      <c r="K710" s="350" t="s">
        <v>793</v>
      </c>
      <c r="L710" s="67" t="s">
        <v>793</v>
      </c>
      <c r="M710" s="350" t="s">
        <v>790</v>
      </c>
      <c r="N710" s="350">
        <v>20.887029649999999</v>
      </c>
      <c r="O710" s="350">
        <v>92.556823730000005</v>
      </c>
      <c r="P710" s="67" t="s">
        <v>794</v>
      </c>
      <c r="Q710" s="350" t="s">
        <v>775</v>
      </c>
      <c r="R710" s="369"/>
      <c r="S710" s="370"/>
      <c r="T710" s="373"/>
      <c r="U710" s="355"/>
      <c r="V710" s="350" t="s">
        <v>645</v>
      </c>
      <c r="X710" s="454"/>
      <c r="Y710" s="454"/>
      <c r="Z710" s="454"/>
    </row>
    <row r="711" spans="1:26" s="67" customFormat="1" ht="14.25" hidden="1" customHeight="1">
      <c r="A711" s="350" t="s">
        <v>2622</v>
      </c>
      <c r="B711" s="368" t="s">
        <v>318</v>
      </c>
      <c r="C711" s="367" t="s">
        <v>1878</v>
      </c>
      <c r="D711" s="399"/>
      <c r="E711" s="67">
        <v>198177</v>
      </c>
      <c r="J711" s="67" t="s">
        <v>793</v>
      </c>
      <c r="K711" s="67" t="s">
        <v>793</v>
      </c>
      <c r="L711" s="67" t="s">
        <v>793</v>
      </c>
      <c r="M711" s="67" t="s">
        <v>946</v>
      </c>
      <c r="N711" s="67">
        <v>20.93604088</v>
      </c>
      <c r="O711" s="67">
        <v>92.475830079999994</v>
      </c>
      <c r="P711" s="67" t="s">
        <v>794</v>
      </c>
      <c r="Q711" s="67" t="s">
        <v>1883</v>
      </c>
      <c r="R711" s="369"/>
      <c r="S711" s="370"/>
      <c r="T711" s="91">
        <v>43245</v>
      </c>
      <c r="U711" s="87"/>
      <c r="X711" s="454"/>
      <c r="Y711" s="454"/>
      <c r="Z711" s="454"/>
    </row>
    <row r="712" spans="1:26" s="67" customFormat="1" ht="14.25" hidden="1" customHeight="1">
      <c r="A712" s="350" t="s">
        <v>2622</v>
      </c>
      <c r="B712" s="368" t="s">
        <v>318</v>
      </c>
      <c r="C712" s="367" t="s">
        <v>2517</v>
      </c>
      <c r="D712" s="399"/>
      <c r="F712" s="350"/>
      <c r="J712" s="67" t="s">
        <v>2627</v>
      </c>
      <c r="K712" s="67" t="s">
        <v>2596</v>
      </c>
      <c r="L712" s="67" t="s">
        <v>2596</v>
      </c>
      <c r="N712" s="350"/>
      <c r="O712" s="350"/>
      <c r="Q712" s="350"/>
      <c r="R712" s="369"/>
      <c r="S712" s="370"/>
      <c r="T712" s="373"/>
      <c r="U712" s="87"/>
      <c r="W712" s="350"/>
      <c r="X712" s="454"/>
      <c r="Y712" s="454"/>
      <c r="Z712" s="454"/>
    </row>
    <row r="713" spans="1:26" s="67" customFormat="1" ht="14.25" hidden="1" customHeight="1">
      <c r="A713" s="350" t="s">
        <v>2622</v>
      </c>
      <c r="B713" s="368" t="s">
        <v>318</v>
      </c>
      <c r="C713" s="367" t="s">
        <v>581</v>
      </c>
      <c r="D713" s="399" t="s">
        <v>1635</v>
      </c>
      <c r="E713" s="67">
        <v>198413</v>
      </c>
      <c r="F713" s="350"/>
      <c r="J713" s="67" t="s">
        <v>793</v>
      </c>
      <c r="K713" s="67" t="s">
        <v>793</v>
      </c>
      <c r="L713" s="67" t="s">
        <v>793</v>
      </c>
      <c r="M713" s="67" t="s">
        <v>293</v>
      </c>
      <c r="N713" s="67">
        <v>20.756410599999999</v>
      </c>
      <c r="O713" s="67">
        <v>92.63580322</v>
      </c>
      <c r="P713" s="67" t="s">
        <v>794</v>
      </c>
      <c r="Q713" s="67" t="s">
        <v>775</v>
      </c>
      <c r="R713" s="369"/>
      <c r="S713" s="370"/>
      <c r="T713" s="91"/>
      <c r="U713" s="87"/>
      <c r="V713" s="67" t="s">
        <v>581</v>
      </c>
      <c r="W713" s="350"/>
      <c r="X713" s="454"/>
      <c r="Y713" s="454"/>
      <c r="Z713" s="454"/>
    </row>
    <row r="714" spans="1:26" s="67" customFormat="1" ht="14.25" hidden="1" customHeight="1">
      <c r="A714" s="350" t="s">
        <v>2622</v>
      </c>
      <c r="B714" s="368" t="s">
        <v>318</v>
      </c>
      <c r="C714" s="367" t="s">
        <v>543</v>
      </c>
      <c r="D714" s="399" t="s">
        <v>1635</v>
      </c>
      <c r="E714" s="67">
        <v>198446</v>
      </c>
      <c r="J714" s="67" t="s">
        <v>793</v>
      </c>
      <c r="K714" s="350" t="s">
        <v>793</v>
      </c>
      <c r="L714" s="350" t="s">
        <v>793</v>
      </c>
      <c r="M714" s="67" t="s">
        <v>293</v>
      </c>
      <c r="N714" s="350">
        <v>20.691099170000001</v>
      </c>
      <c r="O714" s="350">
        <v>92.590652469999995</v>
      </c>
      <c r="P714" s="67" t="s">
        <v>794</v>
      </c>
      <c r="Q714" s="67" t="s">
        <v>775</v>
      </c>
      <c r="R714" s="369"/>
      <c r="S714" s="370"/>
      <c r="T714" s="91"/>
      <c r="U714" s="87"/>
      <c r="V714" s="67" t="s">
        <v>543</v>
      </c>
      <c r="W714" s="350"/>
      <c r="X714" s="454"/>
      <c r="Y714" s="454"/>
      <c r="Z714" s="454"/>
    </row>
    <row r="715" spans="1:26" s="67" customFormat="1" ht="14.25" hidden="1" customHeight="1">
      <c r="A715" s="350" t="s">
        <v>2622</v>
      </c>
      <c r="B715" s="368" t="s">
        <v>318</v>
      </c>
      <c r="C715" s="367" t="s">
        <v>650</v>
      </c>
      <c r="D715" s="399" t="s">
        <v>1635</v>
      </c>
      <c r="E715" s="350">
        <v>198297</v>
      </c>
      <c r="F715" s="350"/>
      <c r="G715" s="350"/>
      <c r="H715" s="350"/>
      <c r="I715" s="350"/>
      <c r="J715" s="350" t="s">
        <v>793</v>
      </c>
      <c r="K715" s="350" t="s">
        <v>793</v>
      </c>
      <c r="L715" s="350" t="s">
        <v>793</v>
      </c>
      <c r="M715" s="350" t="s">
        <v>790</v>
      </c>
      <c r="N715" s="350">
        <v>20.89270973</v>
      </c>
      <c r="O715" s="350">
        <v>92.562187190000003</v>
      </c>
      <c r="P715" s="350" t="s">
        <v>794</v>
      </c>
      <c r="Q715" s="350" t="s">
        <v>775</v>
      </c>
      <c r="R715" s="462"/>
      <c r="S715" s="463"/>
      <c r="T715" s="373"/>
      <c r="U715" s="355"/>
      <c r="V715" s="350" t="s">
        <v>650</v>
      </c>
      <c r="W715" s="350"/>
      <c r="X715" s="454"/>
      <c r="Y715" s="454"/>
      <c r="Z715" s="454"/>
    </row>
    <row r="716" spans="1:26" s="67" customFormat="1" ht="14.25" hidden="1" customHeight="1">
      <c r="A716" s="350" t="s">
        <v>2622</v>
      </c>
      <c r="B716" s="368" t="s">
        <v>318</v>
      </c>
      <c r="C716" s="367" t="s">
        <v>657</v>
      </c>
      <c r="D716" s="399" t="s">
        <v>1635</v>
      </c>
      <c r="E716" s="67">
        <v>198234</v>
      </c>
      <c r="F716" s="350"/>
      <c r="J716" s="67" t="s">
        <v>793</v>
      </c>
      <c r="K716" s="67" t="s">
        <v>793</v>
      </c>
      <c r="L716" s="67" t="s">
        <v>793</v>
      </c>
      <c r="M716" s="67" t="s">
        <v>293</v>
      </c>
      <c r="N716" s="67">
        <v>20.926780699999998</v>
      </c>
      <c r="O716" s="67">
        <v>92.539916989999995</v>
      </c>
      <c r="P716" s="67" t="s">
        <v>794</v>
      </c>
      <c r="Q716" s="67" t="s">
        <v>797</v>
      </c>
      <c r="R716" s="473"/>
      <c r="S716" s="474"/>
      <c r="T716" s="91">
        <v>42926</v>
      </c>
      <c r="U716" s="87" t="s">
        <v>798</v>
      </c>
      <c r="W716" s="350"/>
      <c r="X716" s="454"/>
      <c r="Y716" s="454"/>
      <c r="Z716" s="454"/>
    </row>
    <row r="717" spans="1:26" s="67" customFormat="1" ht="14.25" hidden="1" customHeight="1">
      <c r="A717" s="350" t="s">
        <v>2622</v>
      </c>
      <c r="B717" s="368" t="s">
        <v>318</v>
      </c>
      <c r="C717" s="367" t="s">
        <v>544</v>
      </c>
      <c r="D717" s="399" t="s">
        <v>1635</v>
      </c>
      <c r="E717" s="350">
        <v>198442</v>
      </c>
      <c r="F717" s="350"/>
      <c r="G717" s="350"/>
      <c r="H717" s="350"/>
      <c r="I717" s="350"/>
      <c r="J717" s="350" t="s">
        <v>793</v>
      </c>
      <c r="K717" s="350" t="s">
        <v>793</v>
      </c>
      <c r="L717" s="350" t="s">
        <v>793</v>
      </c>
      <c r="M717" s="350" t="s">
        <v>790</v>
      </c>
      <c r="N717" s="350">
        <v>20.692510599999999</v>
      </c>
      <c r="O717" s="350">
        <v>92.579689029999997</v>
      </c>
      <c r="P717" s="350" t="s">
        <v>794</v>
      </c>
      <c r="Q717" s="350" t="s">
        <v>775</v>
      </c>
      <c r="R717" s="369"/>
      <c r="S717" s="370"/>
      <c r="T717" s="373"/>
      <c r="U717" s="355"/>
      <c r="V717" s="350" t="s">
        <v>544</v>
      </c>
      <c r="W717" s="350"/>
      <c r="X717" s="454"/>
      <c r="Y717" s="454"/>
      <c r="Z717" s="454"/>
    </row>
    <row r="718" spans="1:26" s="67" customFormat="1" ht="14.25" hidden="1" customHeight="1">
      <c r="A718" s="350" t="s">
        <v>2622</v>
      </c>
      <c r="B718" s="368" t="s">
        <v>318</v>
      </c>
      <c r="C718" s="367" t="s">
        <v>643</v>
      </c>
      <c r="D718" s="399" t="s">
        <v>1635</v>
      </c>
      <c r="E718" s="67">
        <v>198302</v>
      </c>
      <c r="J718" s="67" t="s">
        <v>793</v>
      </c>
      <c r="K718" s="67" t="s">
        <v>793</v>
      </c>
      <c r="L718" s="67" t="s">
        <v>793</v>
      </c>
      <c r="M718" s="67" t="s">
        <v>790</v>
      </c>
      <c r="N718" s="67">
        <v>20.884159090000001</v>
      </c>
      <c r="O718" s="67">
        <v>92.551063540000001</v>
      </c>
      <c r="P718" s="67" t="s">
        <v>794</v>
      </c>
      <c r="Q718" s="67" t="s">
        <v>775</v>
      </c>
      <c r="R718" s="462"/>
      <c r="S718" s="463"/>
      <c r="T718" s="91"/>
      <c r="U718" s="87"/>
      <c r="V718" s="67" t="s">
        <v>643</v>
      </c>
      <c r="W718" s="350"/>
      <c r="X718" s="454"/>
      <c r="Y718" s="454"/>
      <c r="Z718" s="454"/>
    </row>
    <row r="719" spans="1:26" s="67" customFormat="1" ht="14.25" hidden="1" customHeight="1">
      <c r="A719" s="350" t="s">
        <v>2622</v>
      </c>
      <c r="B719" s="476" t="s">
        <v>318</v>
      </c>
      <c r="C719" s="475" t="s">
        <v>520</v>
      </c>
      <c r="D719" s="399" t="s">
        <v>1635</v>
      </c>
      <c r="E719" s="350">
        <v>198449</v>
      </c>
      <c r="F719" s="350"/>
      <c r="J719" s="67" t="s">
        <v>793</v>
      </c>
      <c r="K719" s="67" t="s">
        <v>793</v>
      </c>
      <c r="L719" s="67" t="s">
        <v>793</v>
      </c>
      <c r="M719" s="67" t="s">
        <v>790</v>
      </c>
      <c r="N719" s="67">
        <v>20.663370130000001</v>
      </c>
      <c r="O719" s="67">
        <v>92.613876340000004</v>
      </c>
      <c r="P719" s="350" t="s">
        <v>794</v>
      </c>
      <c r="Q719" s="67" t="s">
        <v>775</v>
      </c>
      <c r="R719" s="353"/>
      <c r="S719" s="354"/>
      <c r="T719" s="91"/>
      <c r="U719" s="87"/>
      <c r="V719" s="67" t="s">
        <v>917</v>
      </c>
      <c r="X719" s="454"/>
      <c r="Y719" s="454"/>
      <c r="Z719" s="454"/>
    </row>
    <row r="720" spans="1:26" s="67" customFormat="1" ht="14.25" hidden="1" customHeight="1">
      <c r="A720" s="350" t="s">
        <v>2622</v>
      </c>
      <c r="B720" s="372" t="s">
        <v>318</v>
      </c>
      <c r="C720" s="471" t="s">
        <v>2484</v>
      </c>
      <c r="D720" s="399"/>
      <c r="E720" s="67">
        <v>198351</v>
      </c>
      <c r="F720" s="350" t="s">
        <v>2483</v>
      </c>
      <c r="J720" s="67" t="s">
        <v>793</v>
      </c>
      <c r="K720" s="67" t="s">
        <v>793</v>
      </c>
      <c r="L720" s="67" t="s">
        <v>793</v>
      </c>
      <c r="M720" s="67" t="s">
        <v>790</v>
      </c>
      <c r="Q720" s="67" t="s">
        <v>2601</v>
      </c>
      <c r="R720" s="353"/>
      <c r="S720" s="354"/>
      <c r="T720" s="91"/>
      <c r="U720" s="87"/>
      <c r="X720" s="454"/>
      <c r="Y720" s="454"/>
      <c r="Z720" s="454"/>
    </row>
    <row r="721" spans="1:26" s="67" customFormat="1" ht="14.25" hidden="1" customHeight="1">
      <c r="A721" s="454" t="s">
        <v>2622</v>
      </c>
      <c r="B721" s="476" t="s">
        <v>318</v>
      </c>
      <c r="C721" s="475" t="s">
        <v>573</v>
      </c>
      <c r="D721" s="399" t="s">
        <v>1635</v>
      </c>
      <c r="E721" s="350">
        <v>198400</v>
      </c>
      <c r="F721" s="350"/>
      <c r="J721" s="67" t="s">
        <v>799</v>
      </c>
      <c r="K721" s="67" t="s">
        <v>793</v>
      </c>
      <c r="L721" s="67" t="s">
        <v>799</v>
      </c>
      <c r="M721" s="67" t="s">
        <v>790</v>
      </c>
      <c r="N721" s="350">
        <v>20.733280180000001</v>
      </c>
      <c r="O721" s="350">
        <v>92.601409910000001</v>
      </c>
      <c r="P721" s="67" t="s">
        <v>918</v>
      </c>
      <c r="Q721" s="67" t="s">
        <v>797</v>
      </c>
      <c r="R721" s="458"/>
      <c r="S721" s="354"/>
      <c r="T721" s="373">
        <v>42926</v>
      </c>
      <c r="U721" s="460" t="s">
        <v>928</v>
      </c>
      <c r="W721" s="454"/>
      <c r="X721" s="454"/>
      <c r="Y721" s="454"/>
      <c r="Z721" s="454"/>
    </row>
    <row r="722" spans="1:26" s="67" customFormat="1" ht="14.25" hidden="1" customHeight="1">
      <c r="A722" s="462" t="s">
        <v>2622</v>
      </c>
      <c r="B722" s="473" t="s">
        <v>318</v>
      </c>
      <c r="C722" s="382" t="s">
        <v>583</v>
      </c>
      <c r="D722" s="352" t="s">
        <v>1635</v>
      </c>
      <c r="E722" s="454">
        <v>198408</v>
      </c>
      <c r="F722" s="454"/>
      <c r="G722" s="454"/>
      <c r="H722" s="454"/>
      <c r="I722" s="454"/>
      <c r="J722" s="350" t="s">
        <v>793</v>
      </c>
      <c r="K722" s="350" t="s">
        <v>793</v>
      </c>
      <c r="L722" s="67" t="s">
        <v>793</v>
      </c>
      <c r="M722" s="67" t="s">
        <v>293</v>
      </c>
      <c r="N722" s="454">
        <v>20.76407051</v>
      </c>
      <c r="O722" s="350">
        <v>92.631126399999999</v>
      </c>
      <c r="P722" s="67" t="s">
        <v>794</v>
      </c>
      <c r="Q722" s="454" t="s">
        <v>775</v>
      </c>
      <c r="R722" s="466"/>
      <c r="S722" s="459"/>
      <c r="T722" s="478"/>
      <c r="U722" s="466"/>
      <c r="V722" s="67" t="s">
        <v>583</v>
      </c>
      <c r="W722" s="353"/>
      <c r="X722" s="454"/>
      <c r="Y722" s="454"/>
      <c r="Z722" s="454"/>
    </row>
    <row r="723" spans="1:26" s="67" customFormat="1" ht="14.25" hidden="1" customHeight="1">
      <c r="A723" s="406" t="s">
        <v>2622</v>
      </c>
      <c r="B723" s="415" t="s">
        <v>318</v>
      </c>
      <c r="C723" s="419" t="s">
        <v>2694</v>
      </c>
      <c r="D723" s="457"/>
      <c r="E723" s="408">
        <v>198401</v>
      </c>
      <c r="F723" s="408"/>
      <c r="G723" s="408"/>
      <c r="H723" s="408"/>
      <c r="I723" s="408"/>
      <c r="J723" s="67" t="s">
        <v>2627</v>
      </c>
      <c r="K723" s="67" t="s">
        <v>2596</v>
      </c>
      <c r="L723" s="67" t="s">
        <v>2596</v>
      </c>
      <c r="N723" s="408">
        <v>20.765670776367202</v>
      </c>
      <c r="O723" s="67">
        <v>92.577812194824205</v>
      </c>
      <c r="Q723" s="408"/>
      <c r="R723" s="409"/>
      <c r="S723" s="406"/>
      <c r="T723" s="410">
        <v>43591</v>
      </c>
      <c r="U723" s="411"/>
      <c r="W723" s="458"/>
      <c r="X723" s="454"/>
      <c r="Y723" s="454"/>
      <c r="Z723" s="454"/>
    </row>
    <row r="724" spans="1:26" s="67" customFormat="1" ht="14.25" hidden="1" customHeight="1">
      <c r="A724" s="350" t="s">
        <v>2622</v>
      </c>
      <c r="B724" s="476" t="s">
        <v>318</v>
      </c>
      <c r="C724" s="475" t="s">
        <v>571</v>
      </c>
      <c r="D724" s="399"/>
      <c r="E724" s="350">
        <v>198418</v>
      </c>
      <c r="F724" s="67" t="s">
        <v>571</v>
      </c>
      <c r="J724" s="350" t="s">
        <v>793</v>
      </c>
      <c r="K724" s="350" t="s">
        <v>793</v>
      </c>
      <c r="L724" s="67" t="s">
        <v>793</v>
      </c>
      <c r="M724" s="67" t="s">
        <v>293</v>
      </c>
      <c r="N724" s="350">
        <v>20.7264194488525</v>
      </c>
      <c r="O724" s="350">
        <v>92.671180730000003</v>
      </c>
      <c r="P724" s="67" t="s">
        <v>794</v>
      </c>
      <c r="Q724" s="67" t="s">
        <v>2601</v>
      </c>
      <c r="R724" s="353"/>
      <c r="S724" s="354"/>
      <c r="T724" s="91">
        <v>43580</v>
      </c>
      <c r="U724" s="87" t="s">
        <v>2646</v>
      </c>
      <c r="V724" s="67" t="s">
        <v>571</v>
      </c>
      <c r="X724" s="454"/>
      <c r="Y724" s="454"/>
      <c r="Z724" s="454"/>
    </row>
    <row r="725" spans="1:26" s="67" customFormat="1" ht="14.25" hidden="1" customHeight="1">
      <c r="A725" s="350" t="s">
        <v>2622</v>
      </c>
      <c r="B725" s="472" t="s">
        <v>318</v>
      </c>
      <c r="C725" s="471" t="s">
        <v>532</v>
      </c>
      <c r="D725" s="399" t="s">
        <v>1635</v>
      </c>
      <c r="E725" s="67">
        <v>217886</v>
      </c>
      <c r="J725" s="67" t="s">
        <v>793</v>
      </c>
      <c r="K725" s="350" t="s">
        <v>793</v>
      </c>
      <c r="L725" s="350" t="s">
        <v>793</v>
      </c>
      <c r="M725" s="67" t="s">
        <v>790</v>
      </c>
      <c r="N725" s="350">
        <v>20.678150179999999</v>
      </c>
      <c r="O725" s="350">
        <v>92.587867739999993</v>
      </c>
      <c r="P725" s="67" t="s">
        <v>794</v>
      </c>
      <c r="Q725" s="67" t="s">
        <v>775</v>
      </c>
      <c r="R725" s="353"/>
      <c r="S725" s="354"/>
      <c r="T725" s="91"/>
      <c r="U725" s="87"/>
      <c r="V725" s="67" t="s">
        <v>532</v>
      </c>
      <c r="W725" s="350"/>
      <c r="X725" s="454"/>
      <c r="Y725" s="454"/>
      <c r="Z725" s="454"/>
    </row>
    <row r="726" spans="1:26" s="67" customFormat="1" ht="14.25" hidden="1" customHeight="1">
      <c r="A726" s="350" t="s">
        <v>2622</v>
      </c>
      <c r="B726" s="476" t="s">
        <v>318</v>
      </c>
      <c r="C726" s="475" t="s">
        <v>590</v>
      </c>
      <c r="D726" s="399" t="s">
        <v>1635</v>
      </c>
      <c r="E726" s="67">
        <v>198388</v>
      </c>
      <c r="J726" s="67" t="s">
        <v>793</v>
      </c>
      <c r="K726" s="350" t="s">
        <v>793</v>
      </c>
      <c r="L726" s="350" t="s">
        <v>793</v>
      </c>
      <c r="M726" s="67" t="s">
        <v>293</v>
      </c>
      <c r="N726" s="67">
        <v>20.782770159999998</v>
      </c>
      <c r="O726" s="67">
        <v>92.551826480000003</v>
      </c>
      <c r="P726" s="67" t="s">
        <v>794</v>
      </c>
      <c r="Q726" s="67" t="s">
        <v>797</v>
      </c>
      <c r="R726" s="353"/>
      <c r="S726" s="354"/>
      <c r="T726" s="91">
        <v>42926</v>
      </c>
      <c r="U726" s="87" t="s">
        <v>798</v>
      </c>
      <c r="X726" s="454"/>
      <c r="Y726" s="454"/>
      <c r="Z726" s="454"/>
    </row>
    <row r="727" spans="1:26" s="67" customFormat="1" ht="14.25" hidden="1" customHeight="1">
      <c r="A727" s="350" t="s">
        <v>2622</v>
      </c>
      <c r="B727" s="472" t="s">
        <v>318</v>
      </c>
      <c r="C727" s="471" t="s">
        <v>2486</v>
      </c>
      <c r="D727" s="399"/>
      <c r="F727" s="67" t="s">
        <v>2603</v>
      </c>
      <c r="J727" s="67" t="s">
        <v>793</v>
      </c>
      <c r="K727" s="350" t="s">
        <v>793</v>
      </c>
      <c r="L727" s="350" t="s">
        <v>793</v>
      </c>
      <c r="M727" s="67" t="s">
        <v>790</v>
      </c>
      <c r="Q727" s="67" t="s">
        <v>2601</v>
      </c>
      <c r="R727" s="353"/>
      <c r="S727" s="354"/>
      <c r="T727" s="91"/>
      <c r="U727" s="87"/>
      <c r="X727" s="454"/>
      <c r="Y727" s="454"/>
      <c r="Z727" s="454"/>
    </row>
    <row r="728" spans="1:26" s="67" customFormat="1" ht="14.25" hidden="1" customHeight="1">
      <c r="A728" s="350" t="s">
        <v>2622</v>
      </c>
      <c r="B728" s="368" t="s">
        <v>318</v>
      </c>
      <c r="C728" s="367" t="s">
        <v>585</v>
      </c>
      <c r="D728" s="399" t="s">
        <v>1635</v>
      </c>
      <c r="E728" s="67">
        <v>198409</v>
      </c>
      <c r="F728" s="67" t="s">
        <v>2609</v>
      </c>
      <c r="J728" s="67" t="s">
        <v>793</v>
      </c>
      <c r="K728" s="67" t="s">
        <v>793</v>
      </c>
      <c r="L728" s="67" t="s">
        <v>793</v>
      </c>
      <c r="M728" s="67" t="s">
        <v>293</v>
      </c>
      <c r="N728" s="67">
        <v>20.767719270000001</v>
      </c>
      <c r="O728" s="67">
        <v>92.631736759999995</v>
      </c>
      <c r="P728" s="67" t="s">
        <v>794</v>
      </c>
      <c r="Q728" s="67" t="s">
        <v>2601</v>
      </c>
      <c r="R728" s="353"/>
      <c r="S728" s="354"/>
      <c r="T728" s="91"/>
      <c r="U728" s="87"/>
      <c r="V728" s="67" t="s">
        <v>585</v>
      </c>
      <c r="X728" s="454"/>
      <c r="Y728" s="454"/>
      <c r="Z728" s="454"/>
    </row>
    <row r="729" spans="1:26" s="67" customFormat="1" ht="14.25" hidden="1" customHeight="1">
      <c r="A729" s="350" t="s">
        <v>2622</v>
      </c>
      <c r="B729" s="368" t="s">
        <v>318</v>
      </c>
      <c r="C729" s="367" t="s">
        <v>2756</v>
      </c>
      <c r="D729" s="399"/>
      <c r="E729" s="67">
        <v>198362</v>
      </c>
      <c r="J729" s="67" t="s">
        <v>2627</v>
      </c>
      <c r="K729" s="67" t="s">
        <v>2596</v>
      </c>
      <c r="L729" s="67" t="s">
        <v>2596</v>
      </c>
      <c r="R729" s="353"/>
      <c r="S729" s="354"/>
      <c r="T729" s="91"/>
      <c r="U729" s="87"/>
      <c r="W729" s="350"/>
      <c r="X729" s="454"/>
      <c r="Y729" s="454"/>
      <c r="Z729" s="454"/>
    </row>
    <row r="730" spans="1:26" s="67" customFormat="1" ht="14.25" hidden="1" customHeight="1">
      <c r="A730" s="350" t="s">
        <v>2622</v>
      </c>
      <c r="B730" s="368" t="s">
        <v>318</v>
      </c>
      <c r="C730" s="367" t="s">
        <v>654</v>
      </c>
      <c r="D730" s="399" t="s">
        <v>1635</v>
      </c>
      <c r="E730" s="67">
        <v>198318</v>
      </c>
      <c r="J730" s="67" t="s">
        <v>793</v>
      </c>
      <c r="K730" s="67" t="s">
        <v>793</v>
      </c>
      <c r="L730" s="67" t="s">
        <v>793</v>
      </c>
      <c r="M730" s="67" t="s">
        <v>790</v>
      </c>
      <c r="N730" s="67">
        <v>20.895900730000001</v>
      </c>
      <c r="O730" s="67">
        <v>92.497329710000002</v>
      </c>
      <c r="P730" s="67" t="s">
        <v>794</v>
      </c>
      <c r="Q730" s="67" t="s">
        <v>775</v>
      </c>
      <c r="R730" s="353"/>
      <c r="S730" s="354"/>
      <c r="T730" s="91"/>
      <c r="U730" s="87"/>
      <c r="V730" s="67" t="s">
        <v>654</v>
      </c>
      <c r="X730" s="454"/>
      <c r="Y730" s="454"/>
      <c r="Z730" s="454"/>
    </row>
    <row r="731" spans="1:26" s="67" customFormat="1" ht="14.25" hidden="1" customHeight="1">
      <c r="A731" s="350" t="s">
        <v>2622</v>
      </c>
      <c r="B731" s="368" t="s">
        <v>318</v>
      </c>
      <c r="C731" s="367" t="s">
        <v>640</v>
      </c>
      <c r="D731" s="399" t="s">
        <v>1635</v>
      </c>
      <c r="E731" s="67">
        <v>198299</v>
      </c>
      <c r="J731" s="67" t="s">
        <v>793</v>
      </c>
      <c r="K731" s="67" t="s">
        <v>793</v>
      </c>
      <c r="L731" s="67" t="s">
        <v>793</v>
      </c>
      <c r="M731" s="67" t="s">
        <v>790</v>
      </c>
      <c r="N731" s="67">
        <v>20.88254929</v>
      </c>
      <c r="O731" s="67">
        <v>92.551338200000004</v>
      </c>
      <c r="P731" s="67" t="s">
        <v>794</v>
      </c>
      <c r="Q731" s="67" t="s">
        <v>775</v>
      </c>
      <c r="R731" s="353"/>
      <c r="S731" s="354"/>
      <c r="T731" s="91"/>
      <c r="U731" s="87"/>
      <c r="V731" s="67" t="s">
        <v>940</v>
      </c>
      <c r="W731" s="350"/>
      <c r="X731" s="454"/>
      <c r="Y731" s="454"/>
      <c r="Z731" s="454"/>
    </row>
    <row r="732" spans="1:26" s="67" customFormat="1" ht="14.25" hidden="1" customHeight="1">
      <c r="A732" s="350" t="s">
        <v>2622</v>
      </c>
      <c r="B732" s="368" t="s">
        <v>318</v>
      </c>
      <c r="C732" s="367" t="s">
        <v>521</v>
      </c>
      <c r="D732" s="399" t="s">
        <v>1635</v>
      </c>
      <c r="E732" s="67">
        <v>198451</v>
      </c>
      <c r="J732" s="67" t="s">
        <v>793</v>
      </c>
      <c r="K732" s="67" t="s">
        <v>793</v>
      </c>
      <c r="L732" s="67" t="s">
        <v>793</v>
      </c>
      <c r="M732" s="67" t="s">
        <v>790</v>
      </c>
      <c r="N732" s="67">
        <v>20.663879390000002</v>
      </c>
      <c r="O732" s="67">
        <v>92.609306340000003</v>
      </c>
      <c r="P732" s="67" t="s">
        <v>794</v>
      </c>
      <c r="Q732" s="67" t="s">
        <v>775</v>
      </c>
      <c r="R732" s="353"/>
      <c r="S732" s="354"/>
      <c r="T732" s="91"/>
      <c r="U732" s="87"/>
      <c r="V732" s="67" t="s">
        <v>521</v>
      </c>
      <c r="W732" s="350"/>
      <c r="X732" s="454"/>
      <c r="Y732" s="454"/>
      <c r="Z732" s="454"/>
    </row>
    <row r="733" spans="1:26" s="67" customFormat="1" ht="14.25" hidden="1" customHeight="1">
      <c r="A733" s="350" t="s">
        <v>2622</v>
      </c>
      <c r="B733" s="368" t="s">
        <v>318</v>
      </c>
      <c r="C733" s="367" t="s">
        <v>523</v>
      </c>
      <c r="D733" s="399" t="s">
        <v>1635</v>
      </c>
      <c r="E733" s="350">
        <v>198452</v>
      </c>
      <c r="J733" s="67" t="s">
        <v>793</v>
      </c>
      <c r="K733" s="350" t="s">
        <v>793</v>
      </c>
      <c r="L733" s="350" t="s">
        <v>793</v>
      </c>
      <c r="M733" s="67" t="s">
        <v>293</v>
      </c>
      <c r="N733" s="67">
        <v>20.667749400000002</v>
      </c>
      <c r="O733" s="67">
        <v>92.608650209999993</v>
      </c>
      <c r="P733" s="67" t="s">
        <v>794</v>
      </c>
      <c r="Q733" s="67" t="s">
        <v>775</v>
      </c>
      <c r="R733" s="353"/>
      <c r="S733" s="86"/>
      <c r="T733" s="373"/>
      <c r="U733" s="87"/>
      <c r="V733" s="67" t="s">
        <v>523</v>
      </c>
      <c r="W733" s="350"/>
      <c r="X733" s="454"/>
      <c r="Y733" s="454"/>
      <c r="Z733" s="454"/>
    </row>
    <row r="734" spans="1:26" s="67" customFormat="1" ht="14.25" hidden="1" customHeight="1">
      <c r="A734" s="350" t="s">
        <v>2622</v>
      </c>
      <c r="B734" s="368" t="s">
        <v>318</v>
      </c>
      <c r="C734" s="367" t="s">
        <v>597</v>
      </c>
      <c r="D734" s="399" t="s">
        <v>1635</v>
      </c>
      <c r="E734" s="350">
        <v>198380</v>
      </c>
      <c r="F734" s="350"/>
      <c r="G734" s="350"/>
      <c r="H734" s="350"/>
      <c r="I734" s="350"/>
      <c r="J734" s="67" t="s">
        <v>793</v>
      </c>
      <c r="K734" s="350" t="s">
        <v>793</v>
      </c>
      <c r="L734" s="350" t="s">
        <v>793</v>
      </c>
      <c r="M734" s="67" t="s">
        <v>790</v>
      </c>
      <c r="N734" s="67">
        <v>20.787410739999999</v>
      </c>
      <c r="O734" s="67">
        <v>92.55155182</v>
      </c>
      <c r="P734" s="67" t="s">
        <v>794</v>
      </c>
      <c r="Q734" s="67" t="s">
        <v>775</v>
      </c>
      <c r="R734" s="353"/>
      <c r="S734" s="354"/>
      <c r="T734" s="373"/>
      <c r="U734" s="87"/>
      <c r="V734" s="67" t="s">
        <v>597</v>
      </c>
      <c r="X734" s="454"/>
      <c r="Y734" s="454"/>
      <c r="Z734" s="454"/>
    </row>
    <row r="735" spans="1:26" s="67" customFormat="1" ht="14.25" hidden="1" customHeight="1">
      <c r="A735" s="459" t="s">
        <v>2622</v>
      </c>
      <c r="B735" s="473" t="s">
        <v>318</v>
      </c>
      <c r="C735" s="382" t="s">
        <v>599</v>
      </c>
      <c r="D735" s="457" t="s">
        <v>1635</v>
      </c>
      <c r="E735" s="67">
        <v>198378</v>
      </c>
      <c r="J735" s="67" t="s">
        <v>793</v>
      </c>
      <c r="K735" s="67" t="s">
        <v>793</v>
      </c>
      <c r="L735" s="67" t="s">
        <v>793</v>
      </c>
      <c r="M735" s="67" t="s">
        <v>790</v>
      </c>
      <c r="N735" s="67">
        <v>20.791679380000001</v>
      </c>
      <c r="O735" s="67">
        <v>92.550903320000003</v>
      </c>
      <c r="P735" s="67" t="s">
        <v>794</v>
      </c>
      <c r="Q735" s="350" t="s">
        <v>775</v>
      </c>
      <c r="R735" s="466"/>
      <c r="S735" s="354"/>
      <c r="T735" s="373"/>
      <c r="U735" s="466"/>
      <c r="V735" s="67" t="s">
        <v>599</v>
      </c>
      <c r="W735" s="458"/>
      <c r="X735" s="454"/>
      <c r="Y735" s="454"/>
      <c r="Z735" s="454"/>
    </row>
    <row r="736" spans="1:26" s="67" customFormat="1" ht="14.25" hidden="1" customHeight="1">
      <c r="A736" s="350" t="s">
        <v>2622</v>
      </c>
      <c r="B736" s="368" t="s">
        <v>318</v>
      </c>
      <c r="C736" s="367" t="s">
        <v>2782</v>
      </c>
      <c r="D736" s="399"/>
      <c r="E736" s="350">
        <v>198407</v>
      </c>
      <c r="F736" s="350"/>
      <c r="G736" s="350"/>
      <c r="H736" s="350"/>
      <c r="I736" s="350"/>
      <c r="J736" s="350" t="s">
        <v>793</v>
      </c>
      <c r="K736" s="350" t="s">
        <v>793</v>
      </c>
      <c r="L736" s="350" t="s">
        <v>793</v>
      </c>
      <c r="M736" s="350" t="s">
        <v>790</v>
      </c>
      <c r="N736" s="350">
        <v>20.775840759277301</v>
      </c>
      <c r="O736" s="350">
        <v>92.613082885742202</v>
      </c>
      <c r="P736" s="350" t="s">
        <v>794</v>
      </c>
      <c r="Q736" s="350"/>
      <c r="R736" s="353"/>
      <c r="S736" s="354"/>
      <c r="T736" s="373"/>
      <c r="U736" s="355"/>
      <c r="V736" s="350" t="s">
        <v>588</v>
      </c>
      <c r="W736" s="350"/>
      <c r="X736" s="454"/>
      <c r="Y736" s="454"/>
      <c r="Z736" s="454"/>
    </row>
    <row r="737" spans="1:26" s="67" customFormat="1" ht="14.25" hidden="1" customHeight="1">
      <c r="A737" s="350" t="s">
        <v>2622</v>
      </c>
      <c r="B737" s="368" t="s">
        <v>318</v>
      </c>
      <c r="C737" s="367" t="s">
        <v>2488</v>
      </c>
      <c r="D737" s="399"/>
      <c r="E737" s="67">
        <v>198337</v>
      </c>
      <c r="F737" s="67" t="s">
        <v>608</v>
      </c>
      <c r="J737" s="67" t="s">
        <v>793</v>
      </c>
      <c r="K737" s="67" t="s">
        <v>793</v>
      </c>
      <c r="L737" s="67" t="s">
        <v>793</v>
      </c>
      <c r="M737" s="67" t="s">
        <v>293</v>
      </c>
      <c r="Q737" s="67" t="s">
        <v>2601</v>
      </c>
      <c r="R737" s="353"/>
      <c r="S737" s="354"/>
      <c r="T737" s="91"/>
      <c r="U737" s="87"/>
      <c r="X737" s="454"/>
      <c r="Y737" s="454"/>
      <c r="Z737" s="454"/>
    </row>
    <row r="738" spans="1:26" s="67" customFormat="1" ht="14.25" hidden="1" customHeight="1">
      <c r="A738" s="350" t="s">
        <v>2622</v>
      </c>
      <c r="B738" s="368" t="s">
        <v>318</v>
      </c>
      <c r="C738" s="367" t="s">
        <v>552</v>
      </c>
      <c r="D738" s="399" t="s">
        <v>1635</v>
      </c>
      <c r="E738" s="350">
        <v>198423</v>
      </c>
      <c r="F738" s="350"/>
      <c r="G738" s="350"/>
      <c r="H738" s="350"/>
      <c r="I738" s="350"/>
      <c r="J738" s="350" t="s">
        <v>793</v>
      </c>
      <c r="K738" s="350" t="s">
        <v>793</v>
      </c>
      <c r="L738" s="350" t="s">
        <v>793</v>
      </c>
      <c r="M738" s="350" t="s">
        <v>293</v>
      </c>
      <c r="N738" s="350">
        <v>20.707460399999999</v>
      </c>
      <c r="O738" s="350">
        <v>92.680862430000005</v>
      </c>
      <c r="P738" s="350" t="s">
        <v>794</v>
      </c>
      <c r="Q738" s="350" t="s">
        <v>775</v>
      </c>
      <c r="R738" s="353"/>
      <c r="S738" s="354"/>
      <c r="T738" s="373"/>
      <c r="U738" s="355"/>
      <c r="V738" s="350" t="s">
        <v>552</v>
      </c>
      <c r="W738" s="350"/>
      <c r="X738" s="454"/>
      <c r="Y738" s="454"/>
      <c r="Z738" s="454"/>
    </row>
    <row r="739" spans="1:26" s="67" customFormat="1" ht="14.25" hidden="1" customHeight="1">
      <c r="A739" s="350" t="s">
        <v>2622</v>
      </c>
      <c r="B739" s="476" t="s">
        <v>318</v>
      </c>
      <c r="C739" s="475" t="s">
        <v>2487</v>
      </c>
      <c r="D739" s="399"/>
      <c r="E739" s="67">
        <v>198363</v>
      </c>
      <c r="F739" s="67" t="s">
        <v>2603</v>
      </c>
      <c r="J739" s="67" t="s">
        <v>793</v>
      </c>
      <c r="K739" s="67" t="s">
        <v>793</v>
      </c>
      <c r="L739" s="67" t="s">
        <v>793</v>
      </c>
      <c r="M739" s="67" t="s">
        <v>293</v>
      </c>
      <c r="Q739" s="67" t="s">
        <v>2601</v>
      </c>
      <c r="R739" s="353"/>
      <c r="S739" s="354"/>
      <c r="T739" s="91"/>
      <c r="U739" s="87"/>
      <c r="X739" s="454"/>
      <c r="Y739" s="454"/>
      <c r="Z739" s="454"/>
    </row>
    <row r="740" spans="1:26" s="67" customFormat="1" ht="14.25" hidden="1" customHeight="1">
      <c r="A740" s="350" t="s">
        <v>2622</v>
      </c>
      <c r="B740" s="368" t="s">
        <v>318</v>
      </c>
      <c r="C740" s="367" t="s">
        <v>582</v>
      </c>
      <c r="D740" s="399" t="s">
        <v>1635</v>
      </c>
      <c r="E740" s="67">
        <v>198391</v>
      </c>
      <c r="J740" s="67" t="s">
        <v>793</v>
      </c>
      <c r="K740" s="350" t="s">
        <v>793</v>
      </c>
      <c r="L740" s="350" t="s">
        <v>793</v>
      </c>
      <c r="M740" s="67" t="s">
        <v>790</v>
      </c>
      <c r="N740" s="67">
        <v>20.761529920000001</v>
      </c>
      <c r="O740" s="67">
        <v>92.544082639999999</v>
      </c>
      <c r="P740" s="67" t="s">
        <v>794</v>
      </c>
      <c r="Q740" s="67" t="s">
        <v>775</v>
      </c>
      <c r="R740" s="85"/>
      <c r="S740" s="354"/>
      <c r="T740" s="91"/>
      <c r="U740" s="87"/>
      <c r="V740" s="67" t="s">
        <v>582</v>
      </c>
      <c r="W740" s="350"/>
      <c r="X740" s="454"/>
      <c r="Y740" s="454"/>
      <c r="Z740" s="454"/>
    </row>
    <row r="741" spans="1:26" s="67" customFormat="1" ht="14.25" hidden="1" customHeight="1">
      <c r="A741" s="350" t="s">
        <v>2622</v>
      </c>
      <c r="B741" s="472" t="s">
        <v>318</v>
      </c>
      <c r="C741" s="471" t="s">
        <v>541</v>
      </c>
      <c r="D741" s="399" t="s">
        <v>1635</v>
      </c>
      <c r="E741" s="454">
        <v>198421</v>
      </c>
      <c r="F741" s="454"/>
      <c r="G741" s="454"/>
      <c r="H741" s="454"/>
      <c r="I741" s="454"/>
      <c r="J741" s="454" t="s">
        <v>793</v>
      </c>
      <c r="K741" s="454" t="s">
        <v>793</v>
      </c>
      <c r="L741" s="454" t="s">
        <v>793</v>
      </c>
      <c r="M741" s="454" t="s">
        <v>293</v>
      </c>
      <c r="N741" s="454">
        <v>20.688310619999999</v>
      </c>
      <c r="O741" s="454">
        <v>92.696960450000006</v>
      </c>
      <c r="P741" s="454" t="s">
        <v>794</v>
      </c>
      <c r="Q741" s="454" t="s">
        <v>775</v>
      </c>
      <c r="R741" s="458"/>
      <c r="S741" s="459"/>
      <c r="T741" s="478"/>
      <c r="U741" s="460"/>
      <c r="V741" s="454" t="s">
        <v>541</v>
      </c>
      <c r="W741" s="454"/>
      <c r="X741" s="454"/>
      <c r="Y741" s="454"/>
      <c r="Z741" s="454"/>
    </row>
    <row r="742" spans="1:26" s="67" customFormat="1" ht="14.25" hidden="1" customHeight="1">
      <c r="A742" s="454" t="s">
        <v>2622</v>
      </c>
      <c r="B742" s="472" t="s">
        <v>318</v>
      </c>
      <c r="C742" s="471" t="s">
        <v>2497</v>
      </c>
      <c r="D742" s="399" t="s">
        <v>1635</v>
      </c>
      <c r="E742" s="67">
        <v>198300</v>
      </c>
      <c r="F742" s="350" t="s">
        <v>2608</v>
      </c>
      <c r="J742" s="67" t="s">
        <v>793</v>
      </c>
      <c r="K742" s="350" t="s">
        <v>793</v>
      </c>
      <c r="L742" s="350" t="s">
        <v>793</v>
      </c>
      <c r="M742" s="67" t="s">
        <v>293</v>
      </c>
      <c r="N742" s="67">
        <v>20.887420649999999</v>
      </c>
      <c r="O742" s="67">
        <v>92.545410160000003</v>
      </c>
      <c r="P742" s="67" t="s">
        <v>794</v>
      </c>
      <c r="Q742" s="67" t="s">
        <v>775</v>
      </c>
      <c r="R742" s="458"/>
      <c r="S742" s="86"/>
      <c r="T742" s="91"/>
      <c r="U742" s="460"/>
      <c r="V742" s="67" t="s">
        <v>942</v>
      </c>
      <c r="W742" s="454"/>
      <c r="X742" s="454"/>
      <c r="Y742" s="454"/>
      <c r="Z742" s="454"/>
    </row>
    <row r="743" spans="1:26" s="67" customFormat="1" ht="14.25" hidden="1" customHeight="1">
      <c r="A743" s="350" t="s">
        <v>2622</v>
      </c>
      <c r="B743" s="431" t="s">
        <v>318</v>
      </c>
      <c r="C743" s="433" t="s">
        <v>2493</v>
      </c>
      <c r="D743" s="457"/>
      <c r="E743" s="171">
        <v>198434</v>
      </c>
      <c r="F743" s="171" t="s">
        <v>2606</v>
      </c>
      <c r="G743" s="171"/>
      <c r="H743" s="171"/>
      <c r="I743" s="171"/>
      <c r="J743" s="171" t="s">
        <v>793</v>
      </c>
      <c r="K743" s="171" t="s">
        <v>793</v>
      </c>
      <c r="L743" s="171" t="s">
        <v>793</v>
      </c>
      <c r="M743" s="171" t="s">
        <v>790</v>
      </c>
      <c r="N743" s="171"/>
      <c r="O743" s="171"/>
      <c r="P743" s="171"/>
      <c r="Q743" s="171" t="s">
        <v>2601</v>
      </c>
      <c r="R743" s="172"/>
      <c r="S743" s="170"/>
      <c r="T743" s="173"/>
      <c r="U743" s="174"/>
      <c r="V743" s="171"/>
      <c r="W743" s="458"/>
      <c r="X743" s="454"/>
      <c r="Y743" s="454"/>
      <c r="Z743" s="454"/>
    </row>
    <row r="744" spans="1:26" s="67" customFormat="1" ht="14.25" hidden="1" customHeight="1">
      <c r="A744" s="462" t="s">
        <v>2622</v>
      </c>
      <c r="B744" s="473" t="s">
        <v>318</v>
      </c>
      <c r="C744" s="382" t="s">
        <v>2494</v>
      </c>
      <c r="D744" s="457"/>
      <c r="E744" s="67">
        <v>198433</v>
      </c>
      <c r="F744" s="67" t="s">
        <v>2606</v>
      </c>
      <c r="J744" s="67" t="s">
        <v>793</v>
      </c>
      <c r="K744" s="350" t="s">
        <v>793</v>
      </c>
      <c r="L744" s="350" t="s">
        <v>793</v>
      </c>
      <c r="M744" s="67" t="s">
        <v>293</v>
      </c>
      <c r="O744" s="350"/>
      <c r="Q744" s="67" t="s">
        <v>2601</v>
      </c>
      <c r="R744" s="466"/>
      <c r="S744" s="354"/>
      <c r="T744" s="91"/>
      <c r="U744" s="466"/>
      <c r="W744" s="458"/>
      <c r="X744" s="454"/>
      <c r="Y744" s="454"/>
      <c r="Z744" s="454"/>
    </row>
    <row r="745" spans="1:26" s="67" customFormat="1" ht="14.25" hidden="1" customHeight="1">
      <c r="A745" s="350" t="s">
        <v>2622</v>
      </c>
      <c r="B745" s="368" t="s">
        <v>318</v>
      </c>
      <c r="C745" s="419" t="s">
        <v>2695</v>
      </c>
      <c r="D745" s="399"/>
      <c r="F745" s="408"/>
      <c r="J745" s="67" t="s">
        <v>2627</v>
      </c>
      <c r="K745" s="67" t="s">
        <v>2596</v>
      </c>
      <c r="L745" s="67" t="s">
        <v>2596</v>
      </c>
      <c r="R745" s="353"/>
      <c r="S745" s="86"/>
      <c r="T745" s="410">
        <v>43591</v>
      </c>
      <c r="U745" s="411"/>
      <c r="X745" s="454"/>
      <c r="Y745" s="454"/>
      <c r="Z745" s="454"/>
    </row>
    <row r="746" spans="1:26" s="454" customFormat="1" ht="14.25" hidden="1" customHeight="1">
      <c r="A746" s="454" t="s">
        <v>2622</v>
      </c>
      <c r="B746" s="472" t="s">
        <v>318</v>
      </c>
      <c r="C746" s="417" t="s">
        <v>2647</v>
      </c>
      <c r="D746" s="457" t="s">
        <v>1635</v>
      </c>
      <c r="E746" s="454">
        <v>198398</v>
      </c>
      <c r="F746" s="454" t="s">
        <v>2648</v>
      </c>
      <c r="J746" s="454" t="s">
        <v>874</v>
      </c>
      <c r="K746" s="454" t="s">
        <v>874</v>
      </c>
      <c r="L746" s="454" t="s">
        <v>874</v>
      </c>
      <c r="M746" s="454" t="s">
        <v>790</v>
      </c>
      <c r="N746" s="454">
        <v>20.741249079999999</v>
      </c>
      <c r="O746" s="454">
        <v>92.610519409999995</v>
      </c>
      <c r="P746" s="454" t="s">
        <v>794</v>
      </c>
      <c r="Q746" s="454" t="s">
        <v>775</v>
      </c>
      <c r="R746" s="466"/>
      <c r="S746" s="459"/>
      <c r="T746" s="478">
        <v>43580</v>
      </c>
      <c r="U746" s="502" t="s">
        <v>2646</v>
      </c>
      <c r="V746" s="454" t="s">
        <v>576</v>
      </c>
      <c r="W746" s="458"/>
    </row>
    <row r="747" spans="1:26" s="67" customFormat="1" ht="14.25" hidden="1" customHeight="1">
      <c r="A747" s="350" t="s">
        <v>2622</v>
      </c>
      <c r="B747" s="368" t="s">
        <v>318</v>
      </c>
      <c r="C747" s="367" t="s">
        <v>575</v>
      </c>
      <c r="D747" s="399" t="s">
        <v>1635</v>
      </c>
      <c r="E747" s="350">
        <v>198399</v>
      </c>
      <c r="F747" s="350"/>
      <c r="G747" s="350"/>
      <c r="H747" s="350"/>
      <c r="I747" s="350"/>
      <c r="J747" s="350" t="s">
        <v>793</v>
      </c>
      <c r="K747" s="350" t="s">
        <v>793</v>
      </c>
      <c r="L747" s="350" t="s">
        <v>793</v>
      </c>
      <c r="M747" s="350" t="s">
        <v>293</v>
      </c>
      <c r="N747" s="350">
        <v>20.739839549999999</v>
      </c>
      <c r="O747" s="350">
        <v>92.613456729999996</v>
      </c>
      <c r="P747" s="350" t="s">
        <v>794</v>
      </c>
      <c r="Q747" s="350" t="s">
        <v>775</v>
      </c>
      <c r="R747" s="353"/>
      <c r="S747" s="354"/>
      <c r="T747" s="373"/>
      <c r="U747" s="355"/>
      <c r="V747" s="350" t="s">
        <v>575</v>
      </c>
      <c r="W747" s="350"/>
      <c r="X747" s="454"/>
      <c r="Y747" s="454"/>
      <c r="Z747" s="454"/>
    </row>
    <row r="748" spans="1:26" s="67" customFormat="1" ht="14.25" hidden="1" customHeight="1">
      <c r="A748" s="350" t="s">
        <v>2622</v>
      </c>
      <c r="B748" s="476" t="s">
        <v>318</v>
      </c>
      <c r="C748" s="475" t="s">
        <v>524</v>
      </c>
      <c r="D748" s="399" t="s">
        <v>1635</v>
      </c>
      <c r="E748" s="67">
        <v>198448</v>
      </c>
      <c r="J748" s="67" t="s">
        <v>793</v>
      </c>
      <c r="K748" s="350" t="s">
        <v>793</v>
      </c>
      <c r="L748" s="350" t="s">
        <v>793</v>
      </c>
      <c r="M748" s="67" t="s">
        <v>293</v>
      </c>
      <c r="N748" s="67">
        <v>20.669130330000002</v>
      </c>
      <c r="O748" s="67">
        <v>92.595497129999998</v>
      </c>
      <c r="P748" s="67" t="s">
        <v>794</v>
      </c>
      <c r="Q748" s="350" t="s">
        <v>775</v>
      </c>
      <c r="R748" s="353"/>
      <c r="S748" s="354"/>
      <c r="T748" s="373"/>
      <c r="U748" s="87"/>
      <c r="V748" s="67" t="s">
        <v>524</v>
      </c>
      <c r="X748" s="454"/>
      <c r="Y748" s="454"/>
      <c r="Z748" s="454"/>
    </row>
    <row r="749" spans="1:26" s="67" customFormat="1" ht="14.25" hidden="1" customHeight="1">
      <c r="A749" s="350" t="s">
        <v>2622</v>
      </c>
      <c r="B749" s="476" t="s">
        <v>318</v>
      </c>
      <c r="C749" s="475" t="s">
        <v>529</v>
      </c>
      <c r="D749" s="399" t="s">
        <v>1635</v>
      </c>
      <c r="E749" s="67">
        <v>198447</v>
      </c>
      <c r="F749" s="350"/>
      <c r="J749" s="67" t="s">
        <v>793</v>
      </c>
      <c r="K749" s="350" t="s">
        <v>793</v>
      </c>
      <c r="L749" s="350" t="s">
        <v>793</v>
      </c>
      <c r="M749" s="67" t="s">
        <v>790</v>
      </c>
      <c r="N749" s="67">
        <v>20.674699780000001</v>
      </c>
      <c r="O749" s="67">
        <v>92.590393070000005</v>
      </c>
      <c r="P749" s="67" t="s">
        <v>794</v>
      </c>
      <c r="Q749" s="67" t="s">
        <v>775</v>
      </c>
      <c r="R749" s="353"/>
      <c r="S749" s="354"/>
      <c r="T749" s="91"/>
      <c r="U749" s="87"/>
      <c r="V749" s="67" t="s">
        <v>529</v>
      </c>
      <c r="X749" s="454"/>
      <c r="Y749" s="454"/>
      <c r="Z749" s="454"/>
    </row>
    <row r="750" spans="1:26" s="67" customFormat="1" ht="14.25" hidden="1" customHeight="1">
      <c r="A750" s="350" t="s">
        <v>2622</v>
      </c>
      <c r="B750" s="372" t="s">
        <v>318</v>
      </c>
      <c r="C750" s="371" t="s">
        <v>587</v>
      </c>
      <c r="D750" s="399" t="s">
        <v>1635</v>
      </c>
      <c r="E750" s="350">
        <v>198410</v>
      </c>
      <c r="J750" s="67" t="s">
        <v>793</v>
      </c>
      <c r="K750" s="67" t="s">
        <v>793</v>
      </c>
      <c r="L750" s="67" t="s">
        <v>793</v>
      </c>
      <c r="M750" s="67" t="s">
        <v>293</v>
      </c>
      <c r="N750" s="67">
        <v>20.772550580000001</v>
      </c>
      <c r="O750" s="67">
        <v>92.638290409999996</v>
      </c>
      <c r="P750" s="67" t="s">
        <v>794</v>
      </c>
      <c r="Q750" s="350" t="s">
        <v>775</v>
      </c>
      <c r="R750" s="353"/>
      <c r="S750" s="354"/>
      <c r="T750" s="373"/>
      <c r="U750" s="87"/>
      <c r="V750" s="67" t="s">
        <v>587</v>
      </c>
      <c r="W750" s="350"/>
      <c r="X750" s="454"/>
      <c r="Y750" s="454"/>
      <c r="Z750" s="454"/>
    </row>
    <row r="751" spans="1:26" s="67" customFormat="1" ht="14.25" hidden="1" customHeight="1">
      <c r="A751" s="350" t="s">
        <v>2622</v>
      </c>
      <c r="B751" s="372" t="s">
        <v>318</v>
      </c>
      <c r="C751" s="371" t="s">
        <v>349</v>
      </c>
      <c r="D751" s="399" t="s">
        <v>1635</v>
      </c>
      <c r="E751" s="350"/>
      <c r="J751" s="67" t="s">
        <v>793</v>
      </c>
      <c r="K751" s="454" t="s">
        <v>793</v>
      </c>
      <c r="L751" s="454" t="s">
        <v>793</v>
      </c>
      <c r="M751" s="67" t="s">
        <v>1144</v>
      </c>
      <c r="P751" s="67" t="s">
        <v>794</v>
      </c>
      <c r="Q751" s="67" t="s">
        <v>775</v>
      </c>
      <c r="R751" s="353"/>
      <c r="S751" s="354"/>
      <c r="T751" s="91"/>
      <c r="U751" s="87"/>
      <c r="V751" s="67" t="s">
        <v>349</v>
      </c>
      <c r="W751" s="350"/>
      <c r="X751" s="454"/>
      <c r="Y751" s="454"/>
      <c r="Z751" s="454"/>
    </row>
    <row r="752" spans="1:26" s="67" customFormat="1" ht="14.25" hidden="1" customHeight="1">
      <c r="A752" s="350" t="s">
        <v>2622</v>
      </c>
      <c r="B752" s="372" t="s">
        <v>318</v>
      </c>
      <c r="C752" s="371" t="s">
        <v>2518</v>
      </c>
      <c r="D752" s="399"/>
      <c r="J752" s="67" t="s">
        <v>2627</v>
      </c>
      <c r="K752" s="350" t="s">
        <v>2596</v>
      </c>
      <c r="L752" s="350" t="s">
        <v>2596</v>
      </c>
      <c r="R752" s="353"/>
      <c r="S752" s="354"/>
      <c r="T752" s="91"/>
      <c r="U752" s="87"/>
      <c r="X752" s="454"/>
      <c r="Y752" s="454"/>
      <c r="Z752" s="454"/>
    </row>
    <row r="753" spans="1:26" ht="14.25" hidden="1" customHeight="1">
      <c r="A753" s="350" t="s">
        <v>2622</v>
      </c>
      <c r="B753" s="372" t="s">
        <v>318</v>
      </c>
      <c r="C753" s="371" t="s">
        <v>2485</v>
      </c>
      <c r="D753" s="399"/>
      <c r="E753" s="350">
        <v>198370</v>
      </c>
      <c r="F753" s="350" t="s">
        <v>2602</v>
      </c>
      <c r="G753" s="350"/>
      <c r="H753" s="350"/>
      <c r="I753" s="350"/>
      <c r="J753" s="67" t="s">
        <v>793</v>
      </c>
      <c r="K753" s="472" t="s">
        <v>793</v>
      </c>
      <c r="L753" s="472" t="s">
        <v>793</v>
      </c>
      <c r="M753" s="67" t="s">
        <v>790</v>
      </c>
      <c r="N753" s="67"/>
      <c r="O753" s="67"/>
      <c r="P753" s="350"/>
      <c r="Q753" s="67" t="s">
        <v>2601</v>
      </c>
      <c r="R753" s="353"/>
      <c r="S753" s="354"/>
      <c r="T753" s="91"/>
      <c r="U753" s="87"/>
      <c r="V753" s="67"/>
      <c r="W753" s="350"/>
      <c r="X753" s="454"/>
      <c r="Y753" s="454"/>
      <c r="Z753" s="454"/>
    </row>
    <row r="754" spans="1:26" ht="14.25" hidden="1" customHeight="1">
      <c r="A754" s="350" t="s">
        <v>2622</v>
      </c>
      <c r="B754" s="456" t="s">
        <v>318</v>
      </c>
      <c r="C754" s="481" t="s">
        <v>569</v>
      </c>
      <c r="D754" s="399" t="s">
        <v>1635</v>
      </c>
      <c r="E754" s="67">
        <v>198430</v>
      </c>
      <c r="F754" s="67"/>
      <c r="G754" s="67"/>
      <c r="H754" s="67"/>
      <c r="I754" s="67"/>
      <c r="J754" s="67" t="s">
        <v>793</v>
      </c>
      <c r="K754" s="472" t="s">
        <v>793</v>
      </c>
      <c r="L754" s="472" t="s">
        <v>793</v>
      </c>
      <c r="M754" s="67" t="s">
        <v>790</v>
      </c>
      <c r="N754" s="67">
        <v>20.724700930000001</v>
      </c>
      <c r="O754" s="67">
        <v>92.628196720000005</v>
      </c>
      <c r="P754" s="67" t="s">
        <v>794</v>
      </c>
      <c r="Q754" s="67" t="s">
        <v>775</v>
      </c>
      <c r="R754" s="353"/>
      <c r="S754" s="354"/>
      <c r="T754" s="91"/>
      <c r="U754" s="87"/>
      <c r="V754" s="67" t="s">
        <v>569</v>
      </c>
      <c r="W754" s="67"/>
      <c r="X754" s="454"/>
      <c r="Y754" s="454"/>
      <c r="Z754" s="454"/>
    </row>
    <row r="755" spans="1:26" ht="14.25" hidden="1" customHeight="1">
      <c r="A755" s="454" t="s">
        <v>2622</v>
      </c>
      <c r="B755" s="472" t="s">
        <v>318</v>
      </c>
      <c r="C755" s="481" t="s">
        <v>638</v>
      </c>
      <c r="D755" s="399" t="s">
        <v>1635</v>
      </c>
      <c r="E755" s="454">
        <v>198291</v>
      </c>
      <c r="F755" s="454"/>
      <c r="G755" s="454"/>
      <c r="H755" s="454"/>
      <c r="I755" s="454"/>
      <c r="J755" s="67" t="s">
        <v>793</v>
      </c>
      <c r="K755" s="368" t="s">
        <v>793</v>
      </c>
      <c r="L755" s="368" t="s">
        <v>793</v>
      </c>
      <c r="M755" s="350" t="s">
        <v>790</v>
      </c>
      <c r="N755" s="454">
        <v>20.871829989999998</v>
      </c>
      <c r="O755" s="454">
        <v>92.566909789999997</v>
      </c>
      <c r="P755" s="67" t="s">
        <v>794</v>
      </c>
      <c r="Q755" s="454" t="s">
        <v>775</v>
      </c>
      <c r="R755" s="458"/>
      <c r="S755" s="459"/>
      <c r="T755" s="478"/>
      <c r="U755" s="460"/>
      <c r="V755" s="454" t="s">
        <v>638</v>
      </c>
      <c r="W755" s="454"/>
      <c r="X755" s="454"/>
      <c r="Y755" s="454"/>
      <c r="Z755" s="454"/>
    </row>
    <row r="756" spans="1:26" ht="14.25" hidden="1" customHeight="1">
      <c r="A756" s="459" t="s">
        <v>2622</v>
      </c>
      <c r="B756" s="462" t="s">
        <v>318</v>
      </c>
      <c r="C756" s="498" t="s">
        <v>937</v>
      </c>
      <c r="D756" s="352"/>
      <c r="E756" s="454"/>
      <c r="F756" s="454"/>
      <c r="G756" s="454"/>
      <c r="H756" s="454"/>
      <c r="I756" s="454"/>
      <c r="J756" s="67" t="s">
        <v>793</v>
      </c>
      <c r="K756" s="472" t="s">
        <v>793</v>
      </c>
      <c r="L756" s="472" t="s">
        <v>793</v>
      </c>
      <c r="M756" s="454"/>
      <c r="N756" s="454"/>
      <c r="O756" s="454"/>
      <c r="P756" s="454"/>
      <c r="Q756" s="454"/>
      <c r="R756" s="466"/>
      <c r="S756" s="459"/>
      <c r="T756" s="478"/>
      <c r="U756" s="466"/>
      <c r="V756" s="454"/>
      <c r="W756" s="353"/>
      <c r="X756" s="454"/>
      <c r="Y756" s="454"/>
      <c r="Z756" s="454"/>
    </row>
    <row r="757" spans="1:26" ht="14.25" hidden="1" customHeight="1">
      <c r="A757" s="459" t="s">
        <v>2622</v>
      </c>
      <c r="B757" s="462" t="s">
        <v>318</v>
      </c>
      <c r="C757" s="498" t="s">
        <v>2781</v>
      </c>
      <c r="D757" s="352"/>
      <c r="E757" s="350"/>
      <c r="F757" s="350"/>
      <c r="G757" s="350"/>
      <c r="H757" s="350"/>
      <c r="I757" s="350"/>
      <c r="J757" s="350" t="s">
        <v>793</v>
      </c>
      <c r="K757" s="476" t="s">
        <v>793</v>
      </c>
      <c r="L757" s="476" t="s">
        <v>793</v>
      </c>
      <c r="M757" s="350"/>
      <c r="N757" s="350"/>
      <c r="O757" s="350"/>
      <c r="P757" s="350"/>
      <c r="Q757" s="350"/>
      <c r="R757" s="361"/>
      <c r="S757" s="354"/>
      <c r="T757" s="373"/>
      <c r="U757" s="361"/>
      <c r="V757" s="350"/>
      <c r="W757" s="353"/>
      <c r="X757" s="454"/>
      <c r="Y757" s="454"/>
      <c r="Z757" s="454"/>
    </row>
    <row r="758" spans="1:26" ht="14.25" hidden="1" customHeight="1">
      <c r="A758" s="350" t="s">
        <v>2622</v>
      </c>
      <c r="B758" s="476" t="s">
        <v>318</v>
      </c>
      <c r="C758" s="375" t="s">
        <v>668</v>
      </c>
      <c r="D758" s="399" t="s">
        <v>1635</v>
      </c>
      <c r="E758" s="67">
        <v>198163</v>
      </c>
      <c r="F758" s="350"/>
      <c r="G758" s="67"/>
      <c r="H758" s="67"/>
      <c r="I758" s="67"/>
      <c r="J758" s="67" t="s">
        <v>799</v>
      </c>
      <c r="K758" s="456" t="s">
        <v>793</v>
      </c>
      <c r="L758" s="456" t="s">
        <v>799</v>
      </c>
      <c r="M758" s="67" t="s">
        <v>948</v>
      </c>
      <c r="N758" s="67">
        <v>20.99898911</v>
      </c>
      <c r="O758" s="67">
        <v>92.46325684</v>
      </c>
      <c r="P758" s="67" t="s">
        <v>918</v>
      </c>
      <c r="Q758" s="67" t="s">
        <v>797</v>
      </c>
      <c r="R758" s="353"/>
      <c r="S758" s="354"/>
      <c r="T758" s="91">
        <v>42926</v>
      </c>
      <c r="U758" s="87" t="s">
        <v>928</v>
      </c>
      <c r="V758" s="67"/>
      <c r="W758" s="350"/>
      <c r="X758" s="454"/>
      <c r="Y758" s="454"/>
      <c r="Z758" s="454"/>
    </row>
    <row r="759" spans="1:26" ht="14.25" hidden="1" customHeight="1">
      <c r="A759" s="406" t="s">
        <v>2622</v>
      </c>
      <c r="B759" s="407" t="s">
        <v>318</v>
      </c>
      <c r="C759" s="475" t="s">
        <v>1882</v>
      </c>
      <c r="D759" s="457"/>
      <c r="E759" s="408">
        <v>198348</v>
      </c>
      <c r="F759" s="408" t="s">
        <v>2051</v>
      </c>
      <c r="G759" s="408"/>
      <c r="H759" s="408"/>
      <c r="I759" s="408"/>
      <c r="J759" s="67" t="s">
        <v>874</v>
      </c>
      <c r="K759" s="456" t="s">
        <v>874</v>
      </c>
      <c r="L759" s="456" t="s">
        <v>874</v>
      </c>
      <c r="M759" s="67" t="s">
        <v>293</v>
      </c>
      <c r="N759" s="408">
        <v>20.847490310668899</v>
      </c>
      <c r="O759" s="408">
        <v>92.556472778320298</v>
      </c>
      <c r="P759" s="67" t="s">
        <v>794</v>
      </c>
      <c r="Q759" s="408" t="s">
        <v>2601</v>
      </c>
      <c r="R759" s="409"/>
      <c r="S759" s="406"/>
      <c r="T759" s="410">
        <v>43580</v>
      </c>
      <c r="U759" s="411" t="s">
        <v>2646</v>
      </c>
      <c r="V759" s="412"/>
      <c r="W759" s="458"/>
      <c r="X759" s="454"/>
      <c r="Y759" s="454"/>
      <c r="Z759" s="454"/>
    </row>
    <row r="760" spans="1:26" ht="14.25" hidden="1" customHeight="1">
      <c r="A760" s="406" t="s">
        <v>2622</v>
      </c>
      <c r="B760" s="414" t="s">
        <v>318</v>
      </c>
      <c r="C760" s="432" t="s">
        <v>2650</v>
      </c>
      <c r="D760" s="457"/>
      <c r="E760" s="408">
        <v>198326</v>
      </c>
      <c r="F760" s="408" t="s">
        <v>2651</v>
      </c>
      <c r="G760" s="408"/>
      <c r="H760" s="408"/>
      <c r="I760" s="408"/>
      <c r="J760" s="67" t="s">
        <v>793</v>
      </c>
      <c r="K760" s="456" t="s">
        <v>793</v>
      </c>
      <c r="L760" s="456" t="s">
        <v>793</v>
      </c>
      <c r="M760" s="408"/>
      <c r="N760" s="408">
        <v>20.8608493804932</v>
      </c>
      <c r="O760" s="408">
        <v>92.539390563964801</v>
      </c>
      <c r="P760" s="408"/>
      <c r="Q760" s="408" t="s">
        <v>2601</v>
      </c>
      <c r="R760" s="409"/>
      <c r="S760" s="406"/>
      <c r="T760" s="410">
        <v>43580</v>
      </c>
      <c r="U760" s="411" t="s">
        <v>2646</v>
      </c>
      <c r="V760" s="412"/>
      <c r="W760" s="458"/>
      <c r="X760" s="454"/>
      <c r="Y760" s="454"/>
      <c r="Z760" s="454"/>
    </row>
    <row r="761" spans="1:26" ht="14.25" hidden="1" customHeight="1">
      <c r="A761" s="462" t="s">
        <v>2622</v>
      </c>
      <c r="B761" s="462" t="s">
        <v>318</v>
      </c>
      <c r="C761" s="487" t="s">
        <v>2696</v>
      </c>
      <c r="D761" s="457"/>
      <c r="E761" s="67">
        <v>198326</v>
      </c>
      <c r="F761" s="350"/>
      <c r="G761" s="67"/>
      <c r="H761" s="67"/>
      <c r="I761" s="67"/>
      <c r="J761" s="67" t="s">
        <v>2627</v>
      </c>
      <c r="K761" s="456" t="s">
        <v>2596</v>
      </c>
      <c r="L761" s="456" t="s">
        <v>2596</v>
      </c>
      <c r="M761" s="67"/>
      <c r="N761" s="67">
        <v>20.8608493804932</v>
      </c>
      <c r="O761" s="67">
        <v>92.539390563964801</v>
      </c>
      <c r="P761" s="67"/>
      <c r="Q761" s="350"/>
      <c r="R761" s="466"/>
      <c r="S761" s="354"/>
      <c r="T761" s="373">
        <v>43591</v>
      </c>
      <c r="U761" s="466"/>
      <c r="V761" s="67"/>
      <c r="W761" s="458"/>
      <c r="X761" s="454"/>
      <c r="Y761" s="454"/>
      <c r="Z761" s="454"/>
    </row>
    <row r="762" spans="1:26" ht="14.25" hidden="1" customHeight="1">
      <c r="A762" s="459" t="s">
        <v>2622</v>
      </c>
      <c r="B762" s="377" t="s">
        <v>318</v>
      </c>
      <c r="C762" s="487" t="s">
        <v>2787</v>
      </c>
      <c r="D762" s="352"/>
      <c r="E762" s="67">
        <v>198424</v>
      </c>
      <c r="F762" s="350"/>
      <c r="G762" s="67"/>
      <c r="H762" s="67"/>
      <c r="I762" s="67"/>
      <c r="J762" s="67" t="s">
        <v>793</v>
      </c>
      <c r="K762" s="350" t="s">
        <v>793</v>
      </c>
      <c r="L762" s="350" t="s">
        <v>793</v>
      </c>
      <c r="M762" s="67"/>
      <c r="N762" s="67">
        <v>20.735639572143601</v>
      </c>
      <c r="O762" s="472">
        <v>92.638076782226605</v>
      </c>
      <c r="P762" s="67"/>
      <c r="Q762" s="67"/>
      <c r="R762" s="361"/>
      <c r="S762" s="354"/>
      <c r="T762" s="91"/>
      <c r="U762" s="466"/>
      <c r="V762" s="67"/>
      <c r="W762" s="458"/>
      <c r="X762" s="454"/>
      <c r="Y762" s="454"/>
      <c r="Z762" s="454"/>
    </row>
    <row r="763" spans="1:26" ht="14.25" hidden="1" customHeight="1">
      <c r="A763" s="350" t="s">
        <v>2622</v>
      </c>
      <c r="B763" s="372" t="s">
        <v>318</v>
      </c>
      <c r="C763" s="475" t="s">
        <v>666</v>
      </c>
      <c r="D763" s="399" t="s">
        <v>1635</v>
      </c>
      <c r="E763" s="67">
        <v>198184</v>
      </c>
      <c r="F763" s="461"/>
      <c r="G763" s="67"/>
      <c r="H763" s="67"/>
      <c r="I763" s="67"/>
      <c r="J763" s="67" t="s">
        <v>793</v>
      </c>
      <c r="K763" s="350" t="s">
        <v>793</v>
      </c>
      <c r="L763" s="350" t="s">
        <v>793</v>
      </c>
      <c r="M763" s="67" t="s">
        <v>790</v>
      </c>
      <c r="N763" s="350">
        <v>20.99110031</v>
      </c>
      <c r="O763" s="350">
        <v>92.493858340000003</v>
      </c>
      <c r="P763" s="350" t="s">
        <v>794</v>
      </c>
      <c r="Q763" s="67" t="s">
        <v>775</v>
      </c>
      <c r="R763" s="353"/>
      <c r="S763" s="354"/>
      <c r="T763" s="91"/>
      <c r="U763" s="87"/>
      <c r="V763" s="67" t="s">
        <v>666</v>
      </c>
      <c r="W763" s="350"/>
      <c r="X763" s="454"/>
      <c r="Y763" s="454"/>
      <c r="Z763" s="454"/>
    </row>
    <row r="764" spans="1:26" ht="14.25" hidden="1" customHeight="1">
      <c r="A764" s="350" t="s">
        <v>2622</v>
      </c>
      <c r="B764" s="372" t="s">
        <v>318</v>
      </c>
      <c r="C764" s="371" t="s">
        <v>574</v>
      </c>
      <c r="D764" s="399" t="s">
        <v>1635</v>
      </c>
      <c r="E764" s="454">
        <v>198425</v>
      </c>
      <c r="F764" s="461"/>
      <c r="G764" s="350"/>
      <c r="H764" s="350"/>
      <c r="I764" s="350"/>
      <c r="J764" s="67" t="s">
        <v>793</v>
      </c>
      <c r="K764" s="350" t="s">
        <v>793</v>
      </c>
      <c r="L764" s="350" t="s">
        <v>793</v>
      </c>
      <c r="M764" s="67" t="s">
        <v>790</v>
      </c>
      <c r="N764" s="67">
        <v>20.737430570000001</v>
      </c>
      <c r="O764" s="67">
        <v>92.634773249999995</v>
      </c>
      <c r="P764" s="67" t="s">
        <v>794</v>
      </c>
      <c r="Q764" s="67" t="s">
        <v>775</v>
      </c>
      <c r="R764" s="353"/>
      <c r="S764" s="354"/>
      <c r="T764" s="91"/>
      <c r="U764" s="87"/>
      <c r="V764" s="67" t="s">
        <v>574</v>
      </c>
      <c r="W764" s="67"/>
      <c r="X764" s="454"/>
      <c r="Y764" s="454"/>
      <c r="Z764" s="454"/>
    </row>
    <row r="765" spans="1:26" ht="14.25" hidden="1" customHeight="1">
      <c r="A765" s="350" t="s">
        <v>2622</v>
      </c>
      <c r="B765" s="476" t="s">
        <v>318</v>
      </c>
      <c r="C765" s="475" t="s">
        <v>518</v>
      </c>
      <c r="D765" s="399" t="s">
        <v>1635</v>
      </c>
      <c r="E765" s="67">
        <v>198450</v>
      </c>
      <c r="F765" s="67"/>
      <c r="G765" s="67"/>
      <c r="H765" s="67"/>
      <c r="I765" s="67"/>
      <c r="J765" s="67" t="s">
        <v>793</v>
      </c>
      <c r="K765" s="350" t="s">
        <v>793</v>
      </c>
      <c r="L765" s="350" t="s">
        <v>793</v>
      </c>
      <c r="M765" s="67" t="s">
        <v>790</v>
      </c>
      <c r="N765" s="350">
        <v>20.654249190000002</v>
      </c>
      <c r="O765" s="350">
        <v>92.619102479999995</v>
      </c>
      <c r="P765" s="67" t="s">
        <v>794</v>
      </c>
      <c r="Q765" s="67" t="s">
        <v>775</v>
      </c>
      <c r="R765" s="353"/>
      <c r="S765" s="354"/>
      <c r="T765" s="91"/>
      <c r="U765" s="87"/>
      <c r="V765" s="67" t="s">
        <v>916</v>
      </c>
      <c r="W765" s="67"/>
      <c r="X765" s="454"/>
      <c r="Y765" s="454"/>
      <c r="Z765" s="454"/>
    </row>
    <row r="766" spans="1:26" ht="14.25" hidden="1" customHeight="1">
      <c r="A766" s="454" t="s">
        <v>2622</v>
      </c>
      <c r="B766" s="476" t="s">
        <v>304</v>
      </c>
      <c r="C766" s="475" t="s">
        <v>2022</v>
      </c>
      <c r="D766" s="399"/>
      <c r="E766" s="454">
        <v>197857</v>
      </c>
      <c r="F766" s="454"/>
      <c r="G766" s="454"/>
      <c r="H766" s="454"/>
      <c r="I766" s="454"/>
      <c r="J766" s="454" t="s">
        <v>793</v>
      </c>
      <c r="K766" s="454" t="s">
        <v>793</v>
      </c>
      <c r="L766" s="454" t="s">
        <v>793</v>
      </c>
      <c r="M766" s="454" t="s">
        <v>678</v>
      </c>
      <c r="N766" s="454">
        <v>21.08677673</v>
      </c>
      <c r="O766" s="454">
        <v>92.337112430000005</v>
      </c>
      <c r="P766" s="454"/>
      <c r="Q766" s="454"/>
      <c r="R766" s="458"/>
      <c r="S766" s="459"/>
      <c r="T766" s="478">
        <v>43300</v>
      </c>
      <c r="U766" s="460"/>
      <c r="V766" s="454"/>
      <c r="W766" s="454"/>
      <c r="X766" s="454"/>
      <c r="Y766" s="454"/>
      <c r="Z766" s="454"/>
    </row>
    <row r="767" spans="1:26" ht="14.25" hidden="1" customHeight="1">
      <c r="A767" s="350" t="s">
        <v>2622</v>
      </c>
      <c r="B767" s="486" t="s">
        <v>304</v>
      </c>
      <c r="C767" s="417" t="s">
        <v>2673</v>
      </c>
      <c r="D767" s="457"/>
      <c r="E767" s="67">
        <v>197857</v>
      </c>
      <c r="F767" s="350"/>
      <c r="G767" s="67"/>
      <c r="H767" s="67"/>
      <c r="I767" s="67"/>
      <c r="J767" s="67" t="s">
        <v>793</v>
      </c>
      <c r="K767" s="350" t="s">
        <v>793</v>
      </c>
      <c r="L767" s="350" t="s">
        <v>793</v>
      </c>
      <c r="M767" s="67" t="s">
        <v>2059</v>
      </c>
      <c r="N767" s="67">
        <v>21.08677673</v>
      </c>
      <c r="O767" s="456">
        <v>92.337112430000005</v>
      </c>
      <c r="P767" s="67"/>
      <c r="Q767" s="67"/>
      <c r="R767" s="466"/>
      <c r="S767" s="86"/>
      <c r="T767" s="91">
        <v>43300</v>
      </c>
      <c r="U767" s="87"/>
      <c r="V767" s="67"/>
      <c r="W767" s="350"/>
      <c r="X767" s="454"/>
      <c r="Y767" s="454"/>
      <c r="Z767" s="454"/>
    </row>
    <row r="768" spans="1:26" ht="14.25" hidden="1" customHeight="1">
      <c r="A768" s="350" t="s">
        <v>2622</v>
      </c>
      <c r="B768" s="476" t="s">
        <v>304</v>
      </c>
      <c r="C768" s="475" t="s">
        <v>2672</v>
      </c>
      <c r="D768" s="399"/>
      <c r="E768" s="67">
        <v>197857</v>
      </c>
      <c r="F768" s="456"/>
      <c r="G768" s="67"/>
      <c r="H768" s="67"/>
      <c r="I768" s="67"/>
      <c r="J768" s="67" t="s">
        <v>793</v>
      </c>
      <c r="K768" s="350" t="s">
        <v>793</v>
      </c>
      <c r="L768" s="350" t="s">
        <v>793</v>
      </c>
      <c r="M768" s="67" t="s">
        <v>293</v>
      </c>
      <c r="N768" s="350">
        <v>21.08677673</v>
      </c>
      <c r="O768" s="350">
        <v>92.337112430000005</v>
      </c>
      <c r="P768" s="67"/>
      <c r="Q768" s="67"/>
      <c r="R768" s="458"/>
      <c r="S768" s="354"/>
      <c r="T768" s="91">
        <v>43300</v>
      </c>
      <c r="U768" s="87"/>
      <c r="V768" s="67"/>
      <c r="W768" s="350"/>
      <c r="X768" s="454"/>
      <c r="Y768" s="454"/>
      <c r="Z768" s="454"/>
    </row>
    <row r="769" spans="1:26" ht="14.25" hidden="1" customHeight="1">
      <c r="A769" s="454" t="s">
        <v>2622</v>
      </c>
      <c r="B769" s="476" t="s">
        <v>304</v>
      </c>
      <c r="C769" s="475" t="s">
        <v>2052</v>
      </c>
      <c r="D769" s="399"/>
      <c r="E769" s="456">
        <v>197920</v>
      </c>
      <c r="F769" s="456"/>
      <c r="G769" s="454"/>
      <c r="H769" s="454"/>
      <c r="I769" s="454"/>
      <c r="J769" s="454" t="s">
        <v>793</v>
      </c>
      <c r="K769" s="454" t="s">
        <v>793</v>
      </c>
      <c r="L769" s="454" t="s">
        <v>793</v>
      </c>
      <c r="M769" s="67" t="s">
        <v>790</v>
      </c>
      <c r="N769" s="67">
        <v>20.92394066</v>
      </c>
      <c r="O769" s="67">
        <v>92.322669980000001</v>
      </c>
      <c r="P769" s="67"/>
      <c r="Q769" s="454"/>
      <c r="R769" s="458"/>
      <c r="S769" s="459"/>
      <c r="T769" s="478">
        <v>43300</v>
      </c>
      <c r="U769" s="460"/>
      <c r="V769" s="350"/>
      <c r="W769" s="454"/>
      <c r="X769" s="454"/>
      <c r="Y769" s="454"/>
      <c r="Z769" s="454"/>
    </row>
    <row r="770" spans="1:26" ht="14.25" hidden="1" customHeight="1">
      <c r="A770" s="350" t="s">
        <v>2622</v>
      </c>
      <c r="B770" s="476" t="s">
        <v>304</v>
      </c>
      <c r="C770" s="475" t="s">
        <v>2023</v>
      </c>
      <c r="D770" s="399"/>
      <c r="E770" s="67">
        <v>197968</v>
      </c>
      <c r="F770" s="350"/>
      <c r="G770" s="67"/>
      <c r="H770" s="67"/>
      <c r="I770" s="67"/>
      <c r="J770" s="67" t="s">
        <v>793</v>
      </c>
      <c r="K770" s="350" t="s">
        <v>793</v>
      </c>
      <c r="L770" s="350" t="s">
        <v>793</v>
      </c>
      <c r="M770" s="67" t="s">
        <v>790</v>
      </c>
      <c r="N770" s="67">
        <v>20.878229139999998</v>
      </c>
      <c r="O770" s="67">
        <v>92.347267149999993</v>
      </c>
      <c r="P770" s="67"/>
      <c r="Q770" s="67"/>
      <c r="R770" s="458"/>
      <c r="S770" s="459"/>
      <c r="T770" s="91">
        <v>43300</v>
      </c>
      <c r="U770" s="87"/>
      <c r="V770" s="350"/>
      <c r="W770" s="350"/>
      <c r="X770" s="454"/>
      <c r="Y770" s="454"/>
      <c r="Z770" s="454"/>
    </row>
    <row r="771" spans="1:26" ht="14.25" hidden="1" customHeight="1">
      <c r="A771" s="406" t="s">
        <v>2622</v>
      </c>
      <c r="B771" s="414" t="s">
        <v>304</v>
      </c>
      <c r="C771" s="416" t="s">
        <v>2658</v>
      </c>
      <c r="D771" s="457"/>
      <c r="E771" s="408"/>
      <c r="F771" s="408"/>
      <c r="G771" s="408"/>
      <c r="H771" s="408"/>
      <c r="I771" s="408"/>
      <c r="J771" s="408" t="s">
        <v>2627</v>
      </c>
      <c r="K771" s="408" t="s">
        <v>2596</v>
      </c>
      <c r="L771" s="408" t="s">
        <v>2596</v>
      </c>
      <c r="M771" s="408"/>
      <c r="N771" s="408"/>
      <c r="O771" s="408"/>
      <c r="P771" s="408"/>
      <c r="Q771" s="408" t="s">
        <v>2601</v>
      </c>
      <c r="R771" s="409"/>
      <c r="S771" s="406"/>
      <c r="T771" s="410">
        <v>43580</v>
      </c>
      <c r="U771" s="411" t="s">
        <v>2646</v>
      </c>
      <c r="V771" s="412"/>
      <c r="W771" s="458"/>
      <c r="X771" s="454"/>
      <c r="Y771" s="454"/>
      <c r="Z771" s="454"/>
    </row>
    <row r="772" spans="1:26" ht="14.25" hidden="1" customHeight="1">
      <c r="A772" s="350" t="s">
        <v>2622</v>
      </c>
      <c r="B772" s="476" t="s">
        <v>304</v>
      </c>
      <c r="C772" s="475" t="s">
        <v>607</v>
      </c>
      <c r="D772" s="399" t="s">
        <v>1635</v>
      </c>
      <c r="E772" s="67">
        <v>197997</v>
      </c>
      <c r="F772" s="67"/>
      <c r="G772" s="67"/>
      <c r="H772" s="67"/>
      <c r="I772" s="67"/>
      <c r="J772" s="67" t="s">
        <v>793</v>
      </c>
      <c r="K772" s="350" t="s">
        <v>793</v>
      </c>
      <c r="L772" s="350" t="s">
        <v>793</v>
      </c>
      <c r="M772" s="67" t="s">
        <v>790</v>
      </c>
      <c r="N772" s="67">
        <v>20.803909300000001</v>
      </c>
      <c r="O772" s="350">
        <v>92.376831050000007</v>
      </c>
      <c r="P772" s="67" t="s">
        <v>794</v>
      </c>
      <c r="Q772" s="454" t="s">
        <v>775</v>
      </c>
      <c r="R772" s="458"/>
      <c r="S772" s="459"/>
      <c r="T772" s="478"/>
      <c r="U772" s="87"/>
      <c r="V772" s="67" t="s">
        <v>931</v>
      </c>
      <c r="W772" s="350"/>
      <c r="X772" s="454"/>
      <c r="Y772" s="454"/>
      <c r="Z772" s="454"/>
    </row>
    <row r="773" spans="1:26" ht="14.25" hidden="1" customHeight="1">
      <c r="A773" s="350" t="s">
        <v>2622</v>
      </c>
      <c r="B773" s="377" t="s">
        <v>304</v>
      </c>
      <c r="C773" s="378" t="s">
        <v>687</v>
      </c>
      <c r="D773" s="352" t="s">
        <v>1635</v>
      </c>
      <c r="E773" s="67">
        <v>197820</v>
      </c>
      <c r="F773" s="67"/>
      <c r="G773" s="67"/>
      <c r="H773" s="67"/>
      <c r="I773" s="67"/>
      <c r="J773" s="67" t="s">
        <v>793</v>
      </c>
      <c r="K773" s="350" t="s">
        <v>793</v>
      </c>
      <c r="L773" s="350" t="s">
        <v>793</v>
      </c>
      <c r="M773" s="67" t="s">
        <v>790</v>
      </c>
      <c r="N773" s="67">
        <v>21.26553917</v>
      </c>
      <c r="O773" s="350">
        <v>92.27140808</v>
      </c>
      <c r="P773" s="67" t="s">
        <v>794</v>
      </c>
      <c r="Q773" s="350" t="s">
        <v>775</v>
      </c>
      <c r="R773" s="466"/>
      <c r="S773" s="459"/>
      <c r="T773" s="373"/>
      <c r="U773" s="87"/>
      <c r="V773" s="350" t="s">
        <v>955</v>
      </c>
      <c r="W773" s="350"/>
      <c r="X773" s="454"/>
      <c r="Y773" s="454"/>
      <c r="Z773" s="454"/>
    </row>
    <row r="774" spans="1:26" ht="14.25" hidden="1" customHeight="1">
      <c r="A774" s="406" t="s">
        <v>2622</v>
      </c>
      <c r="B774" s="407" t="s">
        <v>304</v>
      </c>
      <c r="C774" s="416" t="s">
        <v>956</v>
      </c>
      <c r="D774" s="352" t="s">
        <v>1635</v>
      </c>
      <c r="E774" s="408">
        <v>197817</v>
      </c>
      <c r="F774" s="420" t="s">
        <v>2656</v>
      </c>
      <c r="G774" s="408"/>
      <c r="H774" s="408"/>
      <c r="I774" s="408"/>
      <c r="J774" s="408" t="s">
        <v>2627</v>
      </c>
      <c r="K774" s="408" t="s">
        <v>2596</v>
      </c>
      <c r="L774" s="408" t="s">
        <v>2596</v>
      </c>
      <c r="M774" s="67" t="s">
        <v>790</v>
      </c>
      <c r="N774" s="67">
        <v>21.2688694</v>
      </c>
      <c r="O774" s="350">
        <v>92.274917599999995</v>
      </c>
      <c r="P774" s="67" t="s">
        <v>794</v>
      </c>
      <c r="Q774" s="408" t="s">
        <v>2601</v>
      </c>
      <c r="R774" s="421"/>
      <c r="S774" s="418"/>
      <c r="T774" s="410">
        <v>43580</v>
      </c>
      <c r="U774" s="411" t="s">
        <v>2646</v>
      </c>
      <c r="V774" s="67" t="s">
        <v>955</v>
      </c>
      <c r="W774" s="458"/>
      <c r="X774" s="454"/>
      <c r="Y774" s="454"/>
      <c r="Z774" s="454"/>
    </row>
    <row r="775" spans="1:26" ht="14.25" hidden="1" customHeight="1">
      <c r="A775" s="350" t="s">
        <v>2622</v>
      </c>
      <c r="B775" s="377" t="s">
        <v>304</v>
      </c>
      <c r="C775" s="378" t="s">
        <v>305</v>
      </c>
      <c r="D775" s="352" t="s">
        <v>1635</v>
      </c>
      <c r="E775" s="67"/>
      <c r="F775" s="350"/>
      <c r="G775" s="67"/>
      <c r="H775" s="67"/>
      <c r="I775" s="67"/>
      <c r="J775" s="67" t="s">
        <v>793</v>
      </c>
      <c r="K775" s="67" t="s">
        <v>793</v>
      </c>
      <c r="L775" s="67" t="s">
        <v>793</v>
      </c>
      <c r="M775" s="67" t="s">
        <v>790</v>
      </c>
      <c r="N775" s="67"/>
      <c r="O775" s="350"/>
      <c r="P775" s="67" t="s">
        <v>794</v>
      </c>
      <c r="Q775" s="67" t="s">
        <v>775</v>
      </c>
      <c r="R775" s="362"/>
      <c r="S775" s="358"/>
      <c r="T775" s="91"/>
      <c r="U775" s="87"/>
      <c r="V775" s="67" t="s">
        <v>305</v>
      </c>
      <c r="W775" s="350"/>
      <c r="X775" s="454"/>
      <c r="Y775" s="454"/>
      <c r="Z775" s="454"/>
    </row>
    <row r="776" spans="1:26" ht="14.25" hidden="1" customHeight="1">
      <c r="A776" s="350" t="s">
        <v>2622</v>
      </c>
      <c r="B776" s="476" t="s">
        <v>304</v>
      </c>
      <c r="C776" s="475" t="s">
        <v>2501</v>
      </c>
      <c r="D776" s="399"/>
      <c r="E776" s="67">
        <v>197968</v>
      </c>
      <c r="F776" s="456" t="s">
        <v>2503</v>
      </c>
      <c r="G776" s="67"/>
      <c r="H776" s="67"/>
      <c r="I776" s="67"/>
      <c r="J776" s="67" t="s">
        <v>793</v>
      </c>
      <c r="K776" s="67" t="s">
        <v>793</v>
      </c>
      <c r="L776" s="67" t="s">
        <v>793</v>
      </c>
      <c r="M776" s="67" t="s">
        <v>790</v>
      </c>
      <c r="N776" s="67"/>
      <c r="O776" s="350"/>
      <c r="P776" s="67"/>
      <c r="Q776" s="67"/>
      <c r="R776" s="462"/>
      <c r="S776" s="358"/>
      <c r="T776" s="91"/>
      <c r="U776" s="87"/>
      <c r="V776" s="67"/>
      <c r="W776" s="350"/>
      <c r="X776" s="454"/>
      <c r="Y776" s="454"/>
      <c r="Z776" s="454"/>
    </row>
    <row r="777" spans="1:26" ht="14.25" hidden="1" customHeight="1">
      <c r="A777" s="454" t="s">
        <v>2622</v>
      </c>
      <c r="B777" s="486" t="s">
        <v>304</v>
      </c>
      <c r="C777" s="475" t="s">
        <v>604</v>
      </c>
      <c r="D777" s="352" t="s">
        <v>1635</v>
      </c>
      <c r="E777" s="454">
        <v>197995</v>
      </c>
      <c r="F777" s="454"/>
      <c r="G777" s="454"/>
      <c r="H777" s="454"/>
      <c r="I777" s="454"/>
      <c r="J777" s="67" t="s">
        <v>793</v>
      </c>
      <c r="K777" s="67" t="s">
        <v>793</v>
      </c>
      <c r="L777" s="67" t="s">
        <v>793</v>
      </c>
      <c r="M777" s="454" t="s">
        <v>790</v>
      </c>
      <c r="N777" s="454">
        <v>20.802850719999999</v>
      </c>
      <c r="O777" s="454">
        <v>92.392669679999997</v>
      </c>
      <c r="P777" s="454" t="s">
        <v>794</v>
      </c>
      <c r="Q777" s="456" t="s">
        <v>775</v>
      </c>
      <c r="R777" s="467"/>
      <c r="S777" s="463"/>
      <c r="T777" s="479"/>
      <c r="U777" s="460"/>
      <c r="V777" s="454" t="s">
        <v>930</v>
      </c>
      <c r="W777" s="454"/>
      <c r="X777" s="454"/>
      <c r="Y777" s="454"/>
      <c r="Z777" s="454"/>
    </row>
    <row r="778" spans="1:26" ht="14.25" hidden="1" customHeight="1">
      <c r="A778" s="350" t="s">
        <v>2622</v>
      </c>
      <c r="B778" s="486" t="s">
        <v>304</v>
      </c>
      <c r="C778" s="487" t="s">
        <v>605</v>
      </c>
      <c r="D778" s="457" t="s">
        <v>1635</v>
      </c>
      <c r="E778" s="67">
        <v>197995</v>
      </c>
      <c r="F778" s="350"/>
      <c r="G778" s="67"/>
      <c r="H778" s="67"/>
      <c r="I778" s="67"/>
      <c r="J778" s="67" t="s">
        <v>793</v>
      </c>
      <c r="K778" s="67" t="s">
        <v>793</v>
      </c>
      <c r="L778" s="67" t="s">
        <v>793</v>
      </c>
      <c r="M778" s="67" t="s">
        <v>790</v>
      </c>
      <c r="N778" s="67">
        <v>20.802850719999999</v>
      </c>
      <c r="O778" s="350">
        <v>92.392669679999997</v>
      </c>
      <c r="P778" s="67" t="s">
        <v>794</v>
      </c>
      <c r="Q778" s="67" t="s">
        <v>775</v>
      </c>
      <c r="R778" s="467"/>
      <c r="S778" s="358"/>
      <c r="T778" s="91"/>
      <c r="U778" s="87"/>
      <c r="V778" s="67" t="s">
        <v>930</v>
      </c>
      <c r="W778" s="350"/>
      <c r="X778" s="454"/>
      <c r="Y778" s="454"/>
      <c r="Z778" s="454"/>
    </row>
    <row r="779" spans="1:26" ht="14.25" hidden="1" customHeight="1">
      <c r="A779" s="350" t="s">
        <v>2622</v>
      </c>
      <c r="B779" s="377" t="s">
        <v>304</v>
      </c>
      <c r="C779" s="378" t="s">
        <v>2013</v>
      </c>
      <c r="D779" s="352"/>
      <c r="E779" s="67">
        <v>197939</v>
      </c>
      <c r="F779" s="350"/>
      <c r="G779" s="67"/>
      <c r="H779" s="67"/>
      <c r="I779" s="67"/>
      <c r="J779" s="67" t="s">
        <v>793</v>
      </c>
      <c r="K779" s="67" t="s">
        <v>793</v>
      </c>
      <c r="L779" s="67" t="s">
        <v>793</v>
      </c>
      <c r="M779" s="67" t="s">
        <v>293</v>
      </c>
      <c r="N779" s="67">
        <v>20.832990649999999</v>
      </c>
      <c r="O779" s="67">
        <v>92.353683469999993</v>
      </c>
      <c r="P779" s="67" t="s">
        <v>794</v>
      </c>
      <c r="Q779" s="67"/>
      <c r="R779" s="362"/>
      <c r="S779" s="358"/>
      <c r="T779" s="91">
        <v>43300</v>
      </c>
      <c r="U779" s="87"/>
      <c r="V779" s="67"/>
      <c r="W779" s="350"/>
      <c r="X779" s="454"/>
      <c r="Y779" s="454"/>
      <c r="Z779" s="454"/>
    </row>
    <row r="780" spans="1:26" ht="14.25" hidden="1" customHeight="1">
      <c r="A780" s="350" t="s">
        <v>2622</v>
      </c>
      <c r="B780" s="486" t="s">
        <v>304</v>
      </c>
      <c r="C780" s="487" t="s">
        <v>2068</v>
      </c>
      <c r="D780" s="457"/>
      <c r="E780" s="67">
        <v>220733</v>
      </c>
      <c r="F780" s="350"/>
      <c r="G780" s="67"/>
      <c r="H780" s="67"/>
      <c r="I780" s="67"/>
      <c r="J780" s="67" t="s">
        <v>793</v>
      </c>
      <c r="K780" s="67" t="s">
        <v>793</v>
      </c>
      <c r="L780" s="67" t="s">
        <v>793</v>
      </c>
      <c r="M780" s="67" t="s">
        <v>293</v>
      </c>
      <c r="N780" s="67">
        <v>20.931335449999999</v>
      </c>
      <c r="O780" s="67">
        <v>92.381462099999993</v>
      </c>
      <c r="P780" s="67"/>
      <c r="Q780" s="67"/>
      <c r="R780" s="467"/>
      <c r="S780" s="463"/>
      <c r="T780" s="91">
        <v>43300</v>
      </c>
      <c r="U780" s="87"/>
      <c r="V780" s="67"/>
      <c r="W780" s="350"/>
      <c r="X780" s="454"/>
      <c r="Y780" s="454"/>
      <c r="Z780" s="454"/>
    </row>
    <row r="781" spans="1:26" ht="14.25" hidden="1" customHeight="1">
      <c r="A781" s="350" t="s">
        <v>2622</v>
      </c>
      <c r="B781" s="486" t="s">
        <v>304</v>
      </c>
      <c r="C781" s="487" t="s">
        <v>2021</v>
      </c>
      <c r="D781" s="457"/>
      <c r="E781" s="454">
        <v>197862</v>
      </c>
      <c r="F781" s="454"/>
      <c r="G781" s="67"/>
      <c r="H781" s="67"/>
      <c r="I781" s="67"/>
      <c r="J781" s="67" t="s">
        <v>793</v>
      </c>
      <c r="K781" s="67" t="s">
        <v>793</v>
      </c>
      <c r="L781" s="67" t="s">
        <v>793</v>
      </c>
      <c r="M781" s="67" t="s">
        <v>293</v>
      </c>
      <c r="N781" s="67">
        <v>21.094310759999999</v>
      </c>
      <c r="O781" s="67">
        <v>92.335670469999997</v>
      </c>
      <c r="P781" s="67"/>
      <c r="Q781" s="67"/>
      <c r="R781" s="467"/>
      <c r="S781" s="358"/>
      <c r="T781" s="91">
        <v>43300</v>
      </c>
      <c r="U781" s="87"/>
      <c r="V781" s="350"/>
      <c r="W781" s="350"/>
      <c r="X781" s="454"/>
      <c r="Y781" s="454"/>
      <c r="Z781" s="454"/>
    </row>
    <row r="782" spans="1:26" ht="14.25" hidden="1" customHeight="1">
      <c r="A782" s="406" t="s">
        <v>2622</v>
      </c>
      <c r="B782" s="407" t="s">
        <v>304</v>
      </c>
      <c r="C782" s="416" t="s">
        <v>2653</v>
      </c>
      <c r="D782" s="457"/>
      <c r="E782" s="408">
        <v>197800</v>
      </c>
      <c r="F782" s="408" t="s">
        <v>2654</v>
      </c>
      <c r="G782" s="408"/>
      <c r="H782" s="408"/>
      <c r="I782" s="408"/>
      <c r="J782" s="350" t="s">
        <v>793</v>
      </c>
      <c r="K782" s="350" t="s">
        <v>793</v>
      </c>
      <c r="L782" s="350" t="s">
        <v>793</v>
      </c>
      <c r="M782" s="408"/>
      <c r="N782" s="408">
        <v>21.363349914550799</v>
      </c>
      <c r="O782" s="408">
        <v>92.280487060546903</v>
      </c>
      <c r="P782" s="408"/>
      <c r="Q782" s="408" t="s">
        <v>2601</v>
      </c>
      <c r="R782" s="421"/>
      <c r="S782" s="418"/>
      <c r="T782" s="410">
        <v>43580</v>
      </c>
      <c r="U782" s="411" t="s">
        <v>2646</v>
      </c>
      <c r="V782" s="412"/>
      <c r="W782" s="458"/>
      <c r="X782" s="454"/>
      <c r="Y782" s="454"/>
      <c r="Z782" s="454"/>
    </row>
    <row r="783" spans="1:26" ht="14.25" hidden="1" customHeight="1">
      <c r="A783" s="350" t="s">
        <v>2622</v>
      </c>
      <c r="B783" s="476" t="s">
        <v>304</v>
      </c>
      <c r="C783" s="475" t="s">
        <v>656</v>
      </c>
      <c r="D783" s="399" t="s">
        <v>1635</v>
      </c>
      <c r="E783" s="67">
        <v>220734</v>
      </c>
      <c r="F783" s="67" t="s">
        <v>2610</v>
      </c>
      <c r="G783" s="67"/>
      <c r="H783" s="67"/>
      <c r="I783" s="67"/>
      <c r="J783" s="67" t="s">
        <v>793</v>
      </c>
      <c r="K783" s="67" t="s">
        <v>793</v>
      </c>
      <c r="L783" s="67" t="s">
        <v>793</v>
      </c>
      <c r="M783" s="67" t="s">
        <v>293</v>
      </c>
      <c r="N783" s="67">
        <v>20.910375599999998</v>
      </c>
      <c r="O783" s="67">
        <v>92.400138850000005</v>
      </c>
      <c r="P783" s="67" t="s">
        <v>794</v>
      </c>
      <c r="Q783" s="67" t="s">
        <v>797</v>
      </c>
      <c r="R783" s="462"/>
      <c r="S783" s="358"/>
      <c r="T783" s="91">
        <v>42926</v>
      </c>
      <c r="U783" s="87" t="s">
        <v>798</v>
      </c>
      <c r="V783" s="350"/>
      <c r="W783" s="350"/>
      <c r="X783" s="454"/>
      <c r="Y783" s="454"/>
      <c r="Z783" s="454"/>
    </row>
    <row r="784" spans="1:26" ht="14.25" hidden="1" customHeight="1">
      <c r="A784" s="350" t="s">
        <v>2622</v>
      </c>
      <c r="B784" s="486" t="s">
        <v>304</v>
      </c>
      <c r="C784" s="487" t="s">
        <v>308</v>
      </c>
      <c r="D784" s="457" t="s">
        <v>1635</v>
      </c>
      <c r="E784" s="67"/>
      <c r="F784" s="67"/>
      <c r="G784" s="67"/>
      <c r="H784" s="67"/>
      <c r="I784" s="67"/>
      <c r="J784" s="67" t="s">
        <v>793</v>
      </c>
      <c r="K784" s="67" t="s">
        <v>793</v>
      </c>
      <c r="L784" s="67" t="s">
        <v>793</v>
      </c>
      <c r="M784" s="67" t="s">
        <v>293</v>
      </c>
      <c r="N784" s="454"/>
      <c r="O784" s="454"/>
      <c r="P784" s="67" t="s">
        <v>794</v>
      </c>
      <c r="Q784" s="67" t="s">
        <v>775</v>
      </c>
      <c r="R784" s="467"/>
      <c r="S784" s="358"/>
      <c r="T784" s="91"/>
      <c r="U784" s="87"/>
      <c r="V784" s="350" t="s">
        <v>308</v>
      </c>
      <c r="W784" s="350"/>
      <c r="X784" s="454"/>
      <c r="Y784" s="454"/>
      <c r="Z784" s="454"/>
    </row>
    <row r="785" spans="1:26" ht="14.25" hidden="1" customHeight="1">
      <c r="A785" s="350" t="s">
        <v>2622</v>
      </c>
      <c r="B785" s="372" t="s">
        <v>304</v>
      </c>
      <c r="C785" s="371" t="s">
        <v>310</v>
      </c>
      <c r="D785" s="399" t="s">
        <v>1635</v>
      </c>
      <c r="E785" s="67"/>
      <c r="F785" s="67"/>
      <c r="G785" s="67"/>
      <c r="H785" s="67"/>
      <c r="I785" s="67"/>
      <c r="J785" s="67" t="s">
        <v>793</v>
      </c>
      <c r="K785" s="67" t="s">
        <v>793</v>
      </c>
      <c r="L785" s="67" t="s">
        <v>793</v>
      </c>
      <c r="M785" s="67" t="s">
        <v>790</v>
      </c>
      <c r="N785" s="67"/>
      <c r="O785" s="67"/>
      <c r="P785" s="67" t="s">
        <v>794</v>
      </c>
      <c r="Q785" s="67" t="s">
        <v>775</v>
      </c>
      <c r="R785" s="458"/>
      <c r="S785" s="459"/>
      <c r="T785" s="91"/>
      <c r="U785" s="87"/>
      <c r="V785" s="350" t="s">
        <v>1086</v>
      </c>
      <c r="W785" s="350"/>
      <c r="X785" s="454"/>
      <c r="Y785" s="454"/>
      <c r="Z785" s="454"/>
    </row>
    <row r="786" spans="1:26" ht="14.25" hidden="1" customHeight="1">
      <c r="A786" s="350" t="s">
        <v>2622</v>
      </c>
      <c r="B786" s="372" t="s">
        <v>304</v>
      </c>
      <c r="C786" s="371" t="s">
        <v>2263</v>
      </c>
      <c r="D786" s="399"/>
      <c r="E786" s="499">
        <v>196937</v>
      </c>
      <c r="F786" s="456" t="s">
        <v>2610</v>
      </c>
      <c r="G786" s="67"/>
      <c r="H786" s="67"/>
      <c r="I786" s="67"/>
      <c r="J786" s="67" t="s">
        <v>793</v>
      </c>
      <c r="K786" s="67" t="s">
        <v>793</v>
      </c>
      <c r="L786" s="67" t="s">
        <v>793</v>
      </c>
      <c r="M786" s="67" t="s">
        <v>293</v>
      </c>
      <c r="N786" s="454">
        <v>20.646560668945298</v>
      </c>
      <c r="O786" s="454">
        <v>92.976043701171903</v>
      </c>
      <c r="P786" s="67"/>
      <c r="Q786" s="67"/>
      <c r="R786" s="357"/>
      <c r="S786" s="358"/>
      <c r="T786" s="91"/>
      <c r="U786" s="87"/>
      <c r="V786" s="350"/>
      <c r="W786" s="350"/>
      <c r="X786" s="454"/>
      <c r="Y786" s="454"/>
      <c r="Z786" s="454"/>
    </row>
    <row r="787" spans="1:26" ht="14.25" hidden="1" customHeight="1">
      <c r="A787" s="350" t="s">
        <v>2622</v>
      </c>
      <c r="B787" s="372" t="s">
        <v>304</v>
      </c>
      <c r="C787" s="371" t="s">
        <v>2018</v>
      </c>
      <c r="D787" s="399"/>
      <c r="E787" s="67">
        <v>197947</v>
      </c>
      <c r="F787" s="350" t="s">
        <v>2610</v>
      </c>
      <c r="G787" s="67"/>
      <c r="H787" s="67"/>
      <c r="I787" s="67"/>
      <c r="J787" s="67" t="s">
        <v>793</v>
      </c>
      <c r="K787" s="67" t="s">
        <v>793</v>
      </c>
      <c r="L787" s="67" t="s">
        <v>793</v>
      </c>
      <c r="M787" s="67" t="s">
        <v>293</v>
      </c>
      <c r="N787" s="67">
        <v>20.899179459999999</v>
      </c>
      <c r="O787" s="67">
        <v>92.404052730000004</v>
      </c>
      <c r="P787" s="67"/>
      <c r="Q787" s="67"/>
      <c r="R787" s="353"/>
      <c r="S787" s="86"/>
      <c r="T787" s="91">
        <v>43300</v>
      </c>
      <c r="U787" s="87"/>
      <c r="V787" s="67"/>
      <c r="W787" s="350"/>
      <c r="X787" s="454"/>
      <c r="Y787" s="454"/>
      <c r="Z787" s="454"/>
    </row>
    <row r="788" spans="1:26" ht="14.25" hidden="1" customHeight="1">
      <c r="A788" s="350" t="s">
        <v>2622</v>
      </c>
      <c r="B788" s="486" t="s">
        <v>304</v>
      </c>
      <c r="C788" s="487" t="s">
        <v>618</v>
      </c>
      <c r="D788" s="457" t="s">
        <v>1635</v>
      </c>
      <c r="E788" s="67" t="s">
        <v>1387</v>
      </c>
      <c r="F788" s="67"/>
      <c r="G788" s="67"/>
      <c r="H788" s="67" t="s">
        <v>41</v>
      </c>
      <c r="I788" s="67"/>
      <c r="J788" s="67" t="s">
        <v>793</v>
      </c>
      <c r="K788" s="67" t="s">
        <v>793</v>
      </c>
      <c r="L788" s="67" t="s">
        <v>1635</v>
      </c>
      <c r="M788" s="67" t="s">
        <v>790</v>
      </c>
      <c r="N788" s="67">
        <v>20.819958</v>
      </c>
      <c r="O788" s="67">
        <v>92.365793999999994</v>
      </c>
      <c r="P788" s="67" t="s">
        <v>756</v>
      </c>
      <c r="Q788" s="67" t="s">
        <v>775</v>
      </c>
      <c r="R788" s="467"/>
      <c r="S788" s="358"/>
      <c r="T788" s="91">
        <v>43248</v>
      </c>
      <c r="U788" s="87" t="s">
        <v>1876</v>
      </c>
      <c r="V788" s="67"/>
      <c r="W788" s="350"/>
      <c r="X788" s="454"/>
      <c r="Y788" s="454"/>
      <c r="Z788" s="454"/>
    </row>
    <row r="789" spans="1:26" ht="14.25" hidden="1" customHeight="1">
      <c r="A789" s="350" t="s">
        <v>2622</v>
      </c>
      <c r="B789" s="476" t="s">
        <v>304</v>
      </c>
      <c r="C789" s="475" t="s">
        <v>2048</v>
      </c>
      <c r="D789" s="399" t="s">
        <v>1635</v>
      </c>
      <c r="E789" s="67">
        <v>197896</v>
      </c>
      <c r="F789" s="67"/>
      <c r="G789" s="67"/>
      <c r="H789" s="350"/>
      <c r="I789" s="67"/>
      <c r="J789" s="67" t="s">
        <v>793</v>
      </c>
      <c r="K789" s="67" t="s">
        <v>793</v>
      </c>
      <c r="L789" s="67" t="s">
        <v>793</v>
      </c>
      <c r="M789" s="67" t="s">
        <v>293</v>
      </c>
      <c r="N789" s="470">
        <v>20.991559980000002</v>
      </c>
      <c r="O789" s="470">
        <v>92.290878300000003</v>
      </c>
      <c r="P789" s="67" t="s">
        <v>794</v>
      </c>
      <c r="Q789" s="350" t="s">
        <v>775</v>
      </c>
      <c r="R789" s="462"/>
      <c r="S789" s="358"/>
      <c r="T789" s="373"/>
      <c r="U789" s="87"/>
      <c r="V789" s="67" t="s">
        <v>667</v>
      </c>
      <c r="W789" s="350"/>
      <c r="X789" s="454"/>
      <c r="Y789" s="454"/>
      <c r="Z789" s="454"/>
    </row>
    <row r="790" spans="1:26" ht="14.25" hidden="1" customHeight="1">
      <c r="A790" s="350" t="s">
        <v>2622</v>
      </c>
      <c r="B790" s="476" t="s">
        <v>304</v>
      </c>
      <c r="C790" s="475" t="s">
        <v>2053</v>
      </c>
      <c r="D790" s="399"/>
      <c r="E790" s="350">
        <v>197921</v>
      </c>
      <c r="F790" s="350"/>
      <c r="G790" s="350"/>
      <c r="H790" s="350"/>
      <c r="I790" s="350"/>
      <c r="J790" s="67" t="s">
        <v>793</v>
      </c>
      <c r="K790" s="350" t="s">
        <v>793</v>
      </c>
      <c r="L790" s="350" t="s">
        <v>793</v>
      </c>
      <c r="M790" s="67" t="s">
        <v>790</v>
      </c>
      <c r="N790" s="67">
        <v>20.9467392</v>
      </c>
      <c r="O790" s="67">
        <v>92.330482480000001</v>
      </c>
      <c r="P790" s="67"/>
      <c r="Q790" s="67"/>
      <c r="R790" s="462"/>
      <c r="S790" s="358"/>
      <c r="T790" s="91">
        <v>43300</v>
      </c>
      <c r="U790" s="87"/>
      <c r="V790" s="67"/>
      <c r="W790" s="350"/>
      <c r="X790" s="454"/>
      <c r="Y790" s="454"/>
      <c r="Z790" s="454"/>
    </row>
    <row r="791" spans="1:26" ht="14.25" hidden="1" customHeight="1">
      <c r="A791" s="350" t="s">
        <v>2622</v>
      </c>
      <c r="B791" s="476" t="s">
        <v>304</v>
      </c>
      <c r="C791" s="475" t="s">
        <v>2025</v>
      </c>
      <c r="D791" s="399"/>
      <c r="E791" s="67">
        <v>197970</v>
      </c>
      <c r="F791" s="350"/>
      <c r="G791" s="67"/>
      <c r="H791" s="67"/>
      <c r="I791" s="67"/>
      <c r="J791" s="67" t="s">
        <v>793</v>
      </c>
      <c r="K791" s="67" t="s">
        <v>793</v>
      </c>
      <c r="L791" s="67" t="s">
        <v>793</v>
      </c>
      <c r="M791" s="67" t="s">
        <v>790</v>
      </c>
      <c r="N791" s="470">
        <v>20.86484909</v>
      </c>
      <c r="O791" s="470">
        <v>92.347358700000001</v>
      </c>
      <c r="P791" s="67"/>
      <c r="Q791" s="67"/>
      <c r="R791" s="462"/>
      <c r="S791" s="463"/>
      <c r="T791" s="91">
        <v>43300</v>
      </c>
      <c r="U791" s="87"/>
      <c r="V791" s="67"/>
      <c r="W791" s="350"/>
      <c r="X791" s="454"/>
      <c r="Y791" s="454"/>
      <c r="Z791" s="454"/>
    </row>
    <row r="792" spans="1:26" ht="14.25" hidden="1" customHeight="1">
      <c r="A792" s="350" t="s">
        <v>2622</v>
      </c>
      <c r="B792" s="372" t="s">
        <v>304</v>
      </c>
      <c r="C792" s="371" t="s">
        <v>564</v>
      </c>
      <c r="D792" s="399" t="s">
        <v>1635</v>
      </c>
      <c r="E792" s="67">
        <v>198046</v>
      </c>
      <c r="F792" s="67"/>
      <c r="G792" s="67"/>
      <c r="H792" s="67"/>
      <c r="I792" s="67"/>
      <c r="J792" s="67" t="s">
        <v>793</v>
      </c>
      <c r="K792" s="67" t="s">
        <v>793</v>
      </c>
      <c r="L792" s="67" t="s">
        <v>793</v>
      </c>
      <c r="M792" s="67" t="s">
        <v>790</v>
      </c>
      <c r="N792" s="67">
        <v>20.720169070000001</v>
      </c>
      <c r="O792" s="67">
        <v>92.432983399999998</v>
      </c>
      <c r="P792" s="67" t="s">
        <v>794</v>
      </c>
      <c r="Q792" s="67" t="s">
        <v>775</v>
      </c>
      <c r="R792" s="353"/>
      <c r="S792" s="354"/>
      <c r="T792" s="91"/>
      <c r="U792" s="87"/>
      <c r="V792" s="67" t="s">
        <v>564</v>
      </c>
      <c r="W792" s="350"/>
      <c r="X792" s="454"/>
      <c r="Y792" s="454"/>
      <c r="Z792" s="454"/>
    </row>
    <row r="793" spans="1:26" ht="14.25" hidden="1" customHeight="1">
      <c r="A793" s="350" t="s">
        <v>2622</v>
      </c>
      <c r="B793" s="372" t="s">
        <v>304</v>
      </c>
      <c r="C793" s="371" t="s">
        <v>314</v>
      </c>
      <c r="D793" s="399" t="s">
        <v>1635</v>
      </c>
      <c r="E793" s="67"/>
      <c r="F793" s="67"/>
      <c r="G793" s="67"/>
      <c r="H793" s="67"/>
      <c r="I793" s="67"/>
      <c r="J793" s="67" t="s">
        <v>793</v>
      </c>
      <c r="K793" s="67" t="s">
        <v>793</v>
      </c>
      <c r="L793" s="67" t="s">
        <v>793</v>
      </c>
      <c r="M793" s="67" t="s">
        <v>293</v>
      </c>
      <c r="N793" s="350"/>
      <c r="O793" s="350"/>
      <c r="P793" s="67" t="s">
        <v>794</v>
      </c>
      <c r="Q793" s="67" t="s">
        <v>775</v>
      </c>
      <c r="R793" s="462"/>
      <c r="S793" s="463"/>
      <c r="T793" s="91"/>
      <c r="U793" s="87"/>
      <c r="V793" s="67" t="s">
        <v>314</v>
      </c>
      <c r="W793" s="350"/>
      <c r="X793" s="454"/>
      <c r="Y793" s="454"/>
      <c r="Z793" s="454"/>
    </row>
    <row r="794" spans="1:26" ht="14.25" hidden="1" customHeight="1">
      <c r="A794" s="350" t="s">
        <v>2622</v>
      </c>
      <c r="B794" s="377" t="s">
        <v>304</v>
      </c>
      <c r="C794" s="378" t="s">
        <v>558</v>
      </c>
      <c r="D794" s="352" t="s">
        <v>1635</v>
      </c>
      <c r="E794" s="350" t="s">
        <v>1382</v>
      </c>
      <c r="F794" s="350"/>
      <c r="G794" s="350"/>
      <c r="H794" s="350" t="s">
        <v>41</v>
      </c>
      <c r="I794" s="350"/>
      <c r="J794" s="350" t="s">
        <v>793</v>
      </c>
      <c r="K794" s="350" t="s">
        <v>793</v>
      </c>
      <c r="L794" s="350" t="s">
        <v>1635</v>
      </c>
      <c r="M794" s="350" t="s">
        <v>790</v>
      </c>
      <c r="N794" s="350">
        <v>20.714846999999999</v>
      </c>
      <c r="O794" s="350">
        <v>92.443427999999997</v>
      </c>
      <c r="P794" s="350" t="s">
        <v>756</v>
      </c>
      <c r="Q794" s="350" t="s">
        <v>775</v>
      </c>
      <c r="R794" s="467"/>
      <c r="S794" s="463"/>
      <c r="T794" s="373">
        <v>43248</v>
      </c>
      <c r="U794" s="355" t="s">
        <v>1876</v>
      </c>
      <c r="V794" s="350"/>
      <c r="W794" s="350"/>
      <c r="X794" s="454"/>
      <c r="Y794" s="454"/>
      <c r="Z794" s="454"/>
    </row>
    <row r="795" spans="1:26" ht="14.25" hidden="1" customHeight="1">
      <c r="A795" s="350" t="s">
        <v>2622</v>
      </c>
      <c r="B795" s="377" t="s">
        <v>304</v>
      </c>
      <c r="C795" s="378" t="s">
        <v>316</v>
      </c>
      <c r="D795" s="352" t="s">
        <v>1635</v>
      </c>
      <c r="E795" s="454"/>
      <c r="F795" s="67"/>
      <c r="G795" s="67"/>
      <c r="H795" s="67"/>
      <c r="I795" s="67"/>
      <c r="J795" s="67" t="s">
        <v>793</v>
      </c>
      <c r="K795" s="350" t="s">
        <v>793</v>
      </c>
      <c r="L795" s="350" t="s">
        <v>793</v>
      </c>
      <c r="M795" s="67" t="s">
        <v>790</v>
      </c>
      <c r="N795" s="67"/>
      <c r="O795" s="67"/>
      <c r="P795" s="67" t="s">
        <v>794</v>
      </c>
      <c r="Q795" s="67" t="s">
        <v>775</v>
      </c>
      <c r="R795" s="467"/>
      <c r="S795" s="463"/>
      <c r="T795" s="478"/>
      <c r="U795" s="87"/>
      <c r="V795" s="67" t="s">
        <v>316</v>
      </c>
      <c r="W795" s="350"/>
      <c r="X795" s="454"/>
      <c r="Y795" s="454"/>
      <c r="Z795" s="454"/>
    </row>
    <row r="796" spans="1:26" ht="14.25" hidden="1" customHeight="1">
      <c r="A796" s="350" t="s">
        <v>2622</v>
      </c>
      <c r="B796" s="377" t="s">
        <v>304</v>
      </c>
      <c r="C796" s="378" t="s">
        <v>2065</v>
      </c>
      <c r="D796" s="352"/>
      <c r="E796" s="350">
        <v>197934</v>
      </c>
      <c r="F796" s="350"/>
      <c r="G796" s="350"/>
      <c r="H796" s="350"/>
      <c r="I796" s="350"/>
      <c r="J796" s="67" t="s">
        <v>793</v>
      </c>
      <c r="K796" s="350" t="s">
        <v>793</v>
      </c>
      <c r="L796" s="350" t="s">
        <v>793</v>
      </c>
      <c r="M796" s="350" t="s">
        <v>790</v>
      </c>
      <c r="N796" s="350">
        <v>20.857500080000001</v>
      </c>
      <c r="O796" s="350">
        <v>92.357841489999998</v>
      </c>
      <c r="P796" s="67"/>
      <c r="Q796" s="350"/>
      <c r="R796" s="361"/>
      <c r="S796" s="354"/>
      <c r="T796" s="373">
        <v>43300</v>
      </c>
      <c r="U796" s="355"/>
      <c r="V796" s="350"/>
      <c r="W796" s="350"/>
      <c r="X796" s="454"/>
      <c r="Y796" s="454"/>
      <c r="Z796" s="454"/>
    </row>
    <row r="797" spans="1:26" ht="14.25" hidden="1" customHeight="1">
      <c r="A797" s="350" t="s">
        <v>2622</v>
      </c>
      <c r="B797" s="372" t="s">
        <v>304</v>
      </c>
      <c r="C797" s="371" t="s">
        <v>646</v>
      </c>
      <c r="D797" s="399"/>
      <c r="E797" s="67">
        <v>197941</v>
      </c>
      <c r="F797" s="67"/>
      <c r="G797" s="67"/>
      <c r="H797" s="67"/>
      <c r="I797" s="67"/>
      <c r="J797" s="67" t="s">
        <v>793</v>
      </c>
      <c r="K797" s="350" t="s">
        <v>793</v>
      </c>
      <c r="L797" s="350" t="s">
        <v>793</v>
      </c>
      <c r="M797" s="67" t="s">
        <v>790</v>
      </c>
      <c r="N797" s="67">
        <v>20.83185005</v>
      </c>
      <c r="O797" s="350">
        <v>92.359428410000007</v>
      </c>
      <c r="P797" s="67"/>
      <c r="Q797" s="67"/>
      <c r="R797" s="353"/>
      <c r="S797" s="86"/>
      <c r="T797" s="91">
        <v>43300</v>
      </c>
      <c r="U797" s="87"/>
      <c r="V797" s="67"/>
      <c r="W797" s="350"/>
      <c r="X797" s="454"/>
      <c r="Y797" s="454"/>
      <c r="Z797" s="454"/>
    </row>
    <row r="798" spans="1:26" ht="14.25" hidden="1" customHeight="1">
      <c r="A798" s="350" t="s">
        <v>2622</v>
      </c>
      <c r="B798" s="476" t="s">
        <v>304</v>
      </c>
      <c r="C798" s="475" t="s">
        <v>2042</v>
      </c>
      <c r="D798" s="399"/>
      <c r="E798" s="350">
        <v>197872</v>
      </c>
      <c r="F798" s="350"/>
      <c r="G798" s="350"/>
      <c r="H798" s="350"/>
      <c r="I798" s="350"/>
      <c r="J798" s="350" t="s">
        <v>793</v>
      </c>
      <c r="K798" s="350" t="s">
        <v>793</v>
      </c>
      <c r="L798" s="350" t="s">
        <v>793</v>
      </c>
      <c r="M798" s="350" t="s">
        <v>2061</v>
      </c>
      <c r="N798" s="350">
        <v>21.07212067</v>
      </c>
      <c r="O798" s="350">
        <v>92.314163210000004</v>
      </c>
      <c r="P798" s="350"/>
      <c r="Q798" s="350"/>
      <c r="R798" s="458"/>
      <c r="S798" s="354"/>
      <c r="T798" s="373">
        <v>43300</v>
      </c>
      <c r="U798" s="355"/>
      <c r="V798" s="350"/>
      <c r="W798" s="350"/>
      <c r="X798" s="454"/>
      <c r="Y798" s="454"/>
      <c r="Z798" s="454"/>
    </row>
    <row r="799" spans="1:26" ht="14.25" hidden="1" customHeight="1">
      <c r="A799" s="350" t="s">
        <v>2622</v>
      </c>
      <c r="B799" s="486" t="s">
        <v>304</v>
      </c>
      <c r="C799" s="487" t="s">
        <v>557</v>
      </c>
      <c r="D799" s="457" t="s">
        <v>1635</v>
      </c>
      <c r="E799" s="67">
        <v>198049</v>
      </c>
      <c r="F799" s="67"/>
      <c r="G799" s="67"/>
      <c r="H799" s="67"/>
      <c r="I799" s="67"/>
      <c r="J799" s="67" t="s">
        <v>793</v>
      </c>
      <c r="K799" s="67" t="s">
        <v>793</v>
      </c>
      <c r="L799" s="67" t="s">
        <v>793</v>
      </c>
      <c r="M799" s="67" t="s">
        <v>790</v>
      </c>
      <c r="N799" s="67">
        <v>20.714559560000001</v>
      </c>
      <c r="O799" s="67">
        <v>92.435226439999994</v>
      </c>
      <c r="P799" s="67" t="s">
        <v>794</v>
      </c>
      <c r="Q799" s="67" t="s">
        <v>775</v>
      </c>
      <c r="R799" s="466"/>
      <c r="S799" s="354"/>
      <c r="T799" s="91"/>
      <c r="U799" s="87"/>
      <c r="V799" s="67" t="s">
        <v>557</v>
      </c>
      <c r="W799" s="350"/>
      <c r="X799" s="454"/>
      <c r="Y799" s="454"/>
      <c r="Z799" s="454"/>
    </row>
    <row r="800" spans="1:26" ht="14.25" hidden="1" customHeight="1">
      <c r="A800" s="350" t="s">
        <v>2622</v>
      </c>
      <c r="B800" s="377" t="s">
        <v>304</v>
      </c>
      <c r="C800" s="378" t="s">
        <v>678</v>
      </c>
      <c r="D800" s="352" t="s">
        <v>1635</v>
      </c>
      <c r="E800" s="153">
        <v>220731</v>
      </c>
      <c r="F800" s="350"/>
      <c r="G800" s="350"/>
      <c r="H800" s="350"/>
      <c r="I800" s="350"/>
      <c r="J800" s="67" t="s">
        <v>793</v>
      </c>
      <c r="K800" s="67" t="s">
        <v>793</v>
      </c>
      <c r="L800" s="67" t="s">
        <v>793</v>
      </c>
      <c r="M800" s="350" t="s">
        <v>678</v>
      </c>
      <c r="N800" s="350">
        <v>21.027990339999999</v>
      </c>
      <c r="O800" s="350">
        <v>92.298881530000003</v>
      </c>
      <c r="P800" s="67" t="s">
        <v>794</v>
      </c>
      <c r="Q800" s="350" t="s">
        <v>775</v>
      </c>
      <c r="R800" s="361"/>
      <c r="S800" s="354"/>
      <c r="T800" s="155">
        <v>43300</v>
      </c>
      <c r="U800" s="355"/>
      <c r="V800" s="350" t="s">
        <v>678</v>
      </c>
      <c r="W800" s="350"/>
      <c r="X800" s="454"/>
      <c r="Y800" s="454"/>
      <c r="Z800" s="454"/>
    </row>
    <row r="801" spans="1:26" ht="14.25" hidden="1" customHeight="1">
      <c r="A801" s="350" t="s">
        <v>2622</v>
      </c>
      <c r="B801" s="486" t="s">
        <v>304</v>
      </c>
      <c r="C801" s="487" t="s">
        <v>556</v>
      </c>
      <c r="D801" s="457" t="s">
        <v>1635</v>
      </c>
      <c r="E801" s="67" t="s">
        <v>1381</v>
      </c>
      <c r="F801" s="350"/>
      <c r="G801" s="67"/>
      <c r="H801" s="350" t="s">
        <v>41</v>
      </c>
      <c r="I801" s="67"/>
      <c r="J801" s="67" t="s">
        <v>793</v>
      </c>
      <c r="K801" s="350" t="s">
        <v>793</v>
      </c>
      <c r="L801" s="350" t="s">
        <v>1635</v>
      </c>
      <c r="M801" s="67" t="s">
        <v>790</v>
      </c>
      <c r="N801" s="67">
        <v>20.713882999999999</v>
      </c>
      <c r="O801" s="350">
        <v>92.435378</v>
      </c>
      <c r="P801" s="67" t="s">
        <v>756</v>
      </c>
      <c r="Q801" s="350" t="s">
        <v>775</v>
      </c>
      <c r="R801" s="466"/>
      <c r="S801" s="354"/>
      <c r="T801" s="373">
        <v>43248</v>
      </c>
      <c r="U801" s="355" t="s">
        <v>1876</v>
      </c>
      <c r="V801" s="67"/>
      <c r="W801" s="350"/>
      <c r="X801" s="454"/>
      <c r="Y801" s="454"/>
      <c r="Z801" s="454"/>
    </row>
    <row r="802" spans="1:26" ht="14.25" hidden="1" customHeight="1">
      <c r="A802" s="350" t="s">
        <v>2622</v>
      </c>
      <c r="B802" s="372" t="s">
        <v>304</v>
      </c>
      <c r="C802" s="371" t="s">
        <v>664</v>
      </c>
      <c r="D802" s="399" t="s">
        <v>1635</v>
      </c>
      <c r="E802" s="67">
        <v>197913</v>
      </c>
      <c r="F802" s="67"/>
      <c r="G802" s="67"/>
      <c r="H802" s="67"/>
      <c r="I802" s="67"/>
      <c r="J802" s="67" t="s">
        <v>793</v>
      </c>
      <c r="K802" s="67" t="s">
        <v>793</v>
      </c>
      <c r="L802" s="67" t="s">
        <v>793</v>
      </c>
      <c r="M802" s="67" t="s">
        <v>293</v>
      </c>
      <c r="N802" s="67">
        <v>20.987419129999999</v>
      </c>
      <c r="O802" s="67">
        <v>92.362136840000005</v>
      </c>
      <c r="P802" s="67" t="s">
        <v>794</v>
      </c>
      <c r="Q802" s="67" t="s">
        <v>797</v>
      </c>
      <c r="R802" s="353"/>
      <c r="S802" s="354"/>
      <c r="T802" s="91">
        <v>42926</v>
      </c>
      <c r="U802" s="87" t="s">
        <v>798</v>
      </c>
      <c r="V802" s="67"/>
      <c r="W802" s="350"/>
      <c r="X802" s="454"/>
      <c r="Y802" s="454"/>
      <c r="Z802" s="454"/>
    </row>
    <row r="803" spans="1:26" ht="14.25" hidden="1" customHeight="1">
      <c r="A803" s="350" t="s">
        <v>2622</v>
      </c>
      <c r="B803" s="486" t="s">
        <v>304</v>
      </c>
      <c r="C803" s="487" t="s">
        <v>665</v>
      </c>
      <c r="D803" s="457" t="s">
        <v>1635</v>
      </c>
      <c r="E803" s="350">
        <v>197913</v>
      </c>
      <c r="F803" s="350"/>
      <c r="G803" s="350"/>
      <c r="H803" s="350"/>
      <c r="I803" s="350"/>
      <c r="J803" s="350" t="s">
        <v>793</v>
      </c>
      <c r="K803" s="350" t="s">
        <v>793</v>
      </c>
      <c r="L803" s="350" t="s">
        <v>793</v>
      </c>
      <c r="M803" s="350" t="s">
        <v>790</v>
      </c>
      <c r="N803" s="350">
        <v>20.987419129999999</v>
      </c>
      <c r="O803" s="350">
        <v>92.362136840000005</v>
      </c>
      <c r="P803" s="350" t="s">
        <v>794</v>
      </c>
      <c r="Q803" s="350" t="s">
        <v>775</v>
      </c>
      <c r="R803" s="466"/>
      <c r="S803" s="354"/>
      <c r="T803" s="373">
        <v>42745</v>
      </c>
      <c r="U803" s="355"/>
      <c r="V803" s="350" t="s">
        <v>947</v>
      </c>
      <c r="W803" s="350"/>
      <c r="X803" s="454"/>
      <c r="Y803" s="454"/>
      <c r="Z803" s="454"/>
    </row>
    <row r="804" spans="1:26" ht="14.25" hidden="1" customHeight="1">
      <c r="A804" s="350" t="s">
        <v>2622</v>
      </c>
      <c r="B804" s="372" t="s">
        <v>304</v>
      </c>
      <c r="C804" s="371" t="s">
        <v>2069</v>
      </c>
      <c r="D804" s="399"/>
      <c r="E804" s="67">
        <v>197913</v>
      </c>
      <c r="F804" s="350"/>
      <c r="G804" s="67"/>
      <c r="H804" s="67"/>
      <c r="I804" s="67"/>
      <c r="J804" s="67" t="s">
        <v>793</v>
      </c>
      <c r="K804" s="350" t="s">
        <v>793</v>
      </c>
      <c r="L804" s="350" t="s">
        <v>793</v>
      </c>
      <c r="M804" s="67" t="s">
        <v>293</v>
      </c>
      <c r="N804" s="67">
        <v>20.987419129999999</v>
      </c>
      <c r="O804" s="67">
        <v>92.362136840000005</v>
      </c>
      <c r="P804" s="67"/>
      <c r="Q804" s="67"/>
      <c r="R804" s="353"/>
      <c r="S804" s="354"/>
      <c r="T804" s="91">
        <v>43300</v>
      </c>
      <c r="U804" s="87"/>
      <c r="V804" s="67"/>
      <c r="W804" s="350"/>
      <c r="X804" s="454"/>
      <c r="Y804" s="454"/>
      <c r="Z804" s="454"/>
    </row>
    <row r="805" spans="1:26" ht="14.25" hidden="1" customHeight="1">
      <c r="A805" s="350" t="s">
        <v>2622</v>
      </c>
      <c r="B805" s="377" t="s">
        <v>304</v>
      </c>
      <c r="C805" s="378" t="s">
        <v>2056</v>
      </c>
      <c r="D805" s="352"/>
      <c r="E805" s="350">
        <v>198084</v>
      </c>
      <c r="F805" s="67"/>
      <c r="G805" s="67"/>
      <c r="H805" s="67"/>
      <c r="I805" s="350"/>
      <c r="J805" s="67" t="s">
        <v>793</v>
      </c>
      <c r="K805" s="67" t="s">
        <v>793</v>
      </c>
      <c r="L805" s="350" t="s">
        <v>793</v>
      </c>
      <c r="M805" s="67" t="s">
        <v>293</v>
      </c>
      <c r="N805" s="67">
        <v>20.51251984</v>
      </c>
      <c r="O805" s="67">
        <v>92.582893369999994</v>
      </c>
      <c r="P805" s="67"/>
      <c r="Q805" s="67"/>
      <c r="R805" s="361"/>
      <c r="S805" s="354"/>
      <c r="T805" s="91">
        <v>43300</v>
      </c>
      <c r="U805" s="87"/>
      <c r="V805" s="67"/>
      <c r="W805" s="350"/>
      <c r="X805" s="454"/>
      <c r="Y805" s="454"/>
      <c r="Z805" s="454"/>
    </row>
    <row r="806" spans="1:26" ht="14.25" hidden="1" customHeight="1">
      <c r="A806" s="350" t="s">
        <v>2622</v>
      </c>
      <c r="B806" s="372" t="s">
        <v>304</v>
      </c>
      <c r="C806" s="371" t="s">
        <v>2084</v>
      </c>
      <c r="D806" s="399"/>
      <c r="E806" s="350"/>
      <c r="F806" s="350"/>
      <c r="G806" s="350"/>
      <c r="H806" s="350"/>
      <c r="I806" s="350"/>
      <c r="J806" s="350" t="s">
        <v>793</v>
      </c>
      <c r="K806" s="350" t="s">
        <v>793</v>
      </c>
      <c r="L806" s="350" t="s">
        <v>793</v>
      </c>
      <c r="M806" s="350" t="s">
        <v>293</v>
      </c>
      <c r="N806" s="350"/>
      <c r="O806" s="350"/>
      <c r="P806" s="350"/>
      <c r="Q806" s="350"/>
      <c r="R806" s="353"/>
      <c r="S806" s="354"/>
      <c r="T806" s="373">
        <v>43300</v>
      </c>
      <c r="U806" s="355"/>
      <c r="V806" s="350"/>
      <c r="W806" s="350"/>
      <c r="X806" s="454"/>
      <c r="Y806" s="454"/>
      <c r="Z806" s="454"/>
    </row>
    <row r="807" spans="1:26" ht="14.25" hidden="1" customHeight="1">
      <c r="A807" s="350" t="s">
        <v>2622</v>
      </c>
      <c r="B807" s="476" t="s">
        <v>304</v>
      </c>
      <c r="C807" s="475" t="s">
        <v>1879</v>
      </c>
      <c r="D807" s="399"/>
      <c r="E807" s="67">
        <v>197969</v>
      </c>
      <c r="F807" s="350" t="s">
        <v>2503</v>
      </c>
      <c r="G807" s="67"/>
      <c r="H807" s="67"/>
      <c r="I807" s="67"/>
      <c r="J807" s="67" t="s">
        <v>793</v>
      </c>
      <c r="K807" s="67" t="s">
        <v>793</v>
      </c>
      <c r="L807" s="67" t="s">
        <v>793</v>
      </c>
      <c r="M807" s="67" t="s">
        <v>790</v>
      </c>
      <c r="N807" s="67">
        <v>20.866529459999999</v>
      </c>
      <c r="O807" s="67">
        <v>92.364883419999998</v>
      </c>
      <c r="P807" s="67" t="s">
        <v>794</v>
      </c>
      <c r="Q807" s="67" t="s">
        <v>1883</v>
      </c>
      <c r="R807" s="458"/>
      <c r="S807" s="354"/>
      <c r="T807" s="91">
        <v>43245</v>
      </c>
      <c r="U807" s="87"/>
      <c r="V807" s="67"/>
      <c r="W807" s="350"/>
      <c r="X807" s="454"/>
      <c r="Y807" s="454"/>
      <c r="Z807" s="454"/>
    </row>
    <row r="808" spans="1:26" ht="14.25" hidden="1" customHeight="1">
      <c r="A808" s="350" t="s">
        <v>2622</v>
      </c>
      <c r="B808" s="476" t="s">
        <v>304</v>
      </c>
      <c r="C808" s="475" t="s">
        <v>2067</v>
      </c>
      <c r="D808" s="399"/>
      <c r="E808" s="350">
        <v>197936</v>
      </c>
      <c r="F808" s="67"/>
      <c r="G808" s="67"/>
      <c r="H808" s="67"/>
      <c r="I808" s="350"/>
      <c r="J808" s="67" t="s">
        <v>793</v>
      </c>
      <c r="K808" s="67" t="s">
        <v>793</v>
      </c>
      <c r="L808" s="350" t="s">
        <v>793</v>
      </c>
      <c r="M808" s="67" t="s">
        <v>293</v>
      </c>
      <c r="N808" s="67">
        <v>20.84993935</v>
      </c>
      <c r="O808" s="67">
        <v>92.348213200000004</v>
      </c>
      <c r="P808" s="67"/>
      <c r="Q808" s="67"/>
      <c r="R808" s="458"/>
      <c r="S808" s="354"/>
      <c r="T808" s="91">
        <v>43300</v>
      </c>
      <c r="U808" s="87"/>
      <c r="V808" s="67"/>
      <c r="W808" s="350"/>
      <c r="X808" s="454"/>
      <c r="Y808" s="454"/>
      <c r="Z808" s="454"/>
    </row>
    <row r="809" spans="1:26" ht="14.25" hidden="1" customHeight="1">
      <c r="A809" s="350" t="s">
        <v>2622</v>
      </c>
      <c r="B809" s="476" t="s">
        <v>304</v>
      </c>
      <c r="C809" s="371" t="s">
        <v>2031</v>
      </c>
      <c r="D809" s="399"/>
      <c r="E809" s="350">
        <v>197986</v>
      </c>
      <c r="F809" s="350"/>
      <c r="G809" s="350"/>
      <c r="H809" s="350"/>
      <c r="I809" s="350"/>
      <c r="J809" s="350" t="s">
        <v>793</v>
      </c>
      <c r="K809" s="350" t="s">
        <v>793</v>
      </c>
      <c r="L809" s="350" t="s">
        <v>793</v>
      </c>
      <c r="M809" s="350" t="s">
        <v>790</v>
      </c>
      <c r="N809" s="350">
        <v>20.819730759999999</v>
      </c>
      <c r="O809" s="350">
        <v>92.376846310000005</v>
      </c>
      <c r="P809" s="350"/>
      <c r="Q809" s="454"/>
      <c r="R809" s="458"/>
      <c r="S809" s="354"/>
      <c r="T809" s="478">
        <v>43300</v>
      </c>
      <c r="U809" s="355"/>
      <c r="V809" s="350"/>
      <c r="W809" s="350"/>
      <c r="X809" s="454"/>
      <c r="Y809" s="454"/>
      <c r="Z809" s="454"/>
    </row>
    <row r="810" spans="1:26" ht="14.25" hidden="1" customHeight="1">
      <c r="A810" s="350" t="s">
        <v>2622</v>
      </c>
      <c r="B810" s="377" t="s">
        <v>304</v>
      </c>
      <c r="C810" s="378" t="s">
        <v>366</v>
      </c>
      <c r="D810" s="352"/>
      <c r="E810" s="67">
        <v>197967</v>
      </c>
      <c r="F810" s="67"/>
      <c r="G810" s="67"/>
      <c r="H810" s="67"/>
      <c r="I810" s="67"/>
      <c r="J810" s="67" t="s">
        <v>793</v>
      </c>
      <c r="K810" s="67" t="s">
        <v>793</v>
      </c>
      <c r="L810" s="67" t="s">
        <v>793</v>
      </c>
      <c r="M810" s="67" t="s">
        <v>790</v>
      </c>
      <c r="N810" s="67">
        <v>20.872419359999999</v>
      </c>
      <c r="O810" s="67">
        <v>92.352493289999998</v>
      </c>
      <c r="P810" s="67"/>
      <c r="Q810" s="67"/>
      <c r="R810" s="361"/>
      <c r="S810" s="354"/>
      <c r="T810" s="91">
        <v>43300</v>
      </c>
      <c r="U810" s="87"/>
      <c r="V810" s="67"/>
      <c r="W810" s="350"/>
      <c r="X810" s="454"/>
      <c r="Y810" s="454"/>
      <c r="Z810" s="454"/>
    </row>
    <row r="811" spans="1:26" ht="14.25" hidden="1" customHeight="1">
      <c r="A811" s="350" t="s">
        <v>2622</v>
      </c>
      <c r="B811" s="476" t="s">
        <v>304</v>
      </c>
      <c r="C811" s="475" t="s">
        <v>2502</v>
      </c>
      <c r="D811" s="399"/>
      <c r="E811" s="67"/>
      <c r="F811" s="67"/>
      <c r="G811" s="67"/>
      <c r="H811" s="67"/>
      <c r="I811" s="67"/>
      <c r="J811" s="67" t="s">
        <v>793</v>
      </c>
      <c r="K811" s="67" t="s">
        <v>793</v>
      </c>
      <c r="L811" s="67" t="s">
        <v>793</v>
      </c>
      <c r="M811" s="67" t="s">
        <v>790</v>
      </c>
      <c r="N811" s="67"/>
      <c r="O811" s="67"/>
      <c r="P811" s="67"/>
      <c r="Q811" s="67"/>
      <c r="R811" s="458"/>
      <c r="S811" s="354"/>
      <c r="T811" s="91"/>
      <c r="U811" s="87"/>
      <c r="V811" s="67"/>
      <c r="W811" s="350"/>
      <c r="X811" s="454"/>
      <c r="Y811" s="454"/>
      <c r="Z811" s="454"/>
    </row>
    <row r="812" spans="1:26" ht="14.25" hidden="1" customHeight="1">
      <c r="A812" s="350" t="s">
        <v>2622</v>
      </c>
      <c r="B812" s="486" t="s">
        <v>304</v>
      </c>
      <c r="C812" s="487" t="s">
        <v>2066</v>
      </c>
      <c r="D812" s="352"/>
      <c r="E812" s="67">
        <v>197935</v>
      </c>
      <c r="F812" s="67"/>
      <c r="G812" s="67"/>
      <c r="H812" s="67"/>
      <c r="I812" s="67"/>
      <c r="J812" s="67" t="s">
        <v>793</v>
      </c>
      <c r="K812" s="454" t="s">
        <v>793</v>
      </c>
      <c r="L812" s="454" t="s">
        <v>793</v>
      </c>
      <c r="M812" s="67" t="s">
        <v>790</v>
      </c>
      <c r="N812" s="67">
        <v>20.85008049</v>
      </c>
      <c r="O812" s="67">
        <v>92.353576660000002</v>
      </c>
      <c r="P812" s="67"/>
      <c r="Q812" s="67"/>
      <c r="R812" s="466"/>
      <c r="S812" s="354"/>
      <c r="T812" s="91">
        <v>43300</v>
      </c>
      <c r="U812" s="87"/>
      <c r="V812" s="67"/>
      <c r="W812" s="350"/>
      <c r="X812" s="454"/>
      <c r="Y812" s="454"/>
      <c r="Z812" s="454"/>
    </row>
    <row r="813" spans="1:26" ht="14.25" hidden="1" customHeight="1">
      <c r="A813" s="350" t="s">
        <v>2622</v>
      </c>
      <c r="B813" s="486" t="s">
        <v>304</v>
      </c>
      <c r="C813" s="487" t="s">
        <v>628</v>
      </c>
      <c r="D813" s="457" t="s">
        <v>1635</v>
      </c>
      <c r="E813" s="67">
        <v>197992</v>
      </c>
      <c r="F813" s="350"/>
      <c r="G813" s="67"/>
      <c r="H813" s="67"/>
      <c r="I813" s="67"/>
      <c r="J813" s="67" t="s">
        <v>793</v>
      </c>
      <c r="K813" s="454" t="s">
        <v>793</v>
      </c>
      <c r="L813" s="454" t="s">
        <v>793</v>
      </c>
      <c r="M813" s="67" t="s">
        <v>790</v>
      </c>
      <c r="N813" s="67">
        <v>20.83049011</v>
      </c>
      <c r="O813" s="67">
        <v>92.393707280000001</v>
      </c>
      <c r="P813" s="67" t="s">
        <v>794</v>
      </c>
      <c r="Q813" s="67" t="s">
        <v>775</v>
      </c>
      <c r="R813" s="466"/>
      <c r="S813" s="354"/>
      <c r="T813" s="91"/>
      <c r="U813" s="87"/>
      <c r="V813" s="67" t="s">
        <v>628</v>
      </c>
      <c r="W813" s="350"/>
      <c r="X813" s="454"/>
      <c r="Y813" s="454"/>
      <c r="Z813" s="454"/>
    </row>
    <row r="814" spans="1:26" ht="14.25" hidden="1" customHeight="1">
      <c r="A814" s="350" t="s">
        <v>2622</v>
      </c>
      <c r="B814" s="377" t="s">
        <v>304</v>
      </c>
      <c r="C814" s="475" t="s">
        <v>624</v>
      </c>
      <c r="D814" s="352" t="s">
        <v>1635</v>
      </c>
      <c r="E814" s="67">
        <v>197989</v>
      </c>
      <c r="F814" s="67"/>
      <c r="G814" s="67"/>
      <c r="H814" s="67"/>
      <c r="I814" s="67"/>
      <c r="J814" s="67" t="s">
        <v>793</v>
      </c>
      <c r="K814" s="454" t="s">
        <v>793</v>
      </c>
      <c r="L814" s="454" t="s">
        <v>793</v>
      </c>
      <c r="M814" s="67" t="s">
        <v>790</v>
      </c>
      <c r="N814" s="67">
        <v>20.82498932</v>
      </c>
      <c r="O814" s="67">
        <v>92.390571589999993</v>
      </c>
      <c r="P814" s="67" t="s">
        <v>794</v>
      </c>
      <c r="Q814" s="456" t="s">
        <v>775</v>
      </c>
      <c r="R814" s="361"/>
      <c r="S814" s="354"/>
      <c r="T814" s="479"/>
      <c r="U814" s="87"/>
      <c r="V814" s="67" t="s">
        <v>624</v>
      </c>
      <c r="W814" s="350"/>
      <c r="X814" s="454"/>
      <c r="Y814" s="454"/>
      <c r="Z814" s="454"/>
    </row>
    <row r="815" spans="1:26" ht="14.25" hidden="1" customHeight="1">
      <c r="A815" s="350" t="s">
        <v>2622</v>
      </c>
      <c r="B815" s="486" t="s">
        <v>304</v>
      </c>
      <c r="C815" s="487" t="s">
        <v>2015</v>
      </c>
      <c r="D815" s="457"/>
      <c r="E815" s="67">
        <v>197937</v>
      </c>
      <c r="F815" s="67"/>
      <c r="G815" s="67"/>
      <c r="H815" s="67"/>
      <c r="I815" s="67"/>
      <c r="J815" s="67" t="s">
        <v>793</v>
      </c>
      <c r="K815" s="454" t="s">
        <v>793</v>
      </c>
      <c r="L815" s="454" t="s">
        <v>793</v>
      </c>
      <c r="M815" s="67" t="s">
        <v>790</v>
      </c>
      <c r="N815" s="67">
        <v>20.845720289999999</v>
      </c>
      <c r="O815" s="67">
        <v>92.353950499999996</v>
      </c>
      <c r="P815" s="67"/>
      <c r="Q815" s="67"/>
      <c r="R815" s="466"/>
      <c r="S815" s="354"/>
      <c r="T815" s="91">
        <v>43300</v>
      </c>
      <c r="U815" s="87"/>
      <c r="V815" s="67"/>
      <c r="W815" s="350"/>
      <c r="X815" s="454"/>
      <c r="Y815" s="454"/>
      <c r="Z815" s="454"/>
    </row>
    <row r="816" spans="1:26" ht="14.25" hidden="1" customHeight="1">
      <c r="A816" s="350" t="s">
        <v>2622</v>
      </c>
      <c r="B816" s="377" t="s">
        <v>304</v>
      </c>
      <c r="C816" s="378" t="s">
        <v>620</v>
      </c>
      <c r="D816" s="352" t="s">
        <v>1635</v>
      </c>
      <c r="E816" s="67">
        <v>217894</v>
      </c>
      <c r="F816" s="350"/>
      <c r="G816" s="67"/>
      <c r="H816" s="67"/>
      <c r="I816" s="67"/>
      <c r="J816" s="67" t="s">
        <v>793</v>
      </c>
      <c r="K816" s="454" t="s">
        <v>793</v>
      </c>
      <c r="L816" s="454" t="s">
        <v>793</v>
      </c>
      <c r="M816" s="67" t="s">
        <v>293</v>
      </c>
      <c r="N816" s="67">
        <v>20.822059629999998</v>
      </c>
      <c r="O816" s="67">
        <v>92.41690826</v>
      </c>
      <c r="P816" s="67" t="s">
        <v>794</v>
      </c>
      <c r="Q816" s="67" t="s">
        <v>775</v>
      </c>
      <c r="R816" s="361"/>
      <c r="S816" s="354"/>
      <c r="T816" s="91"/>
      <c r="U816" s="87"/>
      <c r="V816" s="67" t="s">
        <v>620</v>
      </c>
      <c r="W816" s="350"/>
      <c r="X816" s="454"/>
      <c r="Y816" s="454"/>
      <c r="Z816" s="454"/>
    </row>
    <row r="817" spans="1:26" ht="14.25" hidden="1" customHeight="1">
      <c r="A817" s="459" t="s">
        <v>2622</v>
      </c>
      <c r="B817" s="486" t="s">
        <v>304</v>
      </c>
      <c r="C817" s="487" t="s">
        <v>2783</v>
      </c>
      <c r="D817" s="457"/>
      <c r="E817" s="67">
        <v>217895</v>
      </c>
      <c r="F817" s="484" t="s">
        <v>2789</v>
      </c>
      <c r="G817" s="67"/>
      <c r="H817" s="67"/>
      <c r="I817" s="67"/>
      <c r="J817" s="67" t="s">
        <v>793</v>
      </c>
      <c r="K817" s="454" t="s">
        <v>793</v>
      </c>
      <c r="L817" s="454" t="s">
        <v>793</v>
      </c>
      <c r="M817" s="67" t="s">
        <v>293</v>
      </c>
      <c r="N817" s="67">
        <v>20.8013000488281</v>
      </c>
      <c r="O817" s="67">
        <v>92.423202514648395</v>
      </c>
      <c r="P817" s="67" t="s">
        <v>794</v>
      </c>
      <c r="Q817" s="67" t="s">
        <v>775</v>
      </c>
      <c r="R817" s="466"/>
      <c r="S817" s="354"/>
      <c r="T817" s="91"/>
      <c r="U817" s="466"/>
      <c r="V817" s="67" t="s">
        <v>602</v>
      </c>
      <c r="W817" s="458"/>
      <c r="X817" s="454"/>
      <c r="Y817" s="454"/>
      <c r="Z817" s="454"/>
    </row>
    <row r="818" spans="1:26" ht="14.25" hidden="1" customHeight="1">
      <c r="A818" s="350" t="s">
        <v>2622</v>
      </c>
      <c r="B818" s="372" t="s">
        <v>304</v>
      </c>
      <c r="C818" s="371" t="s">
        <v>2050</v>
      </c>
      <c r="D818" s="457" t="s">
        <v>1635</v>
      </c>
      <c r="E818" s="67">
        <v>197890</v>
      </c>
      <c r="F818" s="67"/>
      <c r="G818" s="67"/>
      <c r="H818" s="67"/>
      <c r="I818" s="67"/>
      <c r="J818" s="67" t="s">
        <v>793</v>
      </c>
      <c r="K818" s="456" t="s">
        <v>793</v>
      </c>
      <c r="L818" s="456" t="s">
        <v>793</v>
      </c>
      <c r="M818" s="67" t="s">
        <v>293</v>
      </c>
      <c r="N818" s="67">
        <v>21.016569140000001</v>
      </c>
      <c r="O818" s="67">
        <v>92.307716369999994</v>
      </c>
      <c r="P818" s="67" t="s">
        <v>794</v>
      </c>
      <c r="Q818" s="67" t="s">
        <v>775</v>
      </c>
      <c r="R818" s="353"/>
      <c r="S818" s="354"/>
      <c r="T818" s="91">
        <v>43300</v>
      </c>
      <c r="U818" s="87"/>
      <c r="V818" s="67" t="s">
        <v>673</v>
      </c>
      <c r="W818" s="350"/>
      <c r="X818" s="454"/>
      <c r="Y818" s="454"/>
      <c r="Z818" s="454"/>
    </row>
    <row r="819" spans="1:26" ht="14.25" hidden="1" customHeight="1">
      <c r="A819" s="350" t="s">
        <v>2622</v>
      </c>
      <c r="B819" s="372" t="s">
        <v>304</v>
      </c>
      <c r="C819" s="371" t="s">
        <v>321</v>
      </c>
      <c r="D819" s="399" t="s">
        <v>1635</v>
      </c>
      <c r="E819" s="461"/>
      <c r="F819" s="350"/>
      <c r="G819" s="350"/>
      <c r="H819" s="350"/>
      <c r="I819" s="350"/>
      <c r="J819" s="350" t="s">
        <v>793</v>
      </c>
      <c r="K819" s="456" t="s">
        <v>793</v>
      </c>
      <c r="L819" s="456" t="s">
        <v>793</v>
      </c>
      <c r="M819" s="350" t="s">
        <v>790</v>
      </c>
      <c r="N819" s="350"/>
      <c r="O819" s="454"/>
      <c r="P819" s="350" t="s">
        <v>794</v>
      </c>
      <c r="Q819" s="350" t="s">
        <v>775</v>
      </c>
      <c r="R819" s="353"/>
      <c r="S819" s="354"/>
      <c r="T819" s="373"/>
      <c r="U819" s="355"/>
      <c r="V819" s="350"/>
      <c r="W819" s="350"/>
      <c r="X819" s="454"/>
      <c r="Y819" s="454"/>
      <c r="Z819" s="454"/>
    </row>
    <row r="820" spans="1:26" ht="14.25" hidden="1" customHeight="1">
      <c r="A820" s="350" t="s">
        <v>2622</v>
      </c>
      <c r="B820" s="377" t="s">
        <v>304</v>
      </c>
      <c r="C820" s="378" t="s">
        <v>584</v>
      </c>
      <c r="D820" s="352" t="s">
        <v>1635</v>
      </c>
      <c r="E820" s="67">
        <v>220739</v>
      </c>
      <c r="F820" s="67"/>
      <c r="G820" s="67"/>
      <c r="H820" s="67"/>
      <c r="I820" s="67"/>
      <c r="J820" s="67" t="s">
        <v>793</v>
      </c>
      <c r="K820" s="456" t="s">
        <v>793</v>
      </c>
      <c r="L820" s="456" t="s">
        <v>793</v>
      </c>
      <c r="M820" s="67" t="s">
        <v>293</v>
      </c>
      <c r="N820" s="67">
        <v>20.76523972</v>
      </c>
      <c r="O820" s="67">
        <v>92.422332760000003</v>
      </c>
      <c r="P820" s="67" t="s">
        <v>794</v>
      </c>
      <c r="Q820" s="67" t="s">
        <v>775</v>
      </c>
      <c r="R820" s="361"/>
      <c r="S820" s="354"/>
      <c r="T820" s="91"/>
      <c r="U820" s="87"/>
      <c r="V820" s="67" t="s">
        <v>929</v>
      </c>
      <c r="W820" s="350"/>
      <c r="X820" s="454"/>
      <c r="Y820" s="454"/>
      <c r="Z820" s="454"/>
    </row>
    <row r="821" spans="1:26" ht="14.25" hidden="1" customHeight="1">
      <c r="A821" s="350" t="s">
        <v>2622</v>
      </c>
      <c r="B821" s="372" t="s">
        <v>304</v>
      </c>
      <c r="C821" s="371" t="s">
        <v>559</v>
      </c>
      <c r="D821" s="399" t="s">
        <v>1635</v>
      </c>
      <c r="E821" s="350">
        <v>220744</v>
      </c>
      <c r="F821" s="454"/>
      <c r="G821" s="350"/>
      <c r="H821" s="350"/>
      <c r="I821" s="350"/>
      <c r="J821" s="350" t="s">
        <v>793</v>
      </c>
      <c r="K821" s="456" t="s">
        <v>793</v>
      </c>
      <c r="L821" s="456" t="s">
        <v>793</v>
      </c>
      <c r="M821" s="350" t="s">
        <v>293</v>
      </c>
      <c r="N821" s="350">
        <v>20.71612167</v>
      </c>
      <c r="O821" s="350">
        <v>92.442459110000001</v>
      </c>
      <c r="P821" s="67" t="s">
        <v>794</v>
      </c>
      <c r="Q821" s="350" t="s">
        <v>775</v>
      </c>
      <c r="R821" s="353"/>
      <c r="S821" s="354"/>
      <c r="T821" s="373"/>
      <c r="U821" s="355"/>
      <c r="V821" s="350" t="s">
        <v>925</v>
      </c>
      <c r="W821" s="350"/>
      <c r="X821" s="454"/>
      <c r="Y821" s="454"/>
      <c r="Z821" s="454"/>
    </row>
    <row r="822" spans="1:26" ht="14.25" hidden="1" customHeight="1">
      <c r="A822" s="350" t="s">
        <v>2622</v>
      </c>
      <c r="B822" s="377" t="s">
        <v>304</v>
      </c>
      <c r="C822" s="378" t="s">
        <v>525</v>
      </c>
      <c r="D822" s="352" t="s">
        <v>1635</v>
      </c>
      <c r="E822" s="350">
        <v>198024</v>
      </c>
      <c r="F822" s="454"/>
      <c r="G822" s="67"/>
      <c r="H822" s="350"/>
      <c r="I822" s="350"/>
      <c r="J822" s="350" t="s">
        <v>793</v>
      </c>
      <c r="K822" s="456" t="s">
        <v>793</v>
      </c>
      <c r="L822" s="456" t="s">
        <v>793</v>
      </c>
      <c r="M822" s="350" t="s">
        <v>790</v>
      </c>
      <c r="N822" s="350">
        <v>20.669300079999999</v>
      </c>
      <c r="O822" s="454">
        <v>92.46575928</v>
      </c>
      <c r="P822" s="67" t="s">
        <v>794</v>
      </c>
      <c r="Q822" s="350" t="s">
        <v>775</v>
      </c>
      <c r="R822" s="361"/>
      <c r="S822" s="354"/>
      <c r="T822" s="373">
        <v>42745</v>
      </c>
      <c r="U822" s="355"/>
      <c r="V822" s="67" t="s">
        <v>919</v>
      </c>
      <c r="W822" s="350"/>
      <c r="X822" s="454"/>
      <c r="Y822" s="454"/>
      <c r="Z822" s="454"/>
    </row>
    <row r="823" spans="1:26" ht="14.25" hidden="1" customHeight="1">
      <c r="A823" s="350" t="s">
        <v>2622</v>
      </c>
      <c r="B823" s="476" t="s">
        <v>304</v>
      </c>
      <c r="C823" s="475" t="s">
        <v>679</v>
      </c>
      <c r="D823" s="399" t="s">
        <v>1635</v>
      </c>
      <c r="E823" s="67">
        <v>197887</v>
      </c>
      <c r="F823" s="454"/>
      <c r="G823" s="67"/>
      <c r="H823" s="67"/>
      <c r="I823" s="67"/>
      <c r="J823" s="67" t="s">
        <v>793</v>
      </c>
      <c r="K823" s="456" t="s">
        <v>793</v>
      </c>
      <c r="L823" s="456" t="s">
        <v>793</v>
      </c>
      <c r="M823" s="67" t="s">
        <v>790</v>
      </c>
      <c r="N823" s="67">
        <v>21.04866028</v>
      </c>
      <c r="O823" s="67">
        <v>92.293350219999994</v>
      </c>
      <c r="P823" s="67" t="s">
        <v>794</v>
      </c>
      <c r="Q823" s="67" t="s">
        <v>775</v>
      </c>
      <c r="R823" s="458"/>
      <c r="S823" s="354"/>
      <c r="T823" s="91"/>
      <c r="U823" s="87"/>
      <c r="V823" s="67" t="s">
        <v>679</v>
      </c>
      <c r="W823" s="350"/>
      <c r="X823" s="454"/>
      <c r="Y823" s="454"/>
      <c r="Z823" s="454"/>
    </row>
    <row r="824" spans="1:26" ht="14.25" hidden="1" customHeight="1">
      <c r="A824" s="350" t="s">
        <v>2622</v>
      </c>
      <c r="B824" s="372" t="s">
        <v>304</v>
      </c>
      <c r="C824" s="371" t="s">
        <v>2041</v>
      </c>
      <c r="D824" s="399"/>
      <c r="E824" s="67">
        <v>198094</v>
      </c>
      <c r="F824" s="454"/>
      <c r="G824" s="67"/>
      <c r="H824" s="67"/>
      <c r="I824" s="67"/>
      <c r="J824" s="67" t="s">
        <v>793</v>
      </c>
      <c r="K824" s="454" t="s">
        <v>793</v>
      </c>
      <c r="L824" s="454" t="s">
        <v>793</v>
      </c>
      <c r="M824" s="67" t="s">
        <v>293</v>
      </c>
      <c r="N824" s="67">
        <v>21.157270430000001</v>
      </c>
      <c r="O824" s="67">
        <v>92.209739690000006</v>
      </c>
      <c r="P824" s="67"/>
      <c r="Q824" s="67"/>
      <c r="R824" s="353"/>
      <c r="S824" s="354"/>
      <c r="T824" s="91">
        <v>43300</v>
      </c>
      <c r="U824" s="87"/>
      <c r="V824" s="67"/>
      <c r="W824" s="350"/>
      <c r="X824" s="454"/>
      <c r="Y824" s="454"/>
      <c r="Z824" s="454"/>
    </row>
    <row r="825" spans="1:26" ht="14.25" hidden="1" customHeight="1">
      <c r="A825" s="350" t="s">
        <v>2622</v>
      </c>
      <c r="B825" s="372" t="s">
        <v>304</v>
      </c>
      <c r="C825" s="371" t="s">
        <v>2028</v>
      </c>
      <c r="D825" s="399"/>
      <c r="E825" s="456">
        <v>197950</v>
      </c>
      <c r="F825" s="67"/>
      <c r="G825" s="67"/>
      <c r="H825" s="350"/>
      <c r="I825" s="350"/>
      <c r="J825" s="350" t="s">
        <v>793</v>
      </c>
      <c r="K825" s="454" t="s">
        <v>793</v>
      </c>
      <c r="L825" s="454" t="s">
        <v>793</v>
      </c>
      <c r="M825" s="350" t="s">
        <v>790</v>
      </c>
      <c r="N825" s="350">
        <v>20.914119719999999</v>
      </c>
      <c r="O825" s="456">
        <v>92.3506012</v>
      </c>
      <c r="P825" s="67"/>
      <c r="Q825" s="350"/>
      <c r="R825" s="353"/>
      <c r="S825" s="354"/>
      <c r="T825" s="373">
        <v>43300</v>
      </c>
      <c r="U825" s="355"/>
      <c r="V825" s="67"/>
      <c r="W825" s="350"/>
      <c r="X825" s="454"/>
      <c r="Y825" s="454"/>
      <c r="Z825" s="454"/>
    </row>
    <row r="826" spans="1:26" ht="14.25" hidden="1" customHeight="1">
      <c r="A826" s="350" t="s">
        <v>2622</v>
      </c>
      <c r="B826" s="486" t="s">
        <v>304</v>
      </c>
      <c r="C826" s="487" t="s">
        <v>2057</v>
      </c>
      <c r="D826" s="457"/>
      <c r="E826" s="67">
        <v>198075</v>
      </c>
      <c r="F826" s="67"/>
      <c r="G826" s="67"/>
      <c r="H826" s="67"/>
      <c r="I826" s="67"/>
      <c r="J826" s="67" t="s">
        <v>793</v>
      </c>
      <c r="K826" s="454" t="s">
        <v>793</v>
      </c>
      <c r="L826" s="454" t="s">
        <v>793</v>
      </c>
      <c r="M826" s="67" t="s">
        <v>293</v>
      </c>
      <c r="N826" s="67">
        <v>20.543220519999998</v>
      </c>
      <c r="O826" s="67">
        <v>92.544296259999996</v>
      </c>
      <c r="P826" s="67"/>
      <c r="Q826" s="67"/>
      <c r="R826" s="466"/>
      <c r="S826" s="354"/>
      <c r="T826" s="91">
        <v>43300</v>
      </c>
      <c r="U826" s="87"/>
      <c r="V826" s="67"/>
      <c r="W826" s="350"/>
      <c r="X826" s="454"/>
      <c r="Y826" s="454"/>
      <c r="Z826" s="454"/>
    </row>
    <row r="827" spans="1:26" ht="14.25" hidden="1" customHeight="1">
      <c r="A827" s="350" t="s">
        <v>2622</v>
      </c>
      <c r="B827" s="476" t="s">
        <v>304</v>
      </c>
      <c r="C827" s="475" t="s">
        <v>491</v>
      </c>
      <c r="D827" s="399" t="s">
        <v>1635</v>
      </c>
      <c r="E827" s="67">
        <v>198075</v>
      </c>
      <c r="F827" s="456"/>
      <c r="G827" s="67"/>
      <c r="H827" s="67"/>
      <c r="I827" s="67"/>
      <c r="J827" s="67" t="s">
        <v>793</v>
      </c>
      <c r="K827" s="454" t="s">
        <v>793</v>
      </c>
      <c r="L827" s="454" t="s">
        <v>793</v>
      </c>
      <c r="M827" s="67" t="s">
        <v>293</v>
      </c>
      <c r="N827" s="67">
        <v>20.543220519999998</v>
      </c>
      <c r="O827" s="67">
        <v>92.544296259999996</v>
      </c>
      <c r="P827" s="67" t="s">
        <v>794</v>
      </c>
      <c r="Q827" s="67" t="s">
        <v>775</v>
      </c>
      <c r="R827" s="458"/>
      <c r="S827" s="354"/>
      <c r="T827" s="91"/>
      <c r="U827" s="87"/>
      <c r="V827" s="67" t="s">
        <v>491</v>
      </c>
      <c r="W827" s="350"/>
      <c r="X827" s="454"/>
      <c r="Y827" s="454"/>
      <c r="Z827" s="454"/>
    </row>
    <row r="828" spans="1:26" ht="14.25" hidden="1" customHeight="1">
      <c r="A828" s="350" t="s">
        <v>2622</v>
      </c>
      <c r="B828" s="486" t="s">
        <v>304</v>
      </c>
      <c r="C828" s="487" t="s">
        <v>515</v>
      </c>
      <c r="D828" s="457" t="s">
        <v>1635</v>
      </c>
      <c r="E828" s="350">
        <v>198058</v>
      </c>
      <c r="F828" s="456"/>
      <c r="G828" s="67"/>
      <c r="H828" s="67"/>
      <c r="I828" s="67"/>
      <c r="J828" s="67" t="s">
        <v>793</v>
      </c>
      <c r="K828" s="67" t="s">
        <v>793</v>
      </c>
      <c r="L828" s="350" t="s">
        <v>793</v>
      </c>
      <c r="M828" s="67" t="s">
        <v>790</v>
      </c>
      <c r="N828" s="67">
        <v>20.64685059</v>
      </c>
      <c r="O828" s="456">
        <v>92.493553160000005</v>
      </c>
      <c r="P828" s="67" t="s">
        <v>794</v>
      </c>
      <c r="Q828" s="67" t="s">
        <v>775</v>
      </c>
      <c r="R828" s="466"/>
      <c r="S828" s="354"/>
      <c r="T828" s="91"/>
      <c r="U828" s="87"/>
      <c r="V828" s="67" t="s">
        <v>515</v>
      </c>
      <c r="W828" s="350"/>
      <c r="X828" s="454"/>
      <c r="Y828" s="454"/>
      <c r="Z828" s="454"/>
    </row>
    <row r="829" spans="1:26" ht="14.25" hidden="1" customHeight="1">
      <c r="A829" s="350" t="s">
        <v>2622</v>
      </c>
      <c r="B829" s="377" t="s">
        <v>304</v>
      </c>
      <c r="C829" s="378" t="s">
        <v>2020</v>
      </c>
      <c r="D829" s="352"/>
      <c r="E829" s="67">
        <v>197943</v>
      </c>
      <c r="F829" s="456"/>
      <c r="G829" s="67"/>
      <c r="H829" s="67"/>
      <c r="I829" s="67"/>
      <c r="J829" s="67" t="s">
        <v>793</v>
      </c>
      <c r="K829" s="67" t="s">
        <v>793</v>
      </c>
      <c r="L829" s="67" t="s">
        <v>793</v>
      </c>
      <c r="M829" s="67" t="s">
        <v>790</v>
      </c>
      <c r="N829" s="67">
        <v>20.895000459999999</v>
      </c>
      <c r="O829" s="67">
        <v>92.398574830000001</v>
      </c>
      <c r="P829" s="67"/>
      <c r="Q829" s="67"/>
      <c r="R829" s="361"/>
      <c r="S829" s="354"/>
      <c r="T829" s="91">
        <v>43300</v>
      </c>
      <c r="U829" s="87"/>
      <c r="V829" s="67"/>
      <c r="W829" s="350"/>
      <c r="X829" s="454"/>
      <c r="Y829" s="454"/>
      <c r="Z829" s="454"/>
    </row>
    <row r="830" spans="1:26" ht="14.25" hidden="1" customHeight="1">
      <c r="A830" s="350" t="s">
        <v>2622</v>
      </c>
      <c r="B830" s="476" t="s">
        <v>304</v>
      </c>
      <c r="C830" s="475" t="s">
        <v>2019</v>
      </c>
      <c r="D830" s="399"/>
      <c r="E830" s="67">
        <v>197943</v>
      </c>
      <c r="F830" s="456"/>
      <c r="G830" s="67"/>
      <c r="H830" s="67"/>
      <c r="I830" s="67"/>
      <c r="J830" s="67" t="s">
        <v>793</v>
      </c>
      <c r="K830" s="456" t="s">
        <v>793</v>
      </c>
      <c r="L830" s="456" t="s">
        <v>793</v>
      </c>
      <c r="M830" s="67" t="s">
        <v>790</v>
      </c>
      <c r="N830" s="67">
        <v>20.895000459999999</v>
      </c>
      <c r="O830" s="67">
        <v>92.398574830000001</v>
      </c>
      <c r="P830" s="67"/>
      <c r="Q830" s="67"/>
      <c r="R830" s="458"/>
      <c r="S830" s="354"/>
      <c r="T830" s="91">
        <v>43300</v>
      </c>
      <c r="U830" s="87"/>
      <c r="V830" s="67"/>
      <c r="W830" s="350"/>
      <c r="X830" s="454"/>
      <c r="Y830" s="454"/>
      <c r="Z830" s="454"/>
    </row>
    <row r="831" spans="1:26" ht="14.25" hidden="1" customHeight="1">
      <c r="A831" s="350" t="s">
        <v>2622</v>
      </c>
      <c r="B831" s="476" t="s">
        <v>304</v>
      </c>
      <c r="C831" s="371" t="s">
        <v>1988</v>
      </c>
      <c r="D831" s="399"/>
      <c r="E831" s="350">
        <v>197878</v>
      </c>
      <c r="F831" s="350" t="s">
        <v>1987</v>
      </c>
      <c r="G831" s="350"/>
      <c r="H831" s="350"/>
      <c r="I831" s="350"/>
      <c r="J831" s="350" t="s">
        <v>793</v>
      </c>
      <c r="K831" s="456" t="s">
        <v>793</v>
      </c>
      <c r="L831" s="456" t="s">
        <v>793</v>
      </c>
      <c r="M831" s="350" t="s">
        <v>790</v>
      </c>
      <c r="N831" s="350">
        <v>21.012830730000001</v>
      </c>
      <c r="O831" s="350">
        <v>92.338958739999995</v>
      </c>
      <c r="P831" s="350"/>
      <c r="Q831" s="454"/>
      <c r="R831" s="458"/>
      <c r="S831" s="354"/>
      <c r="T831" s="478">
        <v>43300</v>
      </c>
      <c r="U831" s="355"/>
      <c r="V831" s="350"/>
      <c r="W831" s="350"/>
      <c r="X831" s="454"/>
      <c r="Y831" s="454"/>
      <c r="Z831" s="454"/>
    </row>
    <row r="832" spans="1:26" ht="14.25" hidden="1" customHeight="1">
      <c r="A832" s="350" t="s">
        <v>2622</v>
      </c>
      <c r="B832" s="476" t="s">
        <v>304</v>
      </c>
      <c r="C832" s="475" t="s">
        <v>675</v>
      </c>
      <c r="D832" s="399" t="s">
        <v>1635</v>
      </c>
      <c r="E832" s="67">
        <v>197880</v>
      </c>
      <c r="F832" s="67"/>
      <c r="G832" s="67"/>
      <c r="H832" s="67"/>
      <c r="I832" s="67"/>
      <c r="J832" s="67" t="s">
        <v>793</v>
      </c>
      <c r="K832" s="456" t="s">
        <v>793</v>
      </c>
      <c r="L832" s="456" t="s">
        <v>793</v>
      </c>
      <c r="M832" s="67" t="s">
        <v>790</v>
      </c>
      <c r="N832" s="67">
        <v>21.021259310000001</v>
      </c>
      <c r="O832" s="454">
        <v>92.339538570000002</v>
      </c>
      <c r="P832" s="67" t="s">
        <v>794</v>
      </c>
      <c r="Q832" s="67" t="s">
        <v>775</v>
      </c>
      <c r="R832" s="458"/>
      <c r="S832" s="354"/>
      <c r="T832" s="91"/>
      <c r="U832" s="87"/>
      <c r="V832" s="67" t="s">
        <v>675</v>
      </c>
      <c r="W832" s="350"/>
      <c r="X832" s="454"/>
      <c r="Y832" s="454"/>
      <c r="Z832" s="454"/>
    </row>
    <row r="833" spans="1:26" ht="14.25" hidden="1" customHeight="1">
      <c r="A833" s="350" t="s">
        <v>2622</v>
      </c>
      <c r="B833" s="486" t="s">
        <v>304</v>
      </c>
      <c r="C833" s="487" t="s">
        <v>2024</v>
      </c>
      <c r="D833" s="457"/>
      <c r="E833" s="67"/>
      <c r="F833" s="350"/>
      <c r="G833" s="67"/>
      <c r="H833" s="67"/>
      <c r="I833" s="67"/>
      <c r="J833" s="67" t="s">
        <v>793</v>
      </c>
      <c r="K833" s="456" t="s">
        <v>793</v>
      </c>
      <c r="L833" s="456" t="s">
        <v>793</v>
      </c>
      <c r="M833" s="67" t="s">
        <v>790</v>
      </c>
      <c r="N833" s="67"/>
      <c r="O833" s="67"/>
      <c r="P833" s="350"/>
      <c r="Q833" s="67"/>
      <c r="R833" s="466"/>
      <c r="S833" s="86"/>
      <c r="T833" s="91">
        <v>43300</v>
      </c>
      <c r="U833" s="87"/>
      <c r="V833" s="67"/>
      <c r="W833" s="350"/>
      <c r="X833" s="454"/>
      <c r="Y833" s="454"/>
      <c r="Z833" s="454"/>
    </row>
    <row r="834" spans="1:26" ht="14.25" hidden="1" customHeight="1">
      <c r="A834" s="350" t="s">
        <v>2622</v>
      </c>
      <c r="B834" s="372" t="s">
        <v>304</v>
      </c>
      <c r="C834" s="371" t="s">
        <v>563</v>
      </c>
      <c r="D834" s="399" t="s">
        <v>1635</v>
      </c>
      <c r="E834" s="350">
        <v>198048</v>
      </c>
      <c r="F834" s="454"/>
      <c r="G834" s="350"/>
      <c r="H834" s="350"/>
      <c r="I834" s="350"/>
      <c r="J834" s="350" t="s">
        <v>793</v>
      </c>
      <c r="K834" s="350" t="s">
        <v>793</v>
      </c>
      <c r="L834" s="350" t="s">
        <v>793</v>
      </c>
      <c r="M834" s="350" t="s">
        <v>790</v>
      </c>
      <c r="N834" s="350">
        <v>20.720079420000001</v>
      </c>
      <c r="O834" s="350">
        <v>92.423591610000003</v>
      </c>
      <c r="P834" s="67" t="s">
        <v>794</v>
      </c>
      <c r="Q834" s="350" t="s">
        <v>775</v>
      </c>
      <c r="R834" s="353"/>
      <c r="S834" s="354"/>
      <c r="T834" s="373"/>
      <c r="U834" s="355"/>
      <c r="V834" s="350" t="s">
        <v>563</v>
      </c>
      <c r="W834" s="350"/>
      <c r="X834" s="454"/>
      <c r="Y834" s="454"/>
      <c r="Z834" s="454"/>
    </row>
    <row r="835" spans="1:26" ht="14.25" hidden="1" customHeight="1">
      <c r="A835" s="350" t="s">
        <v>2622</v>
      </c>
      <c r="B835" s="377" t="s">
        <v>304</v>
      </c>
      <c r="C835" s="378" t="s">
        <v>2080</v>
      </c>
      <c r="D835" s="352"/>
      <c r="E835" s="350">
        <v>220728</v>
      </c>
      <c r="F835" s="454"/>
      <c r="G835" s="350"/>
      <c r="H835" s="350"/>
      <c r="I835" s="350"/>
      <c r="J835" s="350" t="s">
        <v>793</v>
      </c>
      <c r="K835" s="350" t="s">
        <v>793</v>
      </c>
      <c r="L835" s="350" t="s">
        <v>793</v>
      </c>
      <c r="M835" s="350" t="s">
        <v>2058</v>
      </c>
      <c r="N835" s="350">
        <v>21.090957639999999</v>
      </c>
      <c r="O835" s="350">
        <v>92.361534120000002</v>
      </c>
      <c r="P835" s="67"/>
      <c r="Q835" s="350"/>
      <c r="R835" s="361"/>
      <c r="S835" s="354"/>
      <c r="T835" s="373">
        <v>43300</v>
      </c>
      <c r="U835" s="355"/>
      <c r="V835" s="350"/>
      <c r="W835" s="350"/>
      <c r="X835" s="454"/>
      <c r="Y835" s="454"/>
      <c r="Z835" s="454"/>
    </row>
    <row r="836" spans="1:26" ht="14.25" hidden="1" customHeight="1">
      <c r="A836" s="350" t="s">
        <v>2622</v>
      </c>
      <c r="B836" s="486" t="s">
        <v>304</v>
      </c>
      <c r="C836" s="487" t="s">
        <v>680</v>
      </c>
      <c r="D836" s="457" t="s">
        <v>1635</v>
      </c>
      <c r="E836" s="67">
        <v>197883</v>
      </c>
      <c r="F836" s="350"/>
      <c r="G836" s="67"/>
      <c r="H836" s="67"/>
      <c r="I836" s="67"/>
      <c r="J836" s="67" t="s">
        <v>793</v>
      </c>
      <c r="K836" s="67" t="s">
        <v>793</v>
      </c>
      <c r="L836" s="67" t="s">
        <v>793</v>
      </c>
      <c r="M836" s="67" t="s">
        <v>790</v>
      </c>
      <c r="N836" s="67">
        <v>21.05369949</v>
      </c>
      <c r="O836" s="67">
        <v>92.324119569999993</v>
      </c>
      <c r="P836" s="67" t="s">
        <v>794</v>
      </c>
      <c r="Q836" s="67" t="s">
        <v>775</v>
      </c>
      <c r="R836" s="466"/>
      <c r="S836" s="354"/>
      <c r="T836" s="91"/>
      <c r="U836" s="87"/>
      <c r="V836" s="67" t="s">
        <v>951</v>
      </c>
      <c r="W836" s="350"/>
      <c r="X836" s="454"/>
      <c r="Y836" s="454"/>
      <c r="Z836" s="454"/>
    </row>
    <row r="837" spans="1:26" ht="14.25" hidden="1" customHeight="1">
      <c r="A837" s="350" t="s">
        <v>2622</v>
      </c>
      <c r="B837" s="486" t="s">
        <v>304</v>
      </c>
      <c r="C837" s="371" t="s">
        <v>674</v>
      </c>
      <c r="D837" s="457" t="s">
        <v>1635</v>
      </c>
      <c r="E837" s="67">
        <v>197879</v>
      </c>
      <c r="F837" s="67"/>
      <c r="G837" s="67"/>
      <c r="H837" s="67"/>
      <c r="I837" s="67"/>
      <c r="J837" s="67" t="s">
        <v>793</v>
      </c>
      <c r="K837" s="67" t="s">
        <v>793</v>
      </c>
      <c r="L837" s="67" t="s">
        <v>793</v>
      </c>
      <c r="M837" s="67" t="s">
        <v>790</v>
      </c>
      <c r="N837" s="67">
        <v>21.0184803</v>
      </c>
      <c r="O837" s="67">
        <v>92.333999629999994</v>
      </c>
      <c r="P837" s="67" t="s">
        <v>794</v>
      </c>
      <c r="Q837" s="456" t="s">
        <v>775</v>
      </c>
      <c r="R837" s="466"/>
      <c r="S837" s="86"/>
      <c r="T837" s="479"/>
      <c r="U837" s="87"/>
      <c r="V837" s="67" t="s">
        <v>674</v>
      </c>
      <c r="W837" s="350"/>
      <c r="X837" s="454"/>
      <c r="Y837" s="454"/>
      <c r="Z837" s="454"/>
    </row>
    <row r="838" spans="1:26" ht="14.25" hidden="1" customHeight="1">
      <c r="A838" s="350" t="s">
        <v>2622</v>
      </c>
      <c r="B838" s="486" t="s">
        <v>304</v>
      </c>
      <c r="C838" s="487" t="s">
        <v>322</v>
      </c>
      <c r="D838" s="457" t="s">
        <v>1635</v>
      </c>
      <c r="E838" s="67"/>
      <c r="F838" s="67"/>
      <c r="G838" s="67"/>
      <c r="H838" s="67"/>
      <c r="I838" s="67"/>
      <c r="J838" s="67" t="s">
        <v>793</v>
      </c>
      <c r="K838" s="67" t="s">
        <v>793</v>
      </c>
      <c r="L838" s="67" t="s">
        <v>793</v>
      </c>
      <c r="M838" s="67" t="s">
        <v>293</v>
      </c>
      <c r="N838" s="350"/>
      <c r="O838" s="456"/>
      <c r="P838" s="67" t="s">
        <v>794</v>
      </c>
      <c r="Q838" s="67" t="s">
        <v>775</v>
      </c>
      <c r="R838" s="466"/>
      <c r="S838" s="86"/>
      <c r="T838" s="91"/>
      <c r="U838" s="87"/>
      <c r="V838" s="67" t="s">
        <v>322</v>
      </c>
      <c r="W838" s="350"/>
      <c r="X838" s="454"/>
      <c r="Y838" s="454"/>
      <c r="Z838" s="454"/>
    </row>
    <row r="839" spans="1:26" ht="14.25" hidden="1" customHeight="1">
      <c r="A839" s="350" t="s">
        <v>2622</v>
      </c>
      <c r="B839" s="372" t="s">
        <v>304</v>
      </c>
      <c r="C839" s="371" t="s">
        <v>596</v>
      </c>
      <c r="D839" s="399" t="s">
        <v>1635</v>
      </c>
      <c r="E839" s="67">
        <v>198001</v>
      </c>
      <c r="F839" s="67"/>
      <c r="G839" s="67"/>
      <c r="H839" s="67"/>
      <c r="I839" s="67"/>
      <c r="J839" s="67" t="s">
        <v>793</v>
      </c>
      <c r="K839" s="67" t="s">
        <v>793</v>
      </c>
      <c r="L839" s="67" t="s">
        <v>793</v>
      </c>
      <c r="M839" s="67" t="s">
        <v>790</v>
      </c>
      <c r="N839" s="67">
        <v>20.78729057</v>
      </c>
      <c r="O839" s="67">
        <v>92.401252749999998</v>
      </c>
      <c r="P839" s="67" t="s">
        <v>794</v>
      </c>
      <c r="Q839" s="67" t="s">
        <v>775</v>
      </c>
      <c r="R839" s="353"/>
      <c r="S839" s="86"/>
      <c r="T839" s="91"/>
      <c r="U839" s="87"/>
      <c r="V839" s="67" t="s">
        <v>596</v>
      </c>
      <c r="W839" s="350"/>
      <c r="X839" s="454"/>
      <c r="Y839" s="454"/>
      <c r="Z839" s="454"/>
    </row>
    <row r="840" spans="1:26" ht="14.25" hidden="1" customHeight="1">
      <c r="A840" s="350" t="s">
        <v>2622</v>
      </c>
      <c r="B840" s="372" t="s">
        <v>304</v>
      </c>
      <c r="C840" s="371" t="s">
        <v>2032</v>
      </c>
      <c r="D840" s="399"/>
      <c r="E840" s="67">
        <v>197987</v>
      </c>
      <c r="F840" s="456"/>
      <c r="G840" s="67"/>
      <c r="H840" s="67"/>
      <c r="I840" s="67"/>
      <c r="J840" s="67" t="s">
        <v>793</v>
      </c>
      <c r="K840" s="67" t="s">
        <v>793</v>
      </c>
      <c r="L840" s="67" t="s">
        <v>793</v>
      </c>
      <c r="M840" s="67" t="s">
        <v>790</v>
      </c>
      <c r="N840" s="67">
        <v>20.81588936</v>
      </c>
      <c r="O840" s="67">
        <v>92.372566219999996</v>
      </c>
      <c r="P840" s="67"/>
      <c r="Q840" s="67"/>
      <c r="R840" s="353"/>
      <c r="S840" s="86"/>
      <c r="T840" s="91">
        <v>43300</v>
      </c>
      <c r="U840" s="87"/>
      <c r="V840" s="67"/>
      <c r="W840" s="350"/>
      <c r="X840" s="454"/>
      <c r="Y840" s="454"/>
      <c r="Z840" s="454"/>
    </row>
    <row r="841" spans="1:26" ht="14.25" hidden="1" customHeight="1">
      <c r="A841" s="350" t="s">
        <v>2622</v>
      </c>
      <c r="B841" s="377" t="s">
        <v>304</v>
      </c>
      <c r="C841" s="378" t="s">
        <v>2074</v>
      </c>
      <c r="D841" s="352"/>
      <c r="E841" s="67">
        <v>198089</v>
      </c>
      <c r="F841" s="456"/>
      <c r="G841" s="67"/>
      <c r="H841" s="67"/>
      <c r="I841" s="67"/>
      <c r="J841" s="67" t="s">
        <v>793</v>
      </c>
      <c r="K841" s="67" t="s">
        <v>793</v>
      </c>
      <c r="L841" s="67" t="s">
        <v>793</v>
      </c>
      <c r="M841" s="67" t="s">
        <v>2061</v>
      </c>
      <c r="N841" s="67">
        <v>21.19529915</v>
      </c>
      <c r="O841" s="67">
        <v>92.221542360000001</v>
      </c>
      <c r="P841" s="67"/>
      <c r="Q841" s="67"/>
      <c r="R841" s="361"/>
      <c r="S841" s="354"/>
      <c r="T841" s="91">
        <v>43300</v>
      </c>
      <c r="U841" s="87"/>
      <c r="V841" s="454"/>
      <c r="W841" s="350"/>
      <c r="X841" s="454"/>
      <c r="Y841" s="454"/>
      <c r="Z841" s="454"/>
    </row>
    <row r="842" spans="1:26" ht="14.25" hidden="1" customHeight="1">
      <c r="A842" s="350" t="s">
        <v>2622</v>
      </c>
      <c r="B842" s="372" t="s">
        <v>304</v>
      </c>
      <c r="C842" s="371" t="s">
        <v>2054</v>
      </c>
      <c r="D842" s="399"/>
      <c r="E842" s="67">
        <v>197922</v>
      </c>
      <c r="F842" s="67"/>
      <c r="G842" s="67"/>
      <c r="H842" s="67"/>
      <c r="I842" s="67"/>
      <c r="J842" s="67" t="s">
        <v>793</v>
      </c>
      <c r="K842" s="67" t="s">
        <v>793</v>
      </c>
      <c r="L842" s="67" t="s">
        <v>793</v>
      </c>
      <c r="M842" s="67" t="s">
        <v>790</v>
      </c>
      <c r="N842" s="67">
        <v>20.93643951</v>
      </c>
      <c r="O842" s="67">
        <v>92.314498900000004</v>
      </c>
      <c r="P842" s="67"/>
      <c r="Q842" s="67"/>
      <c r="R842" s="353"/>
      <c r="S842" s="354"/>
      <c r="T842" s="91">
        <v>43300</v>
      </c>
      <c r="U842" s="87"/>
      <c r="V842" s="454"/>
      <c r="W842" s="350"/>
      <c r="X842" s="454"/>
      <c r="Y842" s="454"/>
      <c r="Z842" s="454"/>
    </row>
    <row r="843" spans="1:26" ht="14.25" hidden="1" customHeight="1">
      <c r="A843" s="350" t="s">
        <v>2622</v>
      </c>
      <c r="B843" s="476" t="s">
        <v>304</v>
      </c>
      <c r="C843" s="475" t="s">
        <v>1880</v>
      </c>
      <c r="D843" s="399"/>
      <c r="E843" s="67">
        <v>197961</v>
      </c>
      <c r="F843" s="67"/>
      <c r="G843" s="67"/>
      <c r="H843" s="67"/>
      <c r="I843" s="67"/>
      <c r="J843" s="67" t="s">
        <v>793</v>
      </c>
      <c r="K843" s="67" t="s">
        <v>793</v>
      </c>
      <c r="L843" s="67" t="s">
        <v>793</v>
      </c>
      <c r="M843" s="67" t="s">
        <v>790</v>
      </c>
      <c r="N843" s="350">
        <v>20.903369900000001</v>
      </c>
      <c r="O843" s="350">
        <v>92.332237239999998</v>
      </c>
      <c r="P843" s="67" t="s">
        <v>794</v>
      </c>
      <c r="Q843" s="67" t="s">
        <v>1883</v>
      </c>
      <c r="R843" s="458"/>
      <c r="S843" s="86"/>
      <c r="T843" s="91">
        <v>43245</v>
      </c>
      <c r="U843" s="87"/>
      <c r="V843" s="67"/>
      <c r="W843" s="350"/>
      <c r="X843" s="454"/>
      <c r="Y843" s="454"/>
      <c r="Z843" s="454"/>
    </row>
    <row r="844" spans="1:26" ht="14.25" hidden="1" customHeight="1">
      <c r="A844" s="350" t="s">
        <v>2622</v>
      </c>
      <c r="B844" s="372" t="s">
        <v>304</v>
      </c>
      <c r="C844" s="371" t="s">
        <v>2072</v>
      </c>
      <c r="D844" s="399"/>
      <c r="E844" s="67">
        <v>197847</v>
      </c>
      <c r="F844" s="67"/>
      <c r="G844" s="67"/>
      <c r="H844" s="67"/>
      <c r="I844" s="67"/>
      <c r="J844" s="67" t="s">
        <v>793</v>
      </c>
      <c r="K844" s="67" t="s">
        <v>793</v>
      </c>
      <c r="L844" s="67" t="s">
        <v>793</v>
      </c>
      <c r="M844" s="67" t="s">
        <v>293</v>
      </c>
      <c r="N844" s="350">
        <v>21.134050370000001</v>
      </c>
      <c r="O844" s="350">
        <v>92.323478699999995</v>
      </c>
      <c r="P844" s="67"/>
      <c r="Q844" s="67"/>
      <c r="R844" s="353"/>
      <c r="S844" s="86"/>
      <c r="T844" s="91">
        <v>43300</v>
      </c>
      <c r="U844" s="87"/>
      <c r="V844" s="67"/>
      <c r="W844" s="350"/>
      <c r="X844" s="454"/>
      <c r="Y844" s="454"/>
      <c r="Z844" s="454"/>
    </row>
    <row r="845" spans="1:26" ht="14.25" hidden="1" customHeight="1">
      <c r="A845" s="350" t="s">
        <v>2622</v>
      </c>
      <c r="B845" s="372" t="s">
        <v>304</v>
      </c>
      <c r="C845" s="371" t="s">
        <v>2078</v>
      </c>
      <c r="D845" s="399"/>
      <c r="E845" s="67">
        <v>220706</v>
      </c>
      <c r="F845" s="67"/>
      <c r="G845" s="67"/>
      <c r="H845" s="67"/>
      <c r="I845" s="67"/>
      <c r="J845" s="67" t="s">
        <v>793</v>
      </c>
      <c r="K845" s="67" t="s">
        <v>793</v>
      </c>
      <c r="L845" s="67" t="s">
        <v>793</v>
      </c>
      <c r="M845" s="67" t="s">
        <v>2062</v>
      </c>
      <c r="N845" s="350">
        <v>21.2600956</v>
      </c>
      <c r="O845" s="350">
        <v>92.278442380000001</v>
      </c>
      <c r="P845" s="67"/>
      <c r="Q845" s="67"/>
      <c r="R845" s="353"/>
      <c r="S845" s="86"/>
      <c r="T845" s="91">
        <v>43300</v>
      </c>
      <c r="U845" s="87"/>
      <c r="V845" s="454"/>
      <c r="W845" s="350"/>
      <c r="X845" s="454"/>
      <c r="Y845" s="454"/>
      <c r="Z845" s="454"/>
    </row>
    <row r="846" spans="1:26" ht="14.25" hidden="1" customHeight="1">
      <c r="A846" s="350" t="s">
        <v>2622</v>
      </c>
      <c r="B846" s="372" t="s">
        <v>304</v>
      </c>
      <c r="C846" s="371" t="s">
        <v>2077</v>
      </c>
      <c r="D846" s="399"/>
      <c r="E846" s="67">
        <v>220721</v>
      </c>
      <c r="F846" s="67"/>
      <c r="G846" s="67"/>
      <c r="H846" s="67"/>
      <c r="I846" s="67"/>
      <c r="J846" s="67" t="s">
        <v>793</v>
      </c>
      <c r="K846" s="67" t="s">
        <v>793</v>
      </c>
      <c r="L846" s="67" t="s">
        <v>793</v>
      </c>
      <c r="M846" s="67" t="s">
        <v>293</v>
      </c>
      <c r="N846" s="350">
        <v>21.224542620000001</v>
      </c>
      <c r="O846" s="350">
        <v>92.294197080000004</v>
      </c>
      <c r="P846" s="67"/>
      <c r="Q846" s="67"/>
      <c r="R846" s="353"/>
      <c r="S846" s="86"/>
      <c r="T846" s="91">
        <v>43300</v>
      </c>
      <c r="U846" s="87"/>
      <c r="V846" s="67"/>
      <c r="W846" s="350"/>
      <c r="X846" s="454"/>
      <c r="Y846" s="454"/>
      <c r="Z846" s="454"/>
    </row>
    <row r="847" spans="1:26" ht="14.25" hidden="1" customHeight="1">
      <c r="A847" s="350" t="s">
        <v>2622</v>
      </c>
      <c r="B847" s="377" t="s">
        <v>304</v>
      </c>
      <c r="C847" s="378" t="s">
        <v>327</v>
      </c>
      <c r="D847" s="352" t="s">
        <v>1635</v>
      </c>
      <c r="E847" s="350"/>
      <c r="F847" s="350"/>
      <c r="G847" s="350"/>
      <c r="H847" s="350"/>
      <c r="I847" s="350"/>
      <c r="J847" s="67" t="s">
        <v>793</v>
      </c>
      <c r="K847" s="67" t="s">
        <v>793</v>
      </c>
      <c r="L847" s="350" t="s">
        <v>793</v>
      </c>
      <c r="M847" s="350" t="s">
        <v>790</v>
      </c>
      <c r="N847" s="350"/>
      <c r="O847" s="350"/>
      <c r="P847" s="350" t="s">
        <v>794</v>
      </c>
      <c r="Q847" s="350" t="s">
        <v>775</v>
      </c>
      <c r="R847" s="361"/>
      <c r="S847" s="354"/>
      <c r="T847" s="373"/>
      <c r="U847" s="355"/>
      <c r="V847" s="345" t="s">
        <v>1112</v>
      </c>
      <c r="W847" s="350"/>
      <c r="X847" s="454"/>
      <c r="Y847" s="454"/>
      <c r="Z847" s="454"/>
    </row>
    <row r="848" spans="1:26" ht="14.25" hidden="1" customHeight="1">
      <c r="A848" s="350" t="s">
        <v>2622</v>
      </c>
      <c r="B848" s="476" t="s">
        <v>304</v>
      </c>
      <c r="C848" s="475" t="s">
        <v>328</v>
      </c>
      <c r="D848" s="399" t="s">
        <v>1635</v>
      </c>
      <c r="E848" s="350"/>
      <c r="F848" s="67"/>
      <c r="G848" s="67"/>
      <c r="H848" s="67"/>
      <c r="I848" s="67"/>
      <c r="J848" s="67" t="s">
        <v>793</v>
      </c>
      <c r="K848" s="350" t="s">
        <v>793</v>
      </c>
      <c r="L848" s="350" t="s">
        <v>793</v>
      </c>
      <c r="M848" s="67" t="s">
        <v>790</v>
      </c>
      <c r="N848" s="350"/>
      <c r="O848" s="350"/>
      <c r="P848" s="67" t="s">
        <v>794</v>
      </c>
      <c r="Q848" s="67" t="s">
        <v>775</v>
      </c>
      <c r="R848" s="458"/>
      <c r="S848" s="86"/>
      <c r="T848" s="91"/>
      <c r="U848" s="87"/>
      <c r="V848" s="345" t="s">
        <v>1113</v>
      </c>
      <c r="W848" s="350"/>
      <c r="X848" s="454"/>
      <c r="Y848" s="454"/>
      <c r="Z848" s="454"/>
    </row>
    <row r="849" spans="1:26" ht="14.25" hidden="1" customHeight="1">
      <c r="A849" s="350" t="s">
        <v>2622</v>
      </c>
      <c r="B849" s="377" t="s">
        <v>304</v>
      </c>
      <c r="C849" s="378" t="s">
        <v>2675</v>
      </c>
      <c r="D849" s="352"/>
      <c r="E849" s="67">
        <v>220725</v>
      </c>
      <c r="F849" s="67"/>
      <c r="G849" s="67"/>
      <c r="H849" s="67"/>
      <c r="I849" s="67"/>
      <c r="J849" s="67" t="s">
        <v>793</v>
      </c>
      <c r="K849" s="350" t="s">
        <v>793</v>
      </c>
      <c r="L849" s="350" t="s">
        <v>793</v>
      </c>
      <c r="M849" s="67" t="s">
        <v>678</v>
      </c>
      <c r="N849" s="67">
        <v>21.089906689999999</v>
      </c>
      <c r="O849" s="67">
        <v>92.341598509999997</v>
      </c>
      <c r="P849" s="67"/>
      <c r="Q849" s="67"/>
      <c r="R849" s="361"/>
      <c r="S849" s="354"/>
      <c r="T849" s="91">
        <v>43300</v>
      </c>
      <c r="U849" s="87"/>
      <c r="V849" s="67"/>
      <c r="W849" s="350"/>
      <c r="X849" s="454"/>
      <c r="Y849" s="454"/>
      <c r="Z849" s="454"/>
    </row>
    <row r="850" spans="1:26" ht="14.25" hidden="1" customHeight="1">
      <c r="A850" s="350" t="s">
        <v>2622</v>
      </c>
      <c r="B850" s="476" t="s">
        <v>304</v>
      </c>
      <c r="C850" s="475" t="s">
        <v>2674</v>
      </c>
      <c r="D850" s="399"/>
      <c r="E850" s="350">
        <v>220725</v>
      </c>
      <c r="F850" s="67"/>
      <c r="G850" s="67"/>
      <c r="H850" s="67"/>
      <c r="I850" s="67"/>
      <c r="J850" s="67" t="s">
        <v>793</v>
      </c>
      <c r="K850" s="350" t="s">
        <v>793</v>
      </c>
      <c r="L850" s="350" t="s">
        <v>793</v>
      </c>
      <c r="M850" s="67" t="s">
        <v>293</v>
      </c>
      <c r="N850" s="67">
        <v>21.089906689999999</v>
      </c>
      <c r="O850" s="67">
        <v>92.341598509999997</v>
      </c>
      <c r="P850" s="67"/>
      <c r="Q850" s="67"/>
      <c r="R850" s="458"/>
      <c r="S850" s="86"/>
      <c r="T850" s="91">
        <v>43300</v>
      </c>
      <c r="U850" s="87"/>
      <c r="V850" s="67"/>
      <c r="W850" s="350"/>
      <c r="X850" s="454"/>
      <c r="Y850" s="454"/>
      <c r="Z850" s="454"/>
    </row>
    <row r="851" spans="1:26" ht="14.25" hidden="1" customHeight="1">
      <c r="A851" s="350" t="s">
        <v>2622</v>
      </c>
      <c r="B851" s="476" t="s">
        <v>304</v>
      </c>
      <c r="C851" s="475" t="s">
        <v>329</v>
      </c>
      <c r="D851" s="399" t="s">
        <v>1635</v>
      </c>
      <c r="E851" s="67"/>
      <c r="F851" s="67"/>
      <c r="G851" s="67"/>
      <c r="H851" s="67"/>
      <c r="I851" s="67"/>
      <c r="J851" s="67" t="s">
        <v>793</v>
      </c>
      <c r="K851" s="350" t="s">
        <v>793</v>
      </c>
      <c r="L851" s="350" t="s">
        <v>793</v>
      </c>
      <c r="M851" s="67" t="s">
        <v>293</v>
      </c>
      <c r="N851" s="67"/>
      <c r="O851" s="67"/>
      <c r="P851" s="67" t="s">
        <v>794</v>
      </c>
      <c r="Q851" s="67" t="s">
        <v>775</v>
      </c>
      <c r="R851" s="458"/>
      <c r="S851" s="354"/>
      <c r="T851" s="91"/>
      <c r="U851" s="87"/>
      <c r="V851" s="345" t="s">
        <v>1114</v>
      </c>
      <c r="W851" s="350"/>
      <c r="X851" s="454"/>
      <c r="Y851" s="454"/>
      <c r="Z851" s="454"/>
    </row>
    <row r="852" spans="1:26" ht="14.25" hidden="1" customHeight="1">
      <c r="A852" s="350" t="s">
        <v>2622</v>
      </c>
      <c r="B852" s="476" t="s">
        <v>304</v>
      </c>
      <c r="C852" s="475" t="s">
        <v>2046</v>
      </c>
      <c r="D852" s="399"/>
      <c r="E852" s="67">
        <v>197978</v>
      </c>
      <c r="F852" s="67"/>
      <c r="G852" s="67"/>
      <c r="H852" s="67"/>
      <c r="I852" s="67"/>
      <c r="J852" s="67" t="s">
        <v>793</v>
      </c>
      <c r="K852" s="350" t="s">
        <v>793</v>
      </c>
      <c r="L852" s="67" t="s">
        <v>793</v>
      </c>
      <c r="M852" s="67" t="s">
        <v>790</v>
      </c>
      <c r="N852" s="67">
        <v>20.834230420000001</v>
      </c>
      <c r="O852" s="67">
        <v>92.37967682</v>
      </c>
      <c r="P852" s="67"/>
      <c r="Q852" s="67"/>
      <c r="R852" s="458"/>
      <c r="S852" s="354"/>
      <c r="T852" s="91">
        <v>43300</v>
      </c>
      <c r="U852" s="87"/>
      <c r="V852" s="67"/>
      <c r="W852" s="350"/>
      <c r="X852" s="454"/>
      <c r="Y852" s="454"/>
      <c r="Z852" s="454"/>
    </row>
    <row r="853" spans="1:26" ht="14.25" hidden="1" customHeight="1">
      <c r="A853" s="350" t="s">
        <v>2622</v>
      </c>
      <c r="B853" s="486" t="s">
        <v>304</v>
      </c>
      <c r="C853" s="487" t="s">
        <v>627</v>
      </c>
      <c r="D853" s="457" t="s">
        <v>1635</v>
      </c>
      <c r="E853" s="67" t="s">
        <v>1391</v>
      </c>
      <c r="F853" s="67"/>
      <c r="G853" s="67"/>
      <c r="H853" s="67" t="s">
        <v>41</v>
      </c>
      <c r="I853" s="67"/>
      <c r="J853" s="67" t="s">
        <v>793</v>
      </c>
      <c r="K853" s="350" t="s">
        <v>793</v>
      </c>
      <c r="L853" s="350" t="s">
        <v>1635</v>
      </c>
      <c r="M853" s="67" t="s">
        <v>790</v>
      </c>
      <c r="N853" s="350">
        <v>20.827044000000001</v>
      </c>
      <c r="O853" s="350">
        <v>92.362932999999998</v>
      </c>
      <c r="P853" s="67" t="s">
        <v>756</v>
      </c>
      <c r="Q853" s="67" t="s">
        <v>775</v>
      </c>
      <c r="R853" s="466"/>
      <c r="S853" s="354"/>
      <c r="T853" s="91">
        <v>43248</v>
      </c>
      <c r="U853" s="87" t="s">
        <v>1876</v>
      </c>
      <c r="V853" s="67"/>
      <c r="W853" s="350"/>
      <c r="X853" s="454"/>
      <c r="Y853" s="454"/>
      <c r="Z853" s="454"/>
    </row>
    <row r="854" spans="1:26" ht="14.25" hidden="1" customHeight="1">
      <c r="A854" s="350" t="s">
        <v>2622</v>
      </c>
      <c r="B854" s="486" t="s">
        <v>304</v>
      </c>
      <c r="C854" s="378" t="s">
        <v>330</v>
      </c>
      <c r="D854" s="352" t="s">
        <v>1635</v>
      </c>
      <c r="E854" s="454"/>
      <c r="F854" s="454"/>
      <c r="G854" s="454"/>
      <c r="H854" s="454"/>
      <c r="I854" s="454"/>
      <c r="J854" s="454" t="s">
        <v>793</v>
      </c>
      <c r="K854" s="454" t="s">
        <v>793</v>
      </c>
      <c r="L854" s="454" t="s">
        <v>793</v>
      </c>
      <c r="M854" s="454" t="s">
        <v>790</v>
      </c>
      <c r="N854" s="454"/>
      <c r="O854" s="454"/>
      <c r="P854" s="454" t="s">
        <v>794</v>
      </c>
      <c r="Q854" s="454" t="s">
        <v>775</v>
      </c>
      <c r="R854" s="466"/>
      <c r="S854" s="459"/>
      <c r="T854" s="478"/>
      <c r="U854" s="460"/>
      <c r="V854" s="454" t="s">
        <v>330</v>
      </c>
      <c r="W854" s="350"/>
      <c r="X854" s="454"/>
      <c r="Y854" s="454"/>
      <c r="Z854" s="454"/>
    </row>
    <row r="855" spans="1:26" ht="14.25" hidden="1" customHeight="1">
      <c r="A855" s="350" t="s">
        <v>2622</v>
      </c>
      <c r="B855" s="377" t="s">
        <v>304</v>
      </c>
      <c r="C855" s="378" t="s">
        <v>331</v>
      </c>
      <c r="D855" s="352" t="s">
        <v>1635</v>
      </c>
      <c r="E855" s="350"/>
      <c r="F855" s="350"/>
      <c r="G855" s="350"/>
      <c r="H855" s="350"/>
      <c r="I855" s="350"/>
      <c r="J855" s="350" t="s">
        <v>793</v>
      </c>
      <c r="K855" s="350" t="s">
        <v>793</v>
      </c>
      <c r="L855" s="350" t="s">
        <v>793</v>
      </c>
      <c r="M855" s="350" t="s">
        <v>790</v>
      </c>
      <c r="N855" s="350"/>
      <c r="O855" s="350"/>
      <c r="P855" s="350" t="s">
        <v>794</v>
      </c>
      <c r="Q855" s="350" t="s">
        <v>775</v>
      </c>
      <c r="R855" s="361"/>
      <c r="S855" s="354"/>
      <c r="T855" s="373"/>
      <c r="U855" s="355"/>
      <c r="V855" s="350" t="s">
        <v>331</v>
      </c>
      <c r="W855" s="350"/>
      <c r="X855" s="454"/>
      <c r="Y855" s="454"/>
      <c r="Z855" s="454"/>
    </row>
    <row r="856" spans="1:26" ht="14.25" hidden="1" customHeight="1">
      <c r="A856" s="350" t="s">
        <v>2622</v>
      </c>
      <c r="B856" s="486" t="s">
        <v>304</v>
      </c>
      <c r="C856" s="487" t="s">
        <v>2081</v>
      </c>
      <c r="D856" s="457"/>
      <c r="E856" s="350">
        <v>197894</v>
      </c>
      <c r="F856" s="350"/>
      <c r="G856" s="350"/>
      <c r="H856" s="350"/>
      <c r="I856" s="350"/>
      <c r="J856" s="350" t="s">
        <v>793</v>
      </c>
      <c r="K856" s="350" t="s">
        <v>793</v>
      </c>
      <c r="L856" s="350" t="s">
        <v>793</v>
      </c>
      <c r="M856" s="350" t="s">
        <v>293</v>
      </c>
      <c r="N856" s="350">
        <v>21.025550840000001</v>
      </c>
      <c r="O856" s="350">
        <v>92.29528809</v>
      </c>
      <c r="P856" s="350"/>
      <c r="Q856" s="350"/>
      <c r="R856" s="466"/>
      <c r="S856" s="354"/>
      <c r="T856" s="373">
        <v>43300</v>
      </c>
      <c r="U856" s="355"/>
      <c r="V856" s="350"/>
      <c r="W856" s="350"/>
      <c r="X856" s="454"/>
      <c r="Y856" s="454"/>
      <c r="Z856" s="454"/>
    </row>
    <row r="857" spans="1:26" ht="14.25" hidden="1" customHeight="1">
      <c r="A857" s="350" t="s">
        <v>2622</v>
      </c>
      <c r="B857" s="377" t="s">
        <v>304</v>
      </c>
      <c r="C857" s="378" t="s">
        <v>676</v>
      </c>
      <c r="D857" s="352" t="s">
        <v>1635</v>
      </c>
      <c r="E857" s="350">
        <v>197894</v>
      </c>
      <c r="F857" s="350"/>
      <c r="G857" s="350"/>
      <c r="H857" s="350"/>
      <c r="I857" s="350"/>
      <c r="J857" s="350" t="s">
        <v>793</v>
      </c>
      <c r="K857" s="350" t="s">
        <v>793</v>
      </c>
      <c r="L857" s="350" t="s">
        <v>793</v>
      </c>
      <c r="M857" s="350" t="s">
        <v>790</v>
      </c>
      <c r="N857" s="350">
        <v>21.025550840000001</v>
      </c>
      <c r="O857" s="350">
        <v>92.29528809</v>
      </c>
      <c r="P857" s="350" t="s">
        <v>794</v>
      </c>
      <c r="Q857" s="350" t="s">
        <v>775</v>
      </c>
      <c r="R857" s="361"/>
      <c r="S857" s="354"/>
      <c r="T857" s="373">
        <v>42745</v>
      </c>
      <c r="U857" s="355"/>
      <c r="V857" s="350" t="s">
        <v>950</v>
      </c>
      <c r="W857" s="350"/>
      <c r="X857" s="454"/>
      <c r="Y857" s="454"/>
      <c r="Z857" s="454"/>
    </row>
    <row r="858" spans="1:26" ht="14.25" hidden="1" customHeight="1">
      <c r="A858" s="350" t="s">
        <v>2622</v>
      </c>
      <c r="B858" s="486" t="s">
        <v>304</v>
      </c>
      <c r="C858" s="463" t="s">
        <v>2082</v>
      </c>
      <c r="D858" s="457"/>
      <c r="E858" s="350">
        <v>197895</v>
      </c>
      <c r="F858" s="67"/>
      <c r="G858" s="67"/>
      <c r="H858" s="67"/>
      <c r="I858" s="67"/>
      <c r="J858" s="67" t="s">
        <v>793</v>
      </c>
      <c r="K858" s="350" t="s">
        <v>793</v>
      </c>
      <c r="L858" s="350" t="s">
        <v>793</v>
      </c>
      <c r="M858" s="67" t="s">
        <v>790</v>
      </c>
      <c r="N858" s="67">
        <v>21.019170760000002</v>
      </c>
      <c r="O858" s="350">
        <v>92.291992190000002</v>
      </c>
      <c r="P858" s="67"/>
      <c r="Q858" s="67"/>
      <c r="R858" s="466"/>
      <c r="S858" s="86"/>
      <c r="T858" s="91">
        <v>43300</v>
      </c>
      <c r="U858" s="87"/>
      <c r="V858" s="67"/>
      <c r="W858" s="350"/>
      <c r="X858" s="454"/>
      <c r="Y858" s="454"/>
      <c r="Z858" s="454"/>
    </row>
    <row r="859" spans="1:26" s="67" customFormat="1" ht="14.25" hidden="1" customHeight="1">
      <c r="A859" s="350" t="s">
        <v>2622</v>
      </c>
      <c r="B859" s="476" t="s">
        <v>304</v>
      </c>
      <c r="C859" s="475" t="s">
        <v>2044</v>
      </c>
      <c r="D859" s="399"/>
      <c r="E859" s="67">
        <v>197909</v>
      </c>
      <c r="J859" s="67" t="s">
        <v>793</v>
      </c>
      <c r="K859" s="350" t="s">
        <v>793</v>
      </c>
      <c r="L859" s="350" t="s">
        <v>793</v>
      </c>
      <c r="M859" s="67" t="s">
        <v>790</v>
      </c>
      <c r="N859" s="67">
        <v>21.003770830000001</v>
      </c>
      <c r="O859" s="67">
        <v>92.351142879999998</v>
      </c>
      <c r="R859" s="353"/>
      <c r="S859" s="354"/>
      <c r="T859" s="91">
        <v>43300</v>
      </c>
      <c r="U859" s="87"/>
      <c r="W859" s="350"/>
      <c r="X859" s="454"/>
      <c r="Y859" s="454"/>
      <c r="Z859" s="454"/>
    </row>
    <row r="860" spans="1:26" ht="14.25" hidden="1" customHeight="1">
      <c r="A860" s="350" t="s">
        <v>2622</v>
      </c>
      <c r="B860" s="158" t="s">
        <v>304</v>
      </c>
      <c r="C860" s="378" t="s">
        <v>671</v>
      </c>
      <c r="D860" s="352" t="s">
        <v>1635</v>
      </c>
      <c r="E860" s="501">
        <v>197910</v>
      </c>
      <c r="F860" s="153"/>
      <c r="G860" s="153"/>
      <c r="H860" s="153"/>
      <c r="I860" s="153"/>
      <c r="J860" s="153" t="s">
        <v>793</v>
      </c>
      <c r="K860" s="153" t="s">
        <v>793</v>
      </c>
      <c r="L860" s="153" t="s">
        <v>793</v>
      </c>
      <c r="M860" s="153" t="s">
        <v>293</v>
      </c>
      <c r="N860" s="153">
        <v>21.007270810000001</v>
      </c>
      <c r="O860" s="153">
        <v>92.358520510000005</v>
      </c>
      <c r="P860" s="153" t="s">
        <v>794</v>
      </c>
      <c r="Q860" s="153" t="s">
        <v>797</v>
      </c>
      <c r="R860" s="154"/>
      <c r="S860" s="152"/>
      <c r="T860" s="155">
        <v>42926</v>
      </c>
      <c r="U860" s="156" t="s">
        <v>798</v>
      </c>
      <c r="V860" s="153"/>
      <c r="W860" s="350"/>
      <c r="X860" s="454"/>
      <c r="Y860" s="454"/>
      <c r="Z860" s="454"/>
    </row>
    <row r="861" spans="1:26" ht="14.25" hidden="1" customHeight="1">
      <c r="A861" s="350" t="s">
        <v>2622</v>
      </c>
      <c r="B861" s="486" t="s">
        <v>304</v>
      </c>
      <c r="C861" s="487" t="s">
        <v>2043</v>
      </c>
      <c r="D861" s="352"/>
      <c r="E861" s="350">
        <v>197874</v>
      </c>
      <c r="F861" s="350"/>
      <c r="G861" s="67"/>
      <c r="H861" s="454"/>
      <c r="I861" s="67"/>
      <c r="J861" s="67" t="s">
        <v>793</v>
      </c>
      <c r="K861" s="350" t="s">
        <v>793</v>
      </c>
      <c r="L861" s="350" t="s">
        <v>793</v>
      </c>
      <c r="M861" s="67" t="s">
        <v>790</v>
      </c>
      <c r="N861" s="350">
        <v>21.035009380000002</v>
      </c>
      <c r="O861" s="350">
        <v>92.332046509999998</v>
      </c>
      <c r="P861" s="67"/>
      <c r="Q861" s="454"/>
      <c r="R861" s="466"/>
      <c r="S861" s="354"/>
      <c r="T861" s="478">
        <v>43300</v>
      </c>
      <c r="U861" s="87"/>
      <c r="V861" s="67"/>
      <c r="W861" s="350"/>
      <c r="X861" s="454"/>
      <c r="Y861" s="454"/>
      <c r="Z861" s="454"/>
    </row>
    <row r="862" spans="1:26" ht="14.25" hidden="1" customHeight="1">
      <c r="A862" s="350" t="s">
        <v>2622</v>
      </c>
      <c r="B862" s="476" t="s">
        <v>304</v>
      </c>
      <c r="C862" s="475" t="s">
        <v>516</v>
      </c>
      <c r="D862" s="399" t="s">
        <v>1635</v>
      </c>
      <c r="E862" s="67"/>
      <c r="F862" s="350"/>
      <c r="G862" s="67"/>
      <c r="H862" s="67"/>
      <c r="I862" s="67"/>
      <c r="J862" s="67" t="s">
        <v>793</v>
      </c>
      <c r="K862" s="350" t="s">
        <v>793</v>
      </c>
      <c r="L862" s="350" t="s">
        <v>793</v>
      </c>
      <c r="M862" s="67" t="s">
        <v>293</v>
      </c>
      <c r="N862" s="350">
        <v>20.651159289999999</v>
      </c>
      <c r="O862" s="350">
        <v>92.605712890000007</v>
      </c>
      <c r="P862" s="67" t="s">
        <v>794</v>
      </c>
      <c r="Q862" s="67" t="s">
        <v>775</v>
      </c>
      <c r="R862" s="458"/>
      <c r="S862" s="86"/>
      <c r="T862" s="91"/>
      <c r="U862" s="87"/>
      <c r="V862" s="67" t="s">
        <v>516</v>
      </c>
      <c r="W862" s="350"/>
      <c r="X862" s="454"/>
      <c r="Y862" s="454"/>
      <c r="Z862" s="454"/>
    </row>
    <row r="863" spans="1:26" ht="14.25" hidden="1" customHeight="1">
      <c r="A863" s="350" t="s">
        <v>2622</v>
      </c>
      <c r="B863" s="486" t="s">
        <v>304</v>
      </c>
      <c r="C863" s="378" t="s">
        <v>593</v>
      </c>
      <c r="D863" s="352" t="s">
        <v>1635</v>
      </c>
      <c r="E863" s="454">
        <v>197999</v>
      </c>
      <c r="F863" s="454"/>
      <c r="G863" s="454"/>
      <c r="H863" s="454"/>
      <c r="I863" s="454"/>
      <c r="J863" s="454" t="s">
        <v>793</v>
      </c>
      <c r="K863" s="454" t="s">
        <v>793</v>
      </c>
      <c r="L863" s="454" t="s">
        <v>793</v>
      </c>
      <c r="M863" s="454" t="s">
        <v>790</v>
      </c>
      <c r="N863" s="454">
        <v>20.785320280000001</v>
      </c>
      <c r="O863" s="454">
        <v>92.406509400000004</v>
      </c>
      <c r="P863" s="454" t="s">
        <v>794</v>
      </c>
      <c r="Q863" s="454" t="s">
        <v>775</v>
      </c>
      <c r="R863" s="466"/>
      <c r="S863" s="459"/>
      <c r="T863" s="478"/>
      <c r="U863" s="460"/>
      <c r="V863" s="454" t="s">
        <v>593</v>
      </c>
      <c r="W863" s="350"/>
      <c r="X863" s="454"/>
      <c r="Y863" s="454"/>
      <c r="Z863" s="454"/>
    </row>
    <row r="864" spans="1:26" ht="14.25" hidden="1" customHeight="1">
      <c r="A864" s="350" t="s">
        <v>2622</v>
      </c>
      <c r="B864" s="476" t="s">
        <v>304</v>
      </c>
      <c r="C864" s="475" t="s">
        <v>543</v>
      </c>
      <c r="D864" s="399"/>
      <c r="E864" s="67">
        <v>197993</v>
      </c>
      <c r="F864" s="67" t="s">
        <v>543</v>
      </c>
      <c r="G864" s="67"/>
      <c r="H864" s="67"/>
      <c r="I864" s="67"/>
      <c r="J864" s="67" t="s">
        <v>793</v>
      </c>
      <c r="K864" s="67" t="s">
        <v>793</v>
      </c>
      <c r="L864" s="350" t="s">
        <v>793</v>
      </c>
      <c r="M864" s="67" t="s">
        <v>790</v>
      </c>
      <c r="N864" s="350">
        <v>20.809099199999999</v>
      </c>
      <c r="O864" s="350">
        <v>92.39829254</v>
      </c>
      <c r="P864" s="67"/>
      <c r="Q864" s="67"/>
      <c r="R864" s="458"/>
      <c r="S864" s="86"/>
      <c r="T864" s="91">
        <v>43300</v>
      </c>
      <c r="U864" s="87"/>
      <c r="V864" s="67"/>
      <c r="W864" s="350"/>
      <c r="X864" s="454"/>
      <c r="Y864" s="454"/>
      <c r="Z864" s="454"/>
    </row>
    <row r="865" spans="1:26" ht="14.25" hidden="1" customHeight="1">
      <c r="A865" s="350" t="s">
        <v>2622</v>
      </c>
      <c r="B865" s="377" t="s">
        <v>304</v>
      </c>
      <c r="C865" s="378" t="s">
        <v>474</v>
      </c>
      <c r="D865" s="352" t="s">
        <v>2274</v>
      </c>
      <c r="E865" s="67" t="s">
        <v>1389</v>
      </c>
      <c r="F865" s="461" t="s">
        <v>1732</v>
      </c>
      <c r="G865" s="67" t="s">
        <v>1732</v>
      </c>
      <c r="H865" s="67" t="s">
        <v>41</v>
      </c>
      <c r="I865" s="67"/>
      <c r="J865" s="67" t="s">
        <v>793</v>
      </c>
      <c r="K865" s="350" t="s">
        <v>793</v>
      </c>
      <c r="L865" s="350" t="s">
        <v>878</v>
      </c>
      <c r="M865" s="67" t="s">
        <v>293</v>
      </c>
      <c r="N865" s="350">
        <v>20.824777999999998</v>
      </c>
      <c r="O865" s="350">
        <v>92.362196999999995</v>
      </c>
      <c r="P865" s="67" t="s">
        <v>794</v>
      </c>
      <c r="Q865" s="67"/>
      <c r="R865" s="458"/>
      <c r="S865" s="86"/>
      <c r="T865" s="91"/>
      <c r="U865" s="87" t="s">
        <v>855</v>
      </c>
      <c r="V865" s="67" t="s">
        <v>474</v>
      </c>
      <c r="W865" s="350"/>
      <c r="X865" s="454"/>
      <c r="Y865" s="454"/>
      <c r="Z865" s="454"/>
    </row>
    <row r="866" spans="1:26" ht="14.25" hidden="1" customHeight="1">
      <c r="A866" s="350" t="s">
        <v>2622</v>
      </c>
      <c r="B866" s="486" t="s">
        <v>304</v>
      </c>
      <c r="C866" s="487" t="s">
        <v>2071</v>
      </c>
      <c r="D866" s="457"/>
      <c r="E866" s="456">
        <v>197858</v>
      </c>
      <c r="F866" s="350"/>
      <c r="G866" s="67"/>
      <c r="H866" s="67"/>
      <c r="I866" s="67"/>
      <c r="J866" s="67" t="s">
        <v>793</v>
      </c>
      <c r="K866" s="350" t="s">
        <v>793</v>
      </c>
      <c r="L866" s="350" t="s">
        <v>793</v>
      </c>
      <c r="M866" s="67" t="s">
        <v>2058</v>
      </c>
      <c r="N866" s="454">
        <v>21.160549159999999</v>
      </c>
      <c r="O866" s="454">
        <v>92.330261230000005</v>
      </c>
      <c r="P866" s="67"/>
      <c r="Q866" s="67"/>
      <c r="R866" s="466"/>
      <c r="S866" s="354"/>
      <c r="T866" s="91">
        <v>43300</v>
      </c>
      <c r="U866" s="87"/>
      <c r="V866" s="67"/>
      <c r="W866" s="350"/>
      <c r="X866" s="454"/>
      <c r="Y866" s="454"/>
      <c r="Z866" s="454"/>
    </row>
    <row r="867" spans="1:26" ht="14.25" hidden="1" customHeight="1">
      <c r="A867" s="350" t="s">
        <v>2622</v>
      </c>
      <c r="B867" s="372" t="s">
        <v>304</v>
      </c>
      <c r="C867" s="371" t="s">
        <v>2033</v>
      </c>
      <c r="D867" s="457"/>
      <c r="E867" s="340">
        <v>197996</v>
      </c>
      <c r="F867" s="350"/>
      <c r="G867" s="350"/>
      <c r="H867" s="459"/>
      <c r="I867" s="350"/>
      <c r="J867" s="350" t="s">
        <v>793</v>
      </c>
      <c r="K867" s="350" t="s">
        <v>793</v>
      </c>
      <c r="L867" s="350" t="s">
        <v>793</v>
      </c>
      <c r="M867" s="340" t="s">
        <v>790</v>
      </c>
      <c r="N867" s="340">
        <v>20.805980680000001</v>
      </c>
      <c r="O867" s="340">
        <v>92.383308409999998</v>
      </c>
      <c r="P867" s="340"/>
      <c r="Q867" s="456"/>
      <c r="R867" s="353"/>
      <c r="S867" s="354"/>
      <c r="T867" s="479">
        <v>43300</v>
      </c>
      <c r="U867" s="355"/>
      <c r="V867" s="340"/>
      <c r="W867" s="350"/>
      <c r="X867" s="454"/>
      <c r="Y867" s="454"/>
      <c r="Z867" s="454"/>
    </row>
    <row r="868" spans="1:26" ht="14.25" hidden="1" customHeight="1">
      <c r="A868" s="350" t="s">
        <v>2622</v>
      </c>
      <c r="B868" s="377" t="s">
        <v>304</v>
      </c>
      <c r="C868" s="378" t="s">
        <v>1881</v>
      </c>
      <c r="D868" s="352"/>
      <c r="E868" s="340">
        <v>197971</v>
      </c>
      <c r="F868" s="350" t="s">
        <v>1881</v>
      </c>
      <c r="G868" s="350"/>
      <c r="H868" s="350"/>
      <c r="I868" s="350"/>
      <c r="J868" s="350" t="s">
        <v>793</v>
      </c>
      <c r="K868" s="350" t="s">
        <v>793</v>
      </c>
      <c r="L868" s="350" t="s">
        <v>793</v>
      </c>
      <c r="M868" s="340" t="s">
        <v>790</v>
      </c>
      <c r="N868" s="340">
        <v>20.872400280000001</v>
      </c>
      <c r="O868" s="350">
        <v>92.337608340000003</v>
      </c>
      <c r="P868" s="340" t="s">
        <v>794</v>
      </c>
      <c r="Q868" s="350" t="s">
        <v>1883</v>
      </c>
      <c r="R868" s="361"/>
      <c r="S868" s="354"/>
      <c r="T868" s="373">
        <v>43245</v>
      </c>
      <c r="U868" s="355"/>
      <c r="V868" s="340"/>
      <c r="W868" s="350"/>
      <c r="X868" s="454"/>
      <c r="Y868" s="454"/>
      <c r="Z868" s="454"/>
    </row>
    <row r="869" spans="1:26" ht="14.25" hidden="1" customHeight="1">
      <c r="A869" s="350" t="s">
        <v>2622</v>
      </c>
      <c r="B869" s="158" t="s">
        <v>304</v>
      </c>
      <c r="C869" s="378" t="s">
        <v>334</v>
      </c>
      <c r="D869" s="352" t="s">
        <v>1635</v>
      </c>
      <c r="E869" s="153"/>
      <c r="F869" s="153"/>
      <c r="G869" s="153"/>
      <c r="H869" s="153"/>
      <c r="I869" s="153"/>
      <c r="J869" s="153" t="s">
        <v>793</v>
      </c>
      <c r="K869" s="153" t="s">
        <v>793</v>
      </c>
      <c r="L869" s="153" t="s">
        <v>793</v>
      </c>
      <c r="M869" s="153" t="s">
        <v>790</v>
      </c>
      <c r="N869" s="482"/>
      <c r="O869" s="482"/>
      <c r="P869" s="153" t="s">
        <v>794</v>
      </c>
      <c r="Q869" s="153" t="s">
        <v>775</v>
      </c>
      <c r="R869" s="154"/>
      <c r="S869" s="152"/>
      <c r="T869" s="155"/>
      <c r="U869" s="156"/>
      <c r="V869" s="153" t="s">
        <v>334</v>
      </c>
      <c r="W869" s="350"/>
      <c r="X869" s="454"/>
      <c r="Y869" s="454"/>
      <c r="Z869" s="454"/>
    </row>
    <row r="870" spans="1:26" ht="14.25" hidden="1" customHeight="1">
      <c r="A870" s="350" t="s">
        <v>2622</v>
      </c>
      <c r="B870" s="486" t="s">
        <v>304</v>
      </c>
      <c r="C870" s="487" t="s">
        <v>598</v>
      </c>
      <c r="D870" s="457" t="s">
        <v>1635</v>
      </c>
      <c r="E870" s="350">
        <v>198000</v>
      </c>
      <c r="F870" s="350"/>
      <c r="G870" s="350"/>
      <c r="H870" s="350"/>
      <c r="I870" s="350"/>
      <c r="J870" s="340" t="s">
        <v>793</v>
      </c>
      <c r="K870" s="340" t="s">
        <v>793</v>
      </c>
      <c r="L870" s="340" t="s">
        <v>793</v>
      </c>
      <c r="M870" s="350" t="s">
        <v>790</v>
      </c>
      <c r="N870" s="350">
        <v>20.788669590000001</v>
      </c>
      <c r="O870" s="350">
        <v>92.397300720000004</v>
      </c>
      <c r="P870" s="340" t="s">
        <v>794</v>
      </c>
      <c r="Q870" s="350" t="s">
        <v>775</v>
      </c>
      <c r="R870" s="466"/>
      <c r="S870" s="354"/>
      <c r="T870" s="373"/>
      <c r="U870" s="355"/>
      <c r="V870" s="350" t="s">
        <v>598</v>
      </c>
      <c r="W870" s="350"/>
      <c r="X870" s="454"/>
      <c r="Y870" s="454"/>
      <c r="Z870" s="454"/>
    </row>
    <row r="871" spans="1:26" ht="14.25" hidden="1" customHeight="1">
      <c r="A871" s="350" t="s">
        <v>2622</v>
      </c>
      <c r="B871" s="377" t="s">
        <v>304</v>
      </c>
      <c r="C871" s="378" t="s">
        <v>2026</v>
      </c>
      <c r="D871" s="352"/>
      <c r="E871" s="340">
        <v>197972</v>
      </c>
      <c r="F871" s="456"/>
      <c r="G871" s="340"/>
      <c r="H871" s="340"/>
      <c r="I871" s="340"/>
      <c r="J871" s="340" t="s">
        <v>793</v>
      </c>
      <c r="K871" s="350" t="s">
        <v>793</v>
      </c>
      <c r="L871" s="350" t="s">
        <v>793</v>
      </c>
      <c r="M871" s="340" t="s">
        <v>790</v>
      </c>
      <c r="N871" s="340">
        <v>20.879430769999999</v>
      </c>
      <c r="O871" s="350">
        <v>92.334373470000003</v>
      </c>
      <c r="P871" s="340"/>
      <c r="Q871" s="340"/>
      <c r="R871" s="466"/>
      <c r="S871" s="459"/>
      <c r="T871" s="343">
        <v>43300</v>
      </c>
      <c r="U871" s="342"/>
      <c r="V871" s="340"/>
      <c r="W871" s="350"/>
      <c r="X871" s="454"/>
      <c r="Y871" s="454"/>
      <c r="Z871" s="454"/>
    </row>
    <row r="872" spans="1:26" ht="14.25" hidden="1" customHeight="1">
      <c r="A872" s="350" t="s">
        <v>2622</v>
      </c>
      <c r="B872" s="476" t="s">
        <v>304</v>
      </c>
      <c r="C872" s="475" t="s">
        <v>293</v>
      </c>
      <c r="D872" s="399" t="s">
        <v>1635</v>
      </c>
      <c r="E872" s="454"/>
      <c r="F872" s="454"/>
      <c r="G872" s="454"/>
      <c r="H872" s="454"/>
      <c r="I872" s="454"/>
      <c r="J872" s="454" t="s">
        <v>793</v>
      </c>
      <c r="K872" s="454" t="s">
        <v>793</v>
      </c>
      <c r="L872" s="454" t="s">
        <v>793</v>
      </c>
      <c r="M872" s="454" t="s">
        <v>293</v>
      </c>
      <c r="N872" s="470"/>
      <c r="O872" s="470"/>
      <c r="P872" s="454" t="s">
        <v>794</v>
      </c>
      <c r="Q872" s="454" t="s">
        <v>775</v>
      </c>
      <c r="R872" s="458"/>
      <c r="S872" s="459"/>
      <c r="T872" s="478"/>
      <c r="U872" s="460"/>
      <c r="V872" s="454" t="s">
        <v>293</v>
      </c>
      <c r="W872" s="350"/>
      <c r="X872" s="454"/>
      <c r="Y872" s="454"/>
      <c r="Z872" s="454"/>
    </row>
    <row r="873" spans="1:26" ht="14.25" hidden="1" customHeight="1">
      <c r="A873" s="350" t="s">
        <v>2622</v>
      </c>
      <c r="B873" s="476" t="s">
        <v>304</v>
      </c>
      <c r="C873" s="475" t="s">
        <v>339</v>
      </c>
      <c r="D873" s="399" t="s">
        <v>1635</v>
      </c>
      <c r="E873" s="340"/>
      <c r="F873" s="340"/>
      <c r="G873" s="340"/>
      <c r="H873" s="340"/>
      <c r="I873" s="340"/>
      <c r="J873" s="340" t="s">
        <v>793</v>
      </c>
      <c r="K873" s="340" t="s">
        <v>793</v>
      </c>
      <c r="L873" s="340" t="s">
        <v>793</v>
      </c>
      <c r="M873" s="340" t="s">
        <v>293</v>
      </c>
      <c r="N873" s="340"/>
      <c r="O873" s="340"/>
      <c r="P873" s="340" t="s">
        <v>794</v>
      </c>
      <c r="Q873" s="340" t="s">
        <v>775</v>
      </c>
      <c r="R873" s="458"/>
      <c r="S873" s="354"/>
      <c r="T873" s="343"/>
      <c r="U873" s="342"/>
      <c r="V873" s="340"/>
      <c r="W873" s="350"/>
      <c r="X873" s="454"/>
      <c r="Y873" s="454"/>
      <c r="Z873" s="454"/>
    </row>
    <row r="874" spans="1:26" ht="14.25" hidden="1" customHeight="1">
      <c r="A874" s="350" t="s">
        <v>2622</v>
      </c>
      <c r="B874" s="486" t="s">
        <v>304</v>
      </c>
      <c r="C874" s="487" t="s">
        <v>1130</v>
      </c>
      <c r="D874" s="457" t="s">
        <v>1635</v>
      </c>
      <c r="E874" s="340"/>
      <c r="F874" s="350"/>
      <c r="G874" s="340"/>
      <c r="H874" s="340"/>
      <c r="I874" s="340"/>
      <c r="J874" s="340" t="s">
        <v>793</v>
      </c>
      <c r="K874" s="340" t="s">
        <v>793</v>
      </c>
      <c r="L874" s="340" t="s">
        <v>793</v>
      </c>
      <c r="M874" s="340" t="s">
        <v>790</v>
      </c>
      <c r="N874" s="340"/>
      <c r="O874" s="340"/>
      <c r="P874" s="340" t="s">
        <v>794</v>
      </c>
      <c r="Q874" s="340"/>
      <c r="R874" s="466"/>
      <c r="S874" s="354"/>
      <c r="T874" s="343"/>
      <c r="U874" s="342"/>
      <c r="V874" s="340" t="s">
        <v>339</v>
      </c>
      <c r="W874" s="350"/>
      <c r="X874" s="454"/>
      <c r="Y874" s="454"/>
      <c r="Z874" s="454"/>
    </row>
    <row r="875" spans="1:26" ht="14.25" hidden="1" customHeight="1">
      <c r="A875" s="350" t="s">
        <v>2622</v>
      </c>
      <c r="B875" s="486" t="s">
        <v>304</v>
      </c>
      <c r="C875" s="487" t="s">
        <v>340</v>
      </c>
      <c r="D875" s="457" t="s">
        <v>1635</v>
      </c>
      <c r="E875" s="340"/>
      <c r="F875" s="350"/>
      <c r="G875" s="340"/>
      <c r="H875" s="340"/>
      <c r="I875" s="340"/>
      <c r="J875" s="340" t="s">
        <v>793</v>
      </c>
      <c r="K875" s="340" t="s">
        <v>793</v>
      </c>
      <c r="L875" s="340" t="s">
        <v>793</v>
      </c>
      <c r="M875" s="340" t="s">
        <v>293</v>
      </c>
      <c r="N875" s="340"/>
      <c r="O875" s="340"/>
      <c r="P875" s="340" t="s">
        <v>794</v>
      </c>
      <c r="Q875" s="340" t="s">
        <v>775</v>
      </c>
      <c r="R875" s="466"/>
      <c r="S875" s="354"/>
      <c r="T875" s="343"/>
      <c r="U875" s="342"/>
      <c r="V875" s="340" t="s">
        <v>339</v>
      </c>
      <c r="W875" s="350"/>
      <c r="X875" s="454"/>
      <c r="Y875" s="454"/>
      <c r="Z875" s="454"/>
    </row>
    <row r="876" spans="1:26" ht="14.25" hidden="1" customHeight="1">
      <c r="A876" s="350" t="s">
        <v>2622</v>
      </c>
      <c r="B876" s="372" t="s">
        <v>304</v>
      </c>
      <c r="C876" s="371" t="s">
        <v>341</v>
      </c>
      <c r="D876" s="399" t="s">
        <v>1635</v>
      </c>
      <c r="E876" s="340"/>
      <c r="F876" s="350"/>
      <c r="G876" s="340"/>
      <c r="H876" s="340"/>
      <c r="I876" s="340"/>
      <c r="J876" s="340" t="s">
        <v>793</v>
      </c>
      <c r="K876" s="350" t="s">
        <v>793</v>
      </c>
      <c r="L876" s="350" t="s">
        <v>793</v>
      </c>
      <c r="M876" s="340" t="s">
        <v>790</v>
      </c>
      <c r="N876" s="340"/>
      <c r="O876" s="340"/>
      <c r="P876" s="340" t="s">
        <v>794</v>
      </c>
      <c r="Q876" s="340" t="s">
        <v>775</v>
      </c>
      <c r="R876" s="353"/>
      <c r="S876" s="354"/>
      <c r="T876" s="343"/>
      <c r="U876" s="342"/>
      <c r="V876" s="340" t="s">
        <v>341</v>
      </c>
      <c r="W876" s="350"/>
      <c r="X876" s="454"/>
      <c r="Y876" s="454"/>
      <c r="Z876" s="454"/>
    </row>
    <row r="877" spans="1:26" ht="14.25" hidden="1" customHeight="1">
      <c r="A877" s="350" t="s">
        <v>2622</v>
      </c>
      <c r="B877" s="377" t="s">
        <v>304</v>
      </c>
      <c r="C877" s="378" t="s">
        <v>2049</v>
      </c>
      <c r="D877" s="352"/>
      <c r="E877" s="350">
        <v>197897</v>
      </c>
      <c r="F877" s="350"/>
      <c r="G877" s="350"/>
      <c r="H877" s="350"/>
      <c r="I877" s="350"/>
      <c r="J877" s="350" t="s">
        <v>793</v>
      </c>
      <c r="K877" s="350" t="s">
        <v>793</v>
      </c>
      <c r="L877" s="350" t="s">
        <v>793</v>
      </c>
      <c r="M877" s="350" t="s">
        <v>293</v>
      </c>
      <c r="N877" s="350">
        <v>21.004550930000001</v>
      </c>
      <c r="O877" s="350">
        <v>92.294601439999994</v>
      </c>
      <c r="P877" s="350"/>
      <c r="Q877" s="350"/>
      <c r="R877" s="467"/>
      <c r="S877" s="463"/>
      <c r="T877" s="373">
        <v>43300</v>
      </c>
      <c r="U877" s="355"/>
      <c r="V877" s="350"/>
      <c r="W877" s="350"/>
      <c r="X877" s="454"/>
      <c r="Y877" s="454"/>
      <c r="Z877" s="454"/>
    </row>
    <row r="878" spans="1:26" ht="14.25" hidden="1" customHeight="1">
      <c r="A878" s="350" t="s">
        <v>2622</v>
      </c>
      <c r="B878" s="158" t="s">
        <v>304</v>
      </c>
      <c r="C878" s="159" t="s">
        <v>682</v>
      </c>
      <c r="D878" s="457" t="s">
        <v>1635</v>
      </c>
      <c r="E878" s="153">
        <v>197866</v>
      </c>
      <c r="F878" s="153"/>
      <c r="G878" s="153"/>
      <c r="H878" s="153"/>
      <c r="I878" s="153"/>
      <c r="J878" s="153" t="s">
        <v>793</v>
      </c>
      <c r="K878" s="153" t="s">
        <v>793</v>
      </c>
      <c r="L878" s="153" t="s">
        <v>793</v>
      </c>
      <c r="M878" s="153" t="s">
        <v>790</v>
      </c>
      <c r="N878" s="153">
        <v>21.05834961</v>
      </c>
      <c r="O878" s="153">
        <v>92.336326600000007</v>
      </c>
      <c r="P878" s="153" t="s">
        <v>794</v>
      </c>
      <c r="Q878" s="153" t="s">
        <v>775</v>
      </c>
      <c r="R878" s="403"/>
      <c r="S878" s="402"/>
      <c r="T878" s="155">
        <v>42745</v>
      </c>
      <c r="U878" s="156"/>
      <c r="V878" s="153" t="s">
        <v>682</v>
      </c>
      <c r="W878" s="350"/>
      <c r="X878" s="454"/>
      <c r="Y878" s="454"/>
      <c r="Z878" s="454"/>
    </row>
    <row r="879" spans="1:26" ht="14.25" hidden="1" customHeight="1">
      <c r="A879" s="350" t="s">
        <v>2622</v>
      </c>
      <c r="B879" s="377" t="s">
        <v>304</v>
      </c>
      <c r="C879" s="378" t="s">
        <v>670</v>
      </c>
      <c r="D879" s="352" t="s">
        <v>1635</v>
      </c>
      <c r="E879" s="350"/>
      <c r="F879" s="350"/>
      <c r="G879" s="340"/>
      <c r="H879" s="340"/>
      <c r="I879" s="350"/>
      <c r="J879" s="340" t="s">
        <v>793</v>
      </c>
      <c r="K879" s="350" t="s">
        <v>793</v>
      </c>
      <c r="L879" s="350" t="s">
        <v>793</v>
      </c>
      <c r="M879" s="340" t="s">
        <v>293</v>
      </c>
      <c r="N879" s="340">
        <v>21.004550930000001</v>
      </c>
      <c r="O879" s="340">
        <v>92.294601439999994</v>
      </c>
      <c r="P879" s="340" t="s">
        <v>794</v>
      </c>
      <c r="Q879" s="340" t="s">
        <v>775</v>
      </c>
      <c r="R879" s="361"/>
      <c r="S879" s="354"/>
      <c r="T879" s="343"/>
      <c r="U879" s="342"/>
      <c r="V879" s="340" t="s">
        <v>670</v>
      </c>
      <c r="W879" s="350"/>
      <c r="X879" s="454"/>
      <c r="Y879" s="454"/>
      <c r="Z879" s="454"/>
    </row>
    <row r="880" spans="1:26" ht="14.25" hidden="1" customHeight="1">
      <c r="A880" s="350" t="s">
        <v>2622</v>
      </c>
      <c r="B880" s="476" t="s">
        <v>304</v>
      </c>
      <c r="C880" s="475" t="s">
        <v>2047</v>
      </c>
      <c r="D880" s="399"/>
      <c r="E880" s="454">
        <v>197983</v>
      </c>
      <c r="F880" s="350"/>
      <c r="G880" s="350"/>
      <c r="H880" s="350"/>
      <c r="I880" s="350"/>
      <c r="J880" s="350" t="s">
        <v>793</v>
      </c>
      <c r="K880" s="350" t="s">
        <v>793</v>
      </c>
      <c r="L880" s="350" t="s">
        <v>793</v>
      </c>
      <c r="M880" s="350" t="s">
        <v>678</v>
      </c>
      <c r="N880" s="350">
        <v>20.834699629999999</v>
      </c>
      <c r="O880" s="350">
        <v>92.372390749999994</v>
      </c>
      <c r="P880" s="350"/>
      <c r="Q880" s="350"/>
      <c r="R880" s="458"/>
      <c r="S880" s="354"/>
      <c r="T880" s="373">
        <v>43300</v>
      </c>
      <c r="U880" s="355"/>
      <c r="V880" s="350"/>
      <c r="W880" s="350"/>
      <c r="X880" s="454"/>
      <c r="Y880" s="454"/>
      <c r="Z880" s="454"/>
    </row>
    <row r="881" spans="1:26" ht="14.25" hidden="1" customHeight="1">
      <c r="A881" s="350" t="s">
        <v>2622</v>
      </c>
      <c r="B881" s="372" t="s">
        <v>304</v>
      </c>
      <c r="C881" s="371" t="s">
        <v>561</v>
      </c>
      <c r="D881" s="399" t="s">
        <v>1635</v>
      </c>
      <c r="E881" s="340">
        <v>198047</v>
      </c>
      <c r="F881" s="340"/>
      <c r="G881" s="340"/>
      <c r="H881" s="340"/>
      <c r="I881" s="340"/>
      <c r="J881" s="340" t="s">
        <v>793</v>
      </c>
      <c r="K881" s="340" t="s">
        <v>793</v>
      </c>
      <c r="L881" s="340" t="s">
        <v>793</v>
      </c>
      <c r="M881" s="340" t="s">
        <v>790</v>
      </c>
      <c r="N881" s="340">
        <v>20.717479709999999</v>
      </c>
      <c r="O881" s="340">
        <v>92.437492370000001</v>
      </c>
      <c r="P881" s="340" t="s">
        <v>794</v>
      </c>
      <c r="Q881" s="340" t="s">
        <v>775</v>
      </c>
      <c r="R881" s="353"/>
      <c r="S881" s="354"/>
      <c r="T881" s="343"/>
      <c r="U881" s="342"/>
      <c r="V881" s="340" t="s">
        <v>561</v>
      </c>
      <c r="W881" s="350"/>
      <c r="X881" s="454"/>
      <c r="Y881" s="454"/>
      <c r="Z881" s="454"/>
    </row>
    <row r="882" spans="1:26" ht="14.25" hidden="1" customHeight="1">
      <c r="A882" s="350" t="s">
        <v>2622</v>
      </c>
      <c r="B882" s="372" t="s">
        <v>304</v>
      </c>
      <c r="C882" s="371" t="s">
        <v>2499</v>
      </c>
      <c r="D882" s="399"/>
      <c r="E882" s="340"/>
      <c r="F882" s="340" t="s">
        <v>2611</v>
      </c>
      <c r="G882" s="340"/>
      <c r="H882" s="340"/>
      <c r="I882" s="340"/>
      <c r="J882" s="340" t="s">
        <v>793</v>
      </c>
      <c r="K882" s="340" t="s">
        <v>793</v>
      </c>
      <c r="L882" s="340" t="s">
        <v>793</v>
      </c>
      <c r="M882" s="340" t="s">
        <v>293</v>
      </c>
      <c r="N882" s="340"/>
      <c r="O882" s="340"/>
      <c r="P882" s="340"/>
      <c r="Q882" s="340"/>
      <c r="R882" s="353"/>
      <c r="S882" s="354"/>
      <c r="T882" s="343"/>
      <c r="U882" s="342"/>
      <c r="V882" s="340"/>
      <c r="W882" s="350"/>
      <c r="X882" s="454"/>
      <c r="Y882" s="454"/>
      <c r="Z882" s="454"/>
    </row>
    <row r="883" spans="1:26" ht="14.25" hidden="1" customHeight="1">
      <c r="A883" s="459" t="s">
        <v>2622</v>
      </c>
      <c r="B883" s="486" t="s">
        <v>304</v>
      </c>
      <c r="C883" s="487" t="s">
        <v>2784</v>
      </c>
      <c r="D883" s="457"/>
      <c r="E883" s="340"/>
      <c r="F883" s="350"/>
      <c r="G883" s="340"/>
      <c r="H883" s="340"/>
      <c r="I883" s="340"/>
      <c r="J883" s="340" t="s">
        <v>793</v>
      </c>
      <c r="K883" s="340" t="s">
        <v>793</v>
      </c>
      <c r="L883" s="340" t="s">
        <v>793</v>
      </c>
      <c r="M883" s="340"/>
      <c r="N883" s="340"/>
      <c r="O883" s="340"/>
      <c r="P883" s="340"/>
      <c r="Q883" s="340"/>
      <c r="R883" s="466"/>
      <c r="S883" s="354"/>
      <c r="T883" s="343"/>
      <c r="U883" s="466"/>
      <c r="V883" s="340"/>
      <c r="W883" s="458"/>
      <c r="X883" s="454"/>
      <c r="Y883" s="454"/>
      <c r="Z883" s="454"/>
    </row>
    <row r="884" spans="1:26" ht="14.25" hidden="1" customHeight="1">
      <c r="A884" s="350" t="s">
        <v>2622</v>
      </c>
      <c r="B884" s="377" t="s">
        <v>304</v>
      </c>
      <c r="C884" s="378" t="s">
        <v>2034</v>
      </c>
      <c r="D884" s="352"/>
      <c r="E884" s="340">
        <v>220737</v>
      </c>
      <c r="F884" s="340" t="s">
        <v>543</v>
      </c>
      <c r="G884" s="340"/>
      <c r="H884" s="340"/>
      <c r="I884" s="340"/>
      <c r="J884" s="340" t="s">
        <v>793</v>
      </c>
      <c r="K884" s="340" t="s">
        <v>793</v>
      </c>
      <c r="L884" s="340" t="s">
        <v>793</v>
      </c>
      <c r="M884" s="340" t="s">
        <v>293</v>
      </c>
      <c r="N884" s="340">
        <v>20.806211470000001</v>
      </c>
      <c r="O884" s="340">
        <v>92.404357910000002</v>
      </c>
      <c r="P884" s="340"/>
      <c r="Q884" s="340"/>
      <c r="R884" s="361"/>
      <c r="S884" s="354"/>
      <c r="T884" s="343">
        <v>43300</v>
      </c>
      <c r="U884" s="342"/>
      <c r="V884" s="340"/>
      <c r="W884" s="350"/>
      <c r="X884" s="454"/>
      <c r="Y884" s="454"/>
      <c r="Z884" s="454"/>
    </row>
    <row r="885" spans="1:26" ht="14.25" hidden="1" customHeight="1">
      <c r="A885" s="350" t="s">
        <v>2622</v>
      </c>
      <c r="B885" s="476" t="s">
        <v>304</v>
      </c>
      <c r="C885" s="475" t="s">
        <v>2017</v>
      </c>
      <c r="D885" s="399"/>
      <c r="E885" s="340">
        <v>197940</v>
      </c>
      <c r="F885" s="340"/>
      <c r="G885" s="340"/>
      <c r="H885" s="340"/>
      <c r="I885" s="340"/>
      <c r="J885" s="340" t="s">
        <v>793</v>
      </c>
      <c r="K885" s="340" t="s">
        <v>793</v>
      </c>
      <c r="L885" s="340" t="s">
        <v>793</v>
      </c>
      <c r="M885" s="340" t="s">
        <v>790</v>
      </c>
      <c r="N885" s="340">
        <v>20.836729049999999</v>
      </c>
      <c r="O885" s="340">
        <v>92.350952149999998</v>
      </c>
      <c r="P885" s="340"/>
      <c r="Q885" s="340"/>
      <c r="R885" s="458"/>
      <c r="S885" s="354"/>
      <c r="T885" s="343">
        <v>43300</v>
      </c>
      <c r="U885" s="342"/>
      <c r="V885" s="340"/>
      <c r="W885" s="350"/>
      <c r="X885" s="454"/>
      <c r="Y885" s="454"/>
      <c r="Z885" s="454"/>
    </row>
    <row r="886" spans="1:26" ht="14.25" hidden="1" customHeight="1">
      <c r="A886" s="350" t="s">
        <v>2622</v>
      </c>
      <c r="B886" s="486" t="s">
        <v>304</v>
      </c>
      <c r="C886" s="487" t="s">
        <v>2016</v>
      </c>
      <c r="D886" s="457"/>
      <c r="E886" s="340">
        <v>197940</v>
      </c>
      <c r="F886" s="340"/>
      <c r="G886" s="340"/>
      <c r="H886" s="340"/>
      <c r="I886" s="340"/>
      <c r="J886" s="340" t="s">
        <v>793</v>
      </c>
      <c r="K886" s="340" t="s">
        <v>793</v>
      </c>
      <c r="L886" s="340" t="s">
        <v>793</v>
      </c>
      <c r="M886" s="340" t="s">
        <v>790</v>
      </c>
      <c r="N886" s="340">
        <v>20.836729049999999</v>
      </c>
      <c r="O886" s="340">
        <v>92.350952149999998</v>
      </c>
      <c r="P886" s="340"/>
      <c r="Q886" s="340"/>
      <c r="R886" s="466"/>
      <c r="S886" s="354"/>
      <c r="T886" s="343">
        <v>43300</v>
      </c>
      <c r="U886" s="342"/>
      <c r="V886" s="340"/>
      <c r="W886" s="350"/>
      <c r="X886" s="454"/>
      <c r="Y886" s="454"/>
      <c r="Z886" s="454"/>
    </row>
    <row r="887" spans="1:26" ht="14.25" hidden="1" customHeight="1">
      <c r="A887" s="350" t="s">
        <v>2622</v>
      </c>
      <c r="B887" s="486" t="s">
        <v>304</v>
      </c>
      <c r="C887" s="487" t="s">
        <v>2014</v>
      </c>
      <c r="D887" s="457"/>
      <c r="E887" s="456">
        <v>197940</v>
      </c>
      <c r="F887" s="350"/>
      <c r="G887" s="350"/>
      <c r="H887" s="350"/>
      <c r="I887" s="350"/>
      <c r="J887" s="340" t="s">
        <v>793</v>
      </c>
      <c r="K887" s="340" t="s">
        <v>793</v>
      </c>
      <c r="L887" s="340" t="s">
        <v>793</v>
      </c>
      <c r="M887" s="350" t="s">
        <v>790</v>
      </c>
      <c r="N887" s="350">
        <v>20.836729049999999</v>
      </c>
      <c r="O887" s="350">
        <v>92.350952149999998</v>
      </c>
      <c r="P887" s="340"/>
      <c r="Q887" s="350"/>
      <c r="R887" s="466"/>
      <c r="S887" s="354"/>
      <c r="T887" s="373">
        <v>43300</v>
      </c>
      <c r="U887" s="355"/>
      <c r="V887" s="350"/>
      <c r="W887" s="350"/>
      <c r="X887" s="454"/>
      <c r="Y887" s="454"/>
      <c r="Z887" s="454"/>
    </row>
    <row r="888" spans="1:26" ht="14.25" hidden="1" customHeight="1">
      <c r="A888" s="350" t="s">
        <v>2622</v>
      </c>
      <c r="B888" s="372" t="s">
        <v>304</v>
      </c>
      <c r="C888" s="371" t="s">
        <v>2083</v>
      </c>
      <c r="D888" s="399"/>
      <c r="E888" s="350">
        <v>197940</v>
      </c>
      <c r="F888" s="350"/>
      <c r="G888" s="350"/>
      <c r="H888" s="350"/>
      <c r="I888" s="350"/>
      <c r="J888" s="340" t="s">
        <v>793</v>
      </c>
      <c r="K888" s="350" t="s">
        <v>793</v>
      </c>
      <c r="L888" s="350" t="s">
        <v>793</v>
      </c>
      <c r="M888" s="350" t="s">
        <v>678</v>
      </c>
      <c r="N888" s="350">
        <v>20.836729049999999</v>
      </c>
      <c r="O888" s="350">
        <v>92.350952149999998</v>
      </c>
      <c r="P888" s="340"/>
      <c r="Q888" s="350"/>
      <c r="R888" s="353"/>
      <c r="S888" s="354"/>
      <c r="T888" s="373">
        <v>43300</v>
      </c>
      <c r="U888" s="355"/>
      <c r="V888" s="350"/>
      <c r="W888" s="350"/>
      <c r="X888" s="454"/>
      <c r="Y888" s="454"/>
      <c r="Z888" s="454"/>
    </row>
    <row r="889" spans="1:26" ht="14.25" hidden="1" customHeight="1">
      <c r="A889" s="350" t="s">
        <v>2622</v>
      </c>
      <c r="B889" s="372" t="s">
        <v>304</v>
      </c>
      <c r="C889" s="371" t="s">
        <v>2064</v>
      </c>
      <c r="D889" s="399"/>
      <c r="E889" s="340">
        <v>197933</v>
      </c>
      <c r="F889" s="340"/>
      <c r="G889" s="340"/>
      <c r="H889" s="340"/>
      <c r="I889" s="340"/>
      <c r="J889" s="340" t="s">
        <v>793</v>
      </c>
      <c r="K889" s="340" t="s">
        <v>793</v>
      </c>
      <c r="L889" s="340" t="s">
        <v>793</v>
      </c>
      <c r="M889" s="340" t="s">
        <v>790</v>
      </c>
      <c r="N889" s="340">
        <v>20.85235977</v>
      </c>
      <c r="O889" s="350">
        <v>92.352790830000004</v>
      </c>
      <c r="P889" s="340"/>
      <c r="Q889" s="340"/>
      <c r="R889" s="353"/>
      <c r="S889" s="354"/>
      <c r="T889" s="343">
        <v>43300</v>
      </c>
      <c r="U889" s="342"/>
      <c r="V889" s="340"/>
      <c r="W889" s="350"/>
      <c r="X889" s="454"/>
      <c r="Y889" s="454"/>
      <c r="Z889" s="454"/>
    </row>
    <row r="890" spans="1:26" ht="14.25" hidden="1" customHeight="1">
      <c r="A890" s="350" t="s">
        <v>2622</v>
      </c>
      <c r="B890" s="372" t="s">
        <v>304</v>
      </c>
      <c r="C890" s="371" t="s">
        <v>683</v>
      </c>
      <c r="D890" s="399" t="s">
        <v>1635</v>
      </c>
      <c r="E890" s="340" t="s">
        <v>1398</v>
      </c>
      <c r="F890" s="340"/>
      <c r="G890" s="340"/>
      <c r="H890" s="340" t="s">
        <v>41</v>
      </c>
      <c r="I890" s="340"/>
      <c r="J890" s="340" t="s">
        <v>793</v>
      </c>
      <c r="K890" s="340" t="s">
        <v>793</v>
      </c>
      <c r="L890" s="340" t="s">
        <v>1635</v>
      </c>
      <c r="M890" s="340" t="s">
        <v>790</v>
      </c>
      <c r="N890" s="340">
        <v>21.066663999999999</v>
      </c>
      <c r="O890" s="340">
        <v>92.338031000000001</v>
      </c>
      <c r="P890" s="340" t="s">
        <v>756</v>
      </c>
      <c r="Q890" s="340" t="s">
        <v>775</v>
      </c>
      <c r="R890" s="353"/>
      <c r="S890" s="354"/>
      <c r="T890" s="343">
        <v>43248</v>
      </c>
      <c r="U890" s="342" t="s">
        <v>1876</v>
      </c>
      <c r="V890" s="340"/>
      <c r="W890" s="350"/>
      <c r="X890" s="454"/>
      <c r="Y890" s="454"/>
      <c r="Z890" s="454"/>
    </row>
    <row r="891" spans="1:26" ht="14.25" hidden="1" customHeight="1">
      <c r="A891" s="454" t="s">
        <v>2622</v>
      </c>
      <c r="B891" s="486" t="s">
        <v>304</v>
      </c>
      <c r="C891" s="487" t="s">
        <v>1989</v>
      </c>
      <c r="D891" s="352"/>
      <c r="E891" s="454">
        <v>197830</v>
      </c>
      <c r="F891" s="454" t="s">
        <v>1985</v>
      </c>
      <c r="G891" s="454"/>
      <c r="H891" s="454"/>
      <c r="I891" s="454"/>
      <c r="J891" s="454" t="s">
        <v>793</v>
      </c>
      <c r="K891" s="454" t="s">
        <v>793</v>
      </c>
      <c r="L891" s="454" t="s">
        <v>793</v>
      </c>
      <c r="M891" s="454" t="s">
        <v>293</v>
      </c>
      <c r="N891" s="454">
        <v>21.218200679999999</v>
      </c>
      <c r="O891" s="454">
        <v>92.323173519999997</v>
      </c>
      <c r="P891" s="454" t="s">
        <v>794</v>
      </c>
      <c r="Q891" s="454"/>
      <c r="R891" s="466"/>
      <c r="S891" s="459"/>
      <c r="T891" s="478">
        <v>43294</v>
      </c>
      <c r="U891" s="460" t="s">
        <v>1983</v>
      </c>
      <c r="V891" s="454"/>
      <c r="W891" s="454"/>
      <c r="X891" s="454"/>
      <c r="Y891" s="454"/>
      <c r="Z891" s="454"/>
    </row>
    <row r="892" spans="1:26" ht="14.25" hidden="1" customHeight="1">
      <c r="A892" s="350" t="s">
        <v>2622</v>
      </c>
      <c r="B892" s="486" t="s">
        <v>304</v>
      </c>
      <c r="C892" s="487" t="s">
        <v>2076</v>
      </c>
      <c r="D892" s="457"/>
      <c r="E892" s="340">
        <v>197835</v>
      </c>
      <c r="F892" s="350"/>
      <c r="G892" s="340"/>
      <c r="H892" s="340"/>
      <c r="I892" s="340"/>
      <c r="J892" s="340" t="s">
        <v>793</v>
      </c>
      <c r="K892" s="340" t="s">
        <v>793</v>
      </c>
      <c r="L892" s="340" t="s">
        <v>793</v>
      </c>
      <c r="M892" s="340" t="s">
        <v>293</v>
      </c>
      <c r="N892" s="340">
        <v>21.218610760000001</v>
      </c>
      <c r="O892" s="340">
        <v>92.300231929999995</v>
      </c>
      <c r="P892" s="340"/>
      <c r="Q892" s="340"/>
      <c r="R892" s="466"/>
      <c r="S892" s="354"/>
      <c r="T892" s="343">
        <v>43300</v>
      </c>
      <c r="U892" s="342"/>
      <c r="V892" s="340"/>
      <c r="W892" s="350"/>
      <c r="X892" s="454"/>
      <c r="Y892" s="454"/>
      <c r="Z892" s="454"/>
    </row>
    <row r="893" spans="1:26" ht="14.25" hidden="1" customHeight="1">
      <c r="A893" s="459" t="s">
        <v>2622</v>
      </c>
      <c r="B893" s="377" t="s">
        <v>304</v>
      </c>
      <c r="C893" s="487" t="s">
        <v>2785</v>
      </c>
      <c r="D893" s="352"/>
      <c r="E893" s="340">
        <v>198002</v>
      </c>
      <c r="F893" s="350" t="s">
        <v>2789</v>
      </c>
      <c r="G893" s="340"/>
      <c r="H893" s="340"/>
      <c r="I893" s="340"/>
      <c r="J893" s="340" t="s">
        <v>793</v>
      </c>
      <c r="K893" s="350" t="s">
        <v>793</v>
      </c>
      <c r="L893" s="350" t="s">
        <v>793</v>
      </c>
      <c r="M893" s="340" t="s">
        <v>790</v>
      </c>
      <c r="N893" s="340">
        <v>20.7818698883057</v>
      </c>
      <c r="O893" s="340">
        <v>92.393142700195298</v>
      </c>
      <c r="P893" s="340" t="s">
        <v>794</v>
      </c>
      <c r="Q893" s="340" t="s">
        <v>775</v>
      </c>
      <c r="R893" s="361"/>
      <c r="S893" s="354"/>
      <c r="T893" s="343"/>
      <c r="U893" s="466"/>
      <c r="V893" s="456" t="s">
        <v>589</v>
      </c>
      <c r="W893" s="458"/>
      <c r="X893" s="454"/>
      <c r="Y893" s="454"/>
      <c r="Z893" s="454"/>
    </row>
    <row r="894" spans="1:26" ht="14.25" hidden="1" customHeight="1">
      <c r="A894" s="350" t="s">
        <v>2622</v>
      </c>
      <c r="B894" s="372" t="s">
        <v>304</v>
      </c>
      <c r="C894" s="371" t="s">
        <v>2040</v>
      </c>
      <c r="D894" s="399"/>
      <c r="E894" s="454" t="s">
        <v>2085</v>
      </c>
      <c r="F894" s="340"/>
      <c r="G894" s="340"/>
      <c r="H894" s="340"/>
      <c r="I894" s="340"/>
      <c r="J894" s="340" t="s">
        <v>793</v>
      </c>
      <c r="K894" s="340" t="s">
        <v>793</v>
      </c>
      <c r="L894" s="340" t="s">
        <v>793</v>
      </c>
      <c r="M894" s="340" t="s">
        <v>293</v>
      </c>
      <c r="N894" s="340"/>
      <c r="O894" s="340"/>
      <c r="P894" s="340"/>
      <c r="Q894" s="340"/>
      <c r="R894" s="353"/>
      <c r="S894" s="354"/>
      <c r="T894" s="343">
        <v>43300</v>
      </c>
      <c r="U894" s="342"/>
      <c r="V894" s="340"/>
      <c r="W894" s="350"/>
      <c r="X894" s="454"/>
      <c r="Y894" s="454"/>
      <c r="Z894" s="454"/>
    </row>
    <row r="895" spans="1:26" ht="14.25" hidden="1" customHeight="1">
      <c r="A895" s="350" t="s">
        <v>2622</v>
      </c>
      <c r="B895" s="476" t="s">
        <v>304</v>
      </c>
      <c r="C895" s="371" t="s">
        <v>2039</v>
      </c>
      <c r="D895" s="399"/>
      <c r="E895" s="454" t="s">
        <v>2086</v>
      </c>
      <c r="F895" s="454"/>
      <c r="G895" s="454"/>
      <c r="H895" s="454"/>
      <c r="I895" s="454"/>
      <c r="J895" s="454" t="s">
        <v>793</v>
      </c>
      <c r="K895" s="454" t="s">
        <v>793</v>
      </c>
      <c r="L895" s="454" t="s">
        <v>793</v>
      </c>
      <c r="M895" s="454" t="s">
        <v>293</v>
      </c>
      <c r="N895" s="454"/>
      <c r="O895" s="454"/>
      <c r="P895" s="340"/>
      <c r="Q895" s="454"/>
      <c r="R895" s="458"/>
      <c r="S895" s="459"/>
      <c r="T895" s="478">
        <v>43300</v>
      </c>
      <c r="U895" s="460"/>
      <c r="V895" s="454"/>
      <c r="W895" s="350"/>
      <c r="X895" s="454"/>
      <c r="Y895" s="454"/>
      <c r="Z895" s="454"/>
    </row>
    <row r="896" spans="1:26" ht="14.25" hidden="1" customHeight="1">
      <c r="A896" s="350" t="s">
        <v>2622</v>
      </c>
      <c r="B896" s="372" t="s">
        <v>304</v>
      </c>
      <c r="C896" s="371" t="s">
        <v>2038</v>
      </c>
      <c r="D896" s="399"/>
      <c r="E896" s="350" t="s">
        <v>2087</v>
      </c>
      <c r="F896" s="350"/>
      <c r="G896" s="340"/>
      <c r="H896" s="340"/>
      <c r="I896" s="350"/>
      <c r="J896" s="340" t="s">
        <v>793</v>
      </c>
      <c r="K896" s="340" t="s">
        <v>793</v>
      </c>
      <c r="L896" s="350" t="s">
        <v>793</v>
      </c>
      <c r="M896" s="340" t="s">
        <v>293</v>
      </c>
      <c r="N896" s="340"/>
      <c r="O896" s="340"/>
      <c r="P896" s="340"/>
      <c r="Q896" s="340"/>
      <c r="R896" s="353"/>
      <c r="S896" s="354"/>
      <c r="T896" s="343">
        <v>43300</v>
      </c>
      <c r="U896" s="342"/>
      <c r="V896" s="340"/>
      <c r="W896" s="350"/>
      <c r="X896" s="454"/>
      <c r="Y896" s="454"/>
      <c r="Z896" s="454"/>
    </row>
    <row r="897" spans="1:26" ht="14.25" hidden="1" customHeight="1">
      <c r="A897" s="350" t="s">
        <v>2622</v>
      </c>
      <c r="B897" s="476" t="s">
        <v>304</v>
      </c>
      <c r="C897" s="475" t="s">
        <v>2037</v>
      </c>
      <c r="D897" s="399"/>
      <c r="E897" s="350" t="s">
        <v>2088</v>
      </c>
      <c r="F897" s="350"/>
      <c r="G897" s="350"/>
      <c r="H897" s="350"/>
      <c r="I897" s="350"/>
      <c r="J897" s="350" t="s">
        <v>793</v>
      </c>
      <c r="K897" s="350" t="s">
        <v>793</v>
      </c>
      <c r="L897" s="350" t="s">
        <v>793</v>
      </c>
      <c r="M897" s="350" t="s">
        <v>293</v>
      </c>
      <c r="N897" s="350"/>
      <c r="O897" s="350"/>
      <c r="P897" s="350"/>
      <c r="Q897" s="350"/>
      <c r="R897" s="458"/>
      <c r="S897" s="354"/>
      <c r="T897" s="373">
        <v>43300</v>
      </c>
      <c r="U897" s="355"/>
      <c r="V897" s="350"/>
      <c r="W897" s="350"/>
      <c r="X897" s="454"/>
      <c r="Y897" s="454"/>
      <c r="Z897" s="454"/>
    </row>
    <row r="898" spans="1:26" ht="14.25" hidden="1" customHeight="1">
      <c r="A898" s="350" t="s">
        <v>2622</v>
      </c>
      <c r="B898" s="476" t="s">
        <v>304</v>
      </c>
      <c r="C898" s="475" t="s">
        <v>1884</v>
      </c>
      <c r="D898" s="399"/>
      <c r="E898" s="350">
        <v>198016</v>
      </c>
      <c r="F898" s="350"/>
      <c r="G898" s="350"/>
      <c r="H898" s="350"/>
      <c r="I898" s="350"/>
      <c r="J898" s="350" t="s">
        <v>793</v>
      </c>
      <c r="K898" s="350" t="s">
        <v>793</v>
      </c>
      <c r="L898" s="350" t="s">
        <v>793</v>
      </c>
      <c r="M898" s="350" t="s">
        <v>293</v>
      </c>
      <c r="N898" s="350">
        <v>20.731571200000001</v>
      </c>
      <c r="O898" s="350">
        <v>92.428176879999995</v>
      </c>
      <c r="P898" s="350" t="s">
        <v>794</v>
      </c>
      <c r="Q898" s="350" t="s">
        <v>1883</v>
      </c>
      <c r="R898" s="458"/>
      <c r="S898" s="354"/>
      <c r="T898" s="373">
        <v>43245</v>
      </c>
      <c r="U898" s="355"/>
      <c r="V898" s="350"/>
      <c r="W898" s="350"/>
      <c r="X898" s="454"/>
      <c r="Y898" s="454"/>
      <c r="Z898" s="454"/>
    </row>
    <row r="899" spans="1:26" ht="14.25" hidden="1" customHeight="1">
      <c r="A899" s="406" t="s">
        <v>2622</v>
      </c>
      <c r="B899" s="407" t="s">
        <v>304</v>
      </c>
      <c r="C899" s="416" t="s">
        <v>2659</v>
      </c>
      <c r="D899" s="352"/>
      <c r="E899" s="408">
        <v>198085</v>
      </c>
      <c r="F899" s="408" t="s">
        <v>2645</v>
      </c>
      <c r="G899" s="408"/>
      <c r="H899" s="408"/>
      <c r="I899" s="408"/>
      <c r="J899" s="408" t="s">
        <v>2627</v>
      </c>
      <c r="K899" s="408" t="s">
        <v>2596</v>
      </c>
      <c r="L899" s="408" t="s">
        <v>2596</v>
      </c>
      <c r="M899" s="408"/>
      <c r="N899" s="408">
        <v>20.4804992675781</v>
      </c>
      <c r="O899" s="482">
        <v>92.611358642578097</v>
      </c>
      <c r="P899" s="408"/>
      <c r="Q899" s="408" t="s">
        <v>2601</v>
      </c>
      <c r="R899" s="409"/>
      <c r="S899" s="406"/>
      <c r="T899" s="410">
        <v>43580</v>
      </c>
      <c r="U899" s="411" t="s">
        <v>2646</v>
      </c>
      <c r="V899" s="412"/>
      <c r="W899" s="458"/>
      <c r="X899" s="454"/>
      <c r="Y899" s="454"/>
      <c r="Z899" s="454"/>
    </row>
    <row r="900" spans="1:26" ht="14.25" hidden="1" customHeight="1">
      <c r="A900" s="350" t="s">
        <v>2622</v>
      </c>
      <c r="B900" s="372" t="s">
        <v>304</v>
      </c>
      <c r="C900" s="371" t="s">
        <v>1727</v>
      </c>
      <c r="D900" s="399"/>
      <c r="E900" s="340">
        <v>197917</v>
      </c>
      <c r="F900" s="350"/>
      <c r="G900" s="340"/>
      <c r="H900" s="340"/>
      <c r="I900" s="340"/>
      <c r="J900" s="340" t="s">
        <v>793</v>
      </c>
      <c r="K900" s="340" t="s">
        <v>793</v>
      </c>
      <c r="L900" s="350" t="s">
        <v>793</v>
      </c>
      <c r="M900" s="340" t="s">
        <v>293</v>
      </c>
      <c r="N900" s="340">
        <v>20.943050379999999</v>
      </c>
      <c r="O900" s="340">
        <v>92.315856929999995</v>
      </c>
      <c r="P900" s="340"/>
      <c r="Q900" s="340"/>
      <c r="R900" s="353"/>
      <c r="S900" s="354"/>
      <c r="T900" s="343">
        <v>43300</v>
      </c>
      <c r="U900" s="342"/>
      <c r="V900" s="340"/>
      <c r="W900" s="350"/>
      <c r="X900" s="454"/>
      <c r="Y900" s="454"/>
      <c r="Z900" s="454"/>
    </row>
    <row r="901" spans="1:26" ht="14.25" hidden="1" customHeight="1">
      <c r="A901" s="350" t="s">
        <v>2622</v>
      </c>
      <c r="B901" s="486" t="s">
        <v>304</v>
      </c>
      <c r="C901" s="487" t="s">
        <v>2663</v>
      </c>
      <c r="D901" s="457"/>
      <c r="E901" s="340">
        <v>220747</v>
      </c>
      <c r="F901" s="350"/>
      <c r="G901" s="340"/>
      <c r="H901" s="340"/>
      <c r="I901" s="340"/>
      <c r="J901" s="340" t="s">
        <v>793</v>
      </c>
      <c r="K901" s="340" t="s">
        <v>793</v>
      </c>
      <c r="L901" s="340" t="s">
        <v>793</v>
      </c>
      <c r="M901" s="340" t="s">
        <v>2060</v>
      </c>
      <c r="N901" s="340">
        <v>21.153581620000001</v>
      </c>
      <c r="O901" s="340">
        <v>92.250885010000005</v>
      </c>
      <c r="P901" s="340" t="s">
        <v>794</v>
      </c>
      <c r="Q901" s="340"/>
      <c r="R901" s="466"/>
      <c r="S901" s="354"/>
      <c r="T901" s="343">
        <v>43300</v>
      </c>
      <c r="U901" s="342"/>
      <c r="V901" s="340"/>
      <c r="W901" s="350"/>
      <c r="X901" s="454"/>
      <c r="Y901" s="454"/>
      <c r="Z901" s="454"/>
    </row>
    <row r="902" spans="1:26" ht="14.25" hidden="1" customHeight="1">
      <c r="A902" s="350" t="s">
        <v>2622</v>
      </c>
      <c r="B902" s="372" t="s">
        <v>304</v>
      </c>
      <c r="C902" s="371" t="s">
        <v>2662</v>
      </c>
      <c r="D902" s="399"/>
      <c r="E902" s="456">
        <v>220747</v>
      </c>
      <c r="F902" s="340" t="s">
        <v>1986</v>
      </c>
      <c r="G902" s="340"/>
      <c r="H902" s="340"/>
      <c r="I902" s="340"/>
      <c r="J902" s="340" t="s">
        <v>793</v>
      </c>
      <c r="K902" s="350" t="s">
        <v>793</v>
      </c>
      <c r="L902" s="350" t="s">
        <v>793</v>
      </c>
      <c r="M902" s="340" t="s">
        <v>293</v>
      </c>
      <c r="N902" s="340">
        <v>21.153581620000001</v>
      </c>
      <c r="O902" s="340">
        <v>92.250885010000005</v>
      </c>
      <c r="P902" s="340" t="s">
        <v>794</v>
      </c>
      <c r="Q902" s="340"/>
      <c r="R902" s="458"/>
      <c r="S902" s="459"/>
      <c r="T902" s="343">
        <v>43294</v>
      </c>
      <c r="U902" s="342" t="s">
        <v>1983</v>
      </c>
      <c r="V902" s="340"/>
      <c r="W902" s="350"/>
      <c r="X902" s="454"/>
      <c r="Y902" s="454"/>
      <c r="Z902" s="454"/>
    </row>
    <row r="903" spans="1:26" ht="14.25" hidden="1" customHeight="1">
      <c r="A903" s="350" t="s">
        <v>2622</v>
      </c>
      <c r="B903" s="486" t="s">
        <v>304</v>
      </c>
      <c r="C903" s="371" t="s">
        <v>2027</v>
      </c>
      <c r="D903" s="400"/>
      <c r="E903" s="456">
        <v>197957</v>
      </c>
      <c r="F903" s="456"/>
      <c r="G903" s="456"/>
      <c r="H903" s="456"/>
      <c r="I903" s="456"/>
      <c r="J903" s="456" t="s">
        <v>793</v>
      </c>
      <c r="K903" s="456" t="s">
        <v>793</v>
      </c>
      <c r="L903" s="456" t="s">
        <v>793</v>
      </c>
      <c r="M903" s="456" t="s">
        <v>790</v>
      </c>
      <c r="N903" s="456">
        <v>20.900329589999998</v>
      </c>
      <c r="O903" s="456">
        <v>92.362213130000001</v>
      </c>
      <c r="P903" s="340"/>
      <c r="Q903" s="456"/>
      <c r="R903" s="467"/>
      <c r="S903" s="463"/>
      <c r="T903" s="479">
        <v>43300</v>
      </c>
      <c r="U903" s="464"/>
      <c r="V903" s="456"/>
      <c r="W903" s="350"/>
      <c r="X903" s="454"/>
      <c r="Y903" s="454"/>
      <c r="Z903" s="454"/>
    </row>
    <row r="904" spans="1:26" ht="14.25" hidden="1" customHeight="1">
      <c r="A904" s="350" t="s">
        <v>2622</v>
      </c>
      <c r="B904" s="372" t="s">
        <v>304</v>
      </c>
      <c r="C904" s="371" t="s">
        <v>686</v>
      </c>
      <c r="D904" s="399" t="s">
        <v>1635</v>
      </c>
      <c r="E904" s="350">
        <v>220722</v>
      </c>
      <c r="F904" s="350"/>
      <c r="G904" s="340"/>
      <c r="H904" s="340"/>
      <c r="I904" s="340"/>
      <c r="J904" s="340" t="s">
        <v>793</v>
      </c>
      <c r="K904" s="350" t="s">
        <v>793</v>
      </c>
      <c r="L904" s="350" t="s">
        <v>793</v>
      </c>
      <c r="M904" s="340" t="s">
        <v>790</v>
      </c>
      <c r="N904" s="340">
        <v>21.200752260000002</v>
      </c>
      <c r="O904" s="340">
        <v>92.309303279999995</v>
      </c>
      <c r="P904" s="340" t="s">
        <v>794</v>
      </c>
      <c r="Q904" s="340" t="s">
        <v>775</v>
      </c>
      <c r="R904" s="353"/>
      <c r="S904" s="354"/>
      <c r="T904" s="343"/>
      <c r="U904" s="342"/>
      <c r="V904" s="340" t="s">
        <v>954</v>
      </c>
      <c r="W904" s="350"/>
      <c r="X904" s="454"/>
      <c r="Y904" s="454"/>
      <c r="Z904" s="454"/>
    </row>
    <row r="905" spans="1:26" ht="14.25" hidden="1" customHeight="1">
      <c r="A905" s="350" t="s">
        <v>2622</v>
      </c>
      <c r="B905" s="486" t="s">
        <v>304</v>
      </c>
      <c r="C905" s="487" t="s">
        <v>621</v>
      </c>
      <c r="D905" s="457" t="s">
        <v>1635</v>
      </c>
      <c r="E905" s="340" t="s">
        <v>1388</v>
      </c>
      <c r="F905" s="350"/>
      <c r="G905" s="340"/>
      <c r="H905" s="340" t="s">
        <v>41</v>
      </c>
      <c r="I905" s="340"/>
      <c r="J905" s="340" t="s">
        <v>793</v>
      </c>
      <c r="K905" s="350" t="s">
        <v>793</v>
      </c>
      <c r="L905" s="350" t="s">
        <v>1635</v>
      </c>
      <c r="M905" s="340" t="s">
        <v>790</v>
      </c>
      <c r="N905" s="340">
        <v>20.824517</v>
      </c>
      <c r="O905" s="340">
        <v>92.401293999999993</v>
      </c>
      <c r="P905" s="340" t="s">
        <v>756</v>
      </c>
      <c r="Q905" s="340"/>
      <c r="R905" s="466"/>
      <c r="S905" s="354"/>
      <c r="T905" s="343">
        <v>43248</v>
      </c>
      <c r="U905" s="342" t="s">
        <v>1876</v>
      </c>
      <c r="V905" s="340" t="s">
        <v>936</v>
      </c>
      <c r="W905" s="350"/>
      <c r="X905" s="454"/>
      <c r="Y905" s="454"/>
      <c r="Z905" s="454"/>
    </row>
    <row r="906" spans="1:26" ht="14.25" hidden="1" customHeight="1">
      <c r="A906" s="350" t="s">
        <v>2622</v>
      </c>
      <c r="B906" s="486" t="s">
        <v>304</v>
      </c>
      <c r="C906" s="487" t="s">
        <v>2029</v>
      </c>
      <c r="D906" s="457"/>
      <c r="E906" s="340">
        <v>197951</v>
      </c>
      <c r="F906" s="350"/>
      <c r="G906" s="340"/>
      <c r="H906" s="340"/>
      <c r="I906" s="340"/>
      <c r="J906" s="340" t="s">
        <v>793</v>
      </c>
      <c r="K906" s="350" t="s">
        <v>793</v>
      </c>
      <c r="L906" s="350" t="s">
        <v>793</v>
      </c>
      <c r="M906" s="340" t="s">
        <v>790</v>
      </c>
      <c r="N906" s="340">
        <v>20.905330660000001</v>
      </c>
      <c r="O906" s="340">
        <v>92.344802860000001</v>
      </c>
      <c r="P906" s="340"/>
      <c r="Q906" s="340"/>
      <c r="R906" s="466"/>
      <c r="S906" s="354"/>
      <c r="T906" s="343">
        <v>43300</v>
      </c>
      <c r="U906" s="342"/>
      <c r="V906" s="340"/>
      <c r="W906" s="350"/>
      <c r="X906" s="454"/>
      <c r="Y906" s="454"/>
      <c r="Z906" s="454"/>
    </row>
    <row r="907" spans="1:26" ht="14.25" hidden="1" customHeight="1">
      <c r="A907" s="350" t="s">
        <v>2622</v>
      </c>
      <c r="B907" s="486" t="s">
        <v>304</v>
      </c>
      <c r="C907" s="487" t="s">
        <v>2030</v>
      </c>
      <c r="D907" s="457"/>
      <c r="E907" s="340">
        <v>197952</v>
      </c>
      <c r="F907" s="340"/>
      <c r="G907" s="340"/>
      <c r="H907" s="340"/>
      <c r="I907" s="340"/>
      <c r="J907" s="340" t="s">
        <v>793</v>
      </c>
      <c r="K907" s="340" t="s">
        <v>793</v>
      </c>
      <c r="L907" s="340" t="s">
        <v>793</v>
      </c>
      <c r="M907" s="340" t="s">
        <v>790</v>
      </c>
      <c r="N907" s="340">
        <v>20.90098953</v>
      </c>
      <c r="O907" s="350">
        <v>92.355827329999997</v>
      </c>
      <c r="P907" s="340"/>
      <c r="Q907" s="340"/>
      <c r="R907" s="466"/>
      <c r="S907" s="354"/>
      <c r="T907" s="343">
        <v>43300</v>
      </c>
      <c r="U907" s="342"/>
      <c r="V907" s="340"/>
      <c r="W907" s="350"/>
      <c r="X907" s="454"/>
      <c r="Y907" s="454"/>
      <c r="Z907" s="454"/>
    </row>
    <row r="908" spans="1:26" ht="14.25" hidden="1" customHeight="1">
      <c r="A908" s="350" t="s">
        <v>2622</v>
      </c>
      <c r="B908" s="372" t="s">
        <v>304</v>
      </c>
      <c r="C908" s="371" t="s">
        <v>685</v>
      </c>
      <c r="D908" s="399" t="s">
        <v>1635</v>
      </c>
      <c r="E908" s="340">
        <v>197839</v>
      </c>
      <c r="F908" s="340"/>
      <c r="G908" s="340"/>
      <c r="H908" s="340"/>
      <c r="I908" s="340"/>
      <c r="J908" s="340" t="s">
        <v>793</v>
      </c>
      <c r="K908" s="340" t="s">
        <v>793</v>
      </c>
      <c r="L908" s="340" t="s">
        <v>793</v>
      </c>
      <c r="M908" s="340" t="s">
        <v>790</v>
      </c>
      <c r="N908" s="454">
        <v>21.18890953</v>
      </c>
      <c r="O908" s="454">
        <v>92.306762699999993</v>
      </c>
      <c r="P908" s="340" t="s">
        <v>794</v>
      </c>
      <c r="Q908" s="340" t="s">
        <v>775</v>
      </c>
      <c r="R908" s="353"/>
      <c r="S908" s="354"/>
      <c r="T908" s="343"/>
      <c r="U908" s="342"/>
      <c r="V908" s="340" t="s">
        <v>953</v>
      </c>
      <c r="W908" s="350"/>
      <c r="X908" s="454"/>
      <c r="Y908" s="454"/>
      <c r="Z908" s="454"/>
    </row>
    <row r="909" spans="1:26" ht="14.25" hidden="1" customHeight="1">
      <c r="A909" s="350" t="s">
        <v>2622</v>
      </c>
      <c r="B909" s="372" t="s">
        <v>304</v>
      </c>
      <c r="C909" s="371" t="s">
        <v>2045</v>
      </c>
      <c r="D909" s="399"/>
      <c r="E909" s="340"/>
      <c r="F909" s="350"/>
      <c r="G909" s="340"/>
      <c r="H909" s="340"/>
      <c r="I909" s="340"/>
      <c r="J909" s="340" t="s">
        <v>793</v>
      </c>
      <c r="K909" s="350" t="s">
        <v>793</v>
      </c>
      <c r="L909" s="350" t="s">
        <v>793</v>
      </c>
      <c r="M909" s="340" t="s">
        <v>2058</v>
      </c>
      <c r="N909" s="340"/>
      <c r="O909" s="340"/>
      <c r="P909" s="340"/>
      <c r="Q909" s="340"/>
      <c r="R909" s="353"/>
      <c r="S909" s="354"/>
      <c r="T909" s="343">
        <v>43300</v>
      </c>
      <c r="U909" s="342"/>
      <c r="V909" s="340"/>
      <c r="W909" s="350"/>
      <c r="X909" s="454"/>
      <c r="Y909" s="454"/>
      <c r="Z909" s="454"/>
    </row>
    <row r="910" spans="1:26" ht="14.25" hidden="1" customHeight="1">
      <c r="A910" s="350" t="s">
        <v>2622</v>
      </c>
      <c r="B910" s="372" t="s">
        <v>304</v>
      </c>
      <c r="C910" s="371" t="s">
        <v>2676</v>
      </c>
      <c r="D910" s="399"/>
      <c r="E910" s="340">
        <v>198101</v>
      </c>
      <c r="F910" s="350"/>
      <c r="G910" s="340"/>
      <c r="H910" s="340"/>
      <c r="I910" s="340"/>
      <c r="J910" s="340" t="s">
        <v>793</v>
      </c>
      <c r="K910" s="340" t="s">
        <v>793</v>
      </c>
      <c r="L910" s="340" t="s">
        <v>793</v>
      </c>
      <c r="M910" s="340" t="s">
        <v>2060</v>
      </c>
      <c r="N910" s="340">
        <v>21.177719119999999</v>
      </c>
      <c r="O910" s="340">
        <v>92.239547729999998</v>
      </c>
      <c r="P910" s="340"/>
      <c r="Q910" s="340"/>
      <c r="R910" s="462"/>
      <c r="S910" s="463"/>
      <c r="T910" s="343">
        <v>43300</v>
      </c>
      <c r="U910" s="342"/>
      <c r="V910" s="340"/>
      <c r="W910" s="350"/>
      <c r="X910" s="454"/>
      <c r="Y910" s="454"/>
      <c r="Z910" s="454"/>
    </row>
    <row r="911" spans="1:26" ht="14.25" hidden="1" customHeight="1">
      <c r="A911" s="350" t="s">
        <v>2622</v>
      </c>
      <c r="B911" s="372" t="s">
        <v>304</v>
      </c>
      <c r="C911" s="371" t="s">
        <v>1984</v>
      </c>
      <c r="D911" s="399"/>
      <c r="E911" s="340">
        <v>198101</v>
      </c>
      <c r="F911" s="340" t="s">
        <v>1986</v>
      </c>
      <c r="G911" s="340"/>
      <c r="H911" s="340"/>
      <c r="I911" s="340"/>
      <c r="J911" s="340" t="s">
        <v>793</v>
      </c>
      <c r="K911" s="340" t="s">
        <v>793</v>
      </c>
      <c r="L911" s="340" t="s">
        <v>793</v>
      </c>
      <c r="M911" s="340" t="s">
        <v>293</v>
      </c>
      <c r="N911" s="340">
        <v>21.177719119999999</v>
      </c>
      <c r="O911" s="340">
        <v>92.239547729999998</v>
      </c>
      <c r="P911" s="340" t="s">
        <v>794</v>
      </c>
      <c r="Q911" s="340"/>
      <c r="R911" s="353"/>
      <c r="S911" s="354"/>
      <c r="T911" s="343">
        <v>43294</v>
      </c>
      <c r="U911" s="342" t="s">
        <v>1983</v>
      </c>
      <c r="V911" s="340"/>
      <c r="W911" s="350"/>
      <c r="X911" s="454"/>
      <c r="Y911" s="454"/>
      <c r="Z911" s="454"/>
    </row>
    <row r="912" spans="1:26" ht="14.25" hidden="1" customHeight="1">
      <c r="A912" s="350" t="s">
        <v>2622</v>
      </c>
      <c r="B912" s="372" t="s">
        <v>304</v>
      </c>
      <c r="C912" s="371" t="s">
        <v>344</v>
      </c>
      <c r="D912" s="399" t="s">
        <v>1635</v>
      </c>
      <c r="E912" s="340"/>
      <c r="F912" s="340"/>
      <c r="G912" s="340"/>
      <c r="H912" s="340"/>
      <c r="I912" s="340"/>
      <c r="J912" s="340" t="s">
        <v>793</v>
      </c>
      <c r="K912" s="340" t="s">
        <v>793</v>
      </c>
      <c r="L912" s="340" t="s">
        <v>793</v>
      </c>
      <c r="M912" s="340" t="s">
        <v>293</v>
      </c>
      <c r="N912" s="350"/>
      <c r="O912" s="350"/>
      <c r="P912" s="340" t="s">
        <v>794</v>
      </c>
      <c r="Q912" s="340" t="s">
        <v>775</v>
      </c>
      <c r="R912" s="353"/>
      <c r="S912" s="354"/>
      <c r="T912" s="343"/>
      <c r="U912" s="342"/>
      <c r="V912" s="340" t="s">
        <v>344</v>
      </c>
      <c r="W912" s="350"/>
      <c r="X912" s="454"/>
      <c r="Y912" s="454"/>
      <c r="Z912" s="454"/>
    </row>
    <row r="913" spans="1:26" ht="14.25" hidden="1" customHeight="1">
      <c r="A913" s="350" t="s">
        <v>2622</v>
      </c>
      <c r="B913" s="372" t="s">
        <v>304</v>
      </c>
      <c r="C913" s="371" t="s">
        <v>345</v>
      </c>
      <c r="D913" s="399" t="s">
        <v>1635</v>
      </c>
      <c r="E913" s="340"/>
      <c r="F913" s="340"/>
      <c r="G913" s="340"/>
      <c r="H913" s="340"/>
      <c r="I913" s="340"/>
      <c r="J913" s="340" t="s">
        <v>793</v>
      </c>
      <c r="K913" s="340" t="s">
        <v>793</v>
      </c>
      <c r="L913" s="340" t="s">
        <v>793</v>
      </c>
      <c r="M913" s="340" t="s">
        <v>790</v>
      </c>
      <c r="N913" s="340"/>
      <c r="O913" s="340"/>
      <c r="P913" s="340" t="s">
        <v>794</v>
      </c>
      <c r="Q913" s="340" t="s">
        <v>775</v>
      </c>
      <c r="R913" s="353"/>
      <c r="S913" s="354"/>
      <c r="T913" s="343"/>
      <c r="U913" s="342"/>
      <c r="V913" s="340" t="s">
        <v>345</v>
      </c>
      <c r="W913" s="350"/>
      <c r="X913" s="454"/>
      <c r="Y913" s="454"/>
      <c r="Z913" s="454"/>
    </row>
    <row r="914" spans="1:26" ht="14.25" hidden="1" customHeight="1">
      <c r="A914" s="350" t="s">
        <v>2622</v>
      </c>
      <c r="B914" s="372" t="s">
        <v>304</v>
      </c>
      <c r="C914" s="371" t="s">
        <v>346</v>
      </c>
      <c r="D914" s="399" t="s">
        <v>1635</v>
      </c>
      <c r="E914" s="340"/>
      <c r="F914" s="350"/>
      <c r="G914" s="340"/>
      <c r="H914" s="340"/>
      <c r="I914" s="340"/>
      <c r="J914" s="340" t="s">
        <v>793</v>
      </c>
      <c r="K914" s="340" t="s">
        <v>793</v>
      </c>
      <c r="L914" s="340" t="s">
        <v>793</v>
      </c>
      <c r="M914" s="340" t="s">
        <v>790</v>
      </c>
      <c r="N914" s="454"/>
      <c r="O914" s="454"/>
      <c r="P914" s="340" t="s">
        <v>794</v>
      </c>
      <c r="Q914" s="340" t="s">
        <v>775</v>
      </c>
      <c r="R914" s="353"/>
      <c r="S914" s="354"/>
      <c r="T914" s="343"/>
      <c r="U914" s="342"/>
      <c r="V914" s="340" t="s">
        <v>346</v>
      </c>
      <c r="W914" s="350"/>
      <c r="X914" s="454"/>
      <c r="Y914" s="454"/>
      <c r="Z914" s="454"/>
    </row>
    <row r="915" spans="1:26" ht="14.25" hidden="1" customHeight="1">
      <c r="A915" s="454" t="s">
        <v>2622</v>
      </c>
      <c r="B915" s="476" t="s">
        <v>304</v>
      </c>
      <c r="C915" s="475" t="s">
        <v>2079</v>
      </c>
      <c r="D915" s="399"/>
      <c r="E915" s="454">
        <v>197825</v>
      </c>
      <c r="F915" s="454"/>
      <c r="G915" s="454"/>
      <c r="H915" s="454"/>
      <c r="I915" s="454"/>
      <c r="J915" s="454" t="s">
        <v>793</v>
      </c>
      <c r="K915" s="454" t="s">
        <v>793</v>
      </c>
      <c r="L915" s="454" t="s">
        <v>793</v>
      </c>
      <c r="M915" s="454" t="s">
        <v>2063</v>
      </c>
      <c r="N915" s="454">
        <v>21.239080430000001</v>
      </c>
      <c r="O915" s="454">
        <v>92.288932799999998</v>
      </c>
      <c r="P915" s="454"/>
      <c r="Q915" s="454"/>
      <c r="R915" s="458"/>
      <c r="S915" s="459"/>
      <c r="T915" s="478">
        <v>43300</v>
      </c>
      <c r="U915" s="460"/>
      <c r="V915" s="454"/>
      <c r="W915" s="454"/>
      <c r="X915" s="454"/>
      <c r="Y915" s="454"/>
      <c r="Z915" s="454"/>
    </row>
    <row r="916" spans="1:26" ht="14.25" hidden="1" customHeight="1">
      <c r="A916" s="350" t="s">
        <v>2622</v>
      </c>
      <c r="B916" s="372" t="s">
        <v>304</v>
      </c>
      <c r="C916" s="371" t="s">
        <v>347</v>
      </c>
      <c r="D916" s="399" t="s">
        <v>1635</v>
      </c>
      <c r="E916" s="350">
        <v>197826</v>
      </c>
      <c r="F916" s="340"/>
      <c r="G916" s="340"/>
      <c r="H916" s="350"/>
      <c r="I916" s="350"/>
      <c r="J916" s="350" t="s">
        <v>793</v>
      </c>
      <c r="K916" s="350" t="s">
        <v>793</v>
      </c>
      <c r="L916" s="350" t="s">
        <v>793</v>
      </c>
      <c r="M916" s="350" t="s">
        <v>1979</v>
      </c>
      <c r="N916" s="470"/>
      <c r="O916" s="470"/>
      <c r="P916" s="340" t="s">
        <v>794</v>
      </c>
      <c r="Q916" s="350" t="s">
        <v>775</v>
      </c>
      <c r="R916" s="353"/>
      <c r="S916" s="354"/>
      <c r="T916" s="373"/>
      <c r="U916" s="355"/>
      <c r="V916" s="340" t="s">
        <v>1142</v>
      </c>
      <c r="W916" s="350"/>
      <c r="X916" s="454"/>
      <c r="Y916" s="454"/>
      <c r="Z916" s="454"/>
    </row>
    <row r="917" spans="1:26" ht="14.25" hidden="1" customHeight="1">
      <c r="A917" s="454" t="s">
        <v>2622</v>
      </c>
      <c r="B917" s="476" t="s">
        <v>304</v>
      </c>
      <c r="C917" s="475" t="s">
        <v>2055</v>
      </c>
      <c r="D917" s="399"/>
      <c r="E917" s="454">
        <v>197930</v>
      </c>
      <c r="F917" s="454"/>
      <c r="G917" s="454"/>
      <c r="H917" s="454"/>
      <c r="I917" s="454"/>
      <c r="J917" s="340" t="s">
        <v>793</v>
      </c>
      <c r="K917" s="340" t="s">
        <v>793</v>
      </c>
      <c r="L917" s="340" t="s">
        <v>793</v>
      </c>
      <c r="M917" s="454" t="s">
        <v>790</v>
      </c>
      <c r="N917" s="454">
        <v>20.9400692</v>
      </c>
      <c r="O917" s="454">
        <v>92.337913510000007</v>
      </c>
      <c r="P917" s="454"/>
      <c r="Q917" s="454"/>
      <c r="R917" s="458"/>
      <c r="S917" s="459"/>
      <c r="T917" s="478">
        <v>43300</v>
      </c>
      <c r="U917" s="460"/>
      <c r="V917" s="454"/>
      <c r="W917" s="454"/>
      <c r="X917" s="454"/>
      <c r="Y917" s="454"/>
      <c r="Z917" s="454"/>
    </row>
    <row r="918" spans="1:26" ht="14.25" hidden="1" customHeight="1">
      <c r="A918" s="350" t="s">
        <v>2622</v>
      </c>
      <c r="B918" s="372" t="s">
        <v>304</v>
      </c>
      <c r="C918" s="371" t="s">
        <v>2073</v>
      </c>
      <c r="D918" s="399"/>
      <c r="E918" s="340">
        <v>220741</v>
      </c>
      <c r="F918" s="350"/>
      <c r="G918" s="340"/>
      <c r="H918" s="340"/>
      <c r="I918" s="340"/>
      <c r="J918" s="340" t="s">
        <v>793</v>
      </c>
      <c r="K918" s="340" t="s">
        <v>793</v>
      </c>
      <c r="L918" s="350" t="s">
        <v>793</v>
      </c>
      <c r="M918" s="340" t="s">
        <v>293</v>
      </c>
      <c r="N918" s="340">
        <v>20.680984500000001</v>
      </c>
      <c r="O918" s="340">
        <v>92.473495479999997</v>
      </c>
      <c r="P918" s="340"/>
      <c r="Q918" s="340"/>
      <c r="R918" s="353"/>
      <c r="S918" s="354"/>
      <c r="T918" s="343">
        <v>43300</v>
      </c>
      <c r="U918" s="342"/>
      <c r="V918" s="340"/>
      <c r="W918" s="350"/>
      <c r="X918" s="454"/>
      <c r="Y918" s="454"/>
      <c r="Z918" s="454"/>
    </row>
    <row r="919" spans="1:26" ht="14.25" hidden="1" customHeight="1">
      <c r="A919" s="350" t="s">
        <v>2622</v>
      </c>
      <c r="B919" s="372" t="s">
        <v>304</v>
      </c>
      <c r="C919" s="371" t="s">
        <v>350</v>
      </c>
      <c r="D919" s="399" t="s">
        <v>1635</v>
      </c>
      <c r="E919" s="350"/>
      <c r="F919" s="350"/>
      <c r="G919" s="350"/>
      <c r="H919" s="350"/>
      <c r="I919" s="350"/>
      <c r="J919" s="340" t="s">
        <v>793</v>
      </c>
      <c r="K919" s="340" t="s">
        <v>793</v>
      </c>
      <c r="L919" s="350" t="s">
        <v>793</v>
      </c>
      <c r="M919" s="340" t="s">
        <v>293</v>
      </c>
      <c r="N919" s="340"/>
      <c r="O919" s="340"/>
      <c r="P919" s="350" t="s">
        <v>794</v>
      </c>
      <c r="Q919" s="340" t="s">
        <v>775</v>
      </c>
      <c r="R919" s="353"/>
      <c r="S919" s="354"/>
      <c r="T919" s="343"/>
      <c r="U919" s="355"/>
      <c r="V919" s="350" t="s">
        <v>350</v>
      </c>
      <c r="W919" s="350"/>
      <c r="X919" s="454"/>
      <c r="Y919" s="454"/>
      <c r="Z919" s="454"/>
    </row>
    <row r="920" spans="1:26" ht="14.25" hidden="1" customHeight="1">
      <c r="A920" s="350" t="s">
        <v>2622</v>
      </c>
      <c r="B920" s="372" t="s">
        <v>304</v>
      </c>
      <c r="C920" s="371" t="s">
        <v>2500</v>
      </c>
      <c r="D920" s="399"/>
      <c r="E920" s="454">
        <v>220736</v>
      </c>
      <c r="F920" s="340" t="s">
        <v>2612</v>
      </c>
      <c r="G920" s="340"/>
      <c r="H920" s="340"/>
      <c r="I920" s="340"/>
      <c r="J920" s="340" t="s">
        <v>793</v>
      </c>
      <c r="K920" s="340" t="s">
        <v>793</v>
      </c>
      <c r="L920" s="340" t="s">
        <v>793</v>
      </c>
      <c r="M920" s="340" t="s">
        <v>293</v>
      </c>
      <c r="N920" s="340"/>
      <c r="O920" s="340"/>
      <c r="P920" s="340"/>
      <c r="Q920" s="340"/>
      <c r="R920" s="353"/>
      <c r="S920" s="354"/>
      <c r="T920" s="343"/>
      <c r="U920" s="342"/>
      <c r="V920" s="340"/>
      <c r="W920" s="350"/>
      <c r="X920" s="454"/>
      <c r="Y920" s="454"/>
      <c r="Z920" s="454"/>
    </row>
    <row r="921" spans="1:26" ht="14.25" hidden="1" customHeight="1">
      <c r="A921" s="350" t="s">
        <v>2622</v>
      </c>
      <c r="B921" s="372" t="s">
        <v>304</v>
      </c>
      <c r="C921" s="371" t="s">
        <v>631</v>
      </c>
      <c r="D921" s="399" t="s">
        <v>1635</v>
      </c>
      <c r="E921" s="454" t="s">
        <v>1392</v>
      </c>
      <c r="F921" s="350"/>
      <c r="G921" s="340"/>
      <c r="H921" s="340" t="s">
        <v>41</v>
      </c>
      <c r="I921" s="350"/>
      <c r="J921" s="340" t="s">
        <v>793</v>
      </c>
      <c r="K921" s="350" t="s">
        <v>793</v>
      </c>
      <c r="L921" s="350" t="s">
        <v>1635</v>
      </c>
      <c r="M921" s="340" t="s">
        <v>790</v>
      </c>
      <c r="N921" s="454">
        <v>20.833831</v>
      </c>
      <c r="O921" s="454">
        <v>92.416683000000006</v>
      </c>
      <c r="P921" s="340" t="s">
        <v>756</v>
      </c>
      <c r="Q921" s="340" t="s">
        <v>775</v>
      </c>
      <c r="R921" s="353"/>
      <c r="S921" s="354"/>
      <c r="T921" s="343">
        <v>43248</v>
      </c>
      <c r="U921" s="342" t="s">
        <v>1876</v>
      </c>
      <c r="V921" s="350"/>
      <c r="W921" s="350"/>
      <c r="X921" s="454"/>
      <c r="Y921" s="454"/>
      <c r="Z921" s="454"/>
    </row>
    <row r="922" spans="1:26" ht="14.25" hidden="1" customHeight="1">
      <c r="A922" s="350" t="s">
        <v>2622</v>
      </c>
      <c r="B922" s="372" t="s">
        <v>304</v>
      </c>
      <c r="C922" s="371" t="s">
        <v>1145</v>
      </c>
      <c r="D922" s="399" t="s">
        <v>1635</v>
      </c>
      <c r="E922" s="340"/>
      <c r="F922" s="340"/>
      <c r="G922" s="340"/>
      <c r="H922" s="340"/>
      <c r="I922" s="340"/>
      <c r="J922" s="340" t="s">
        <v>793</v>
      </c>
      <c r="K922" s="340" t="s">
        <v>793</v>
      </c>
      <c r="L922" s="340" t="s">
        <v>793</v>
      </c>
      <c r="M922" s="340" t="s">
        <v>790</v>
      </c>
      <c r="N922" s="365"/>
      <c r="O922" s="365"/>
      <c r="P922" s="350" t="s">
        <v>794</v>
      </c>
      <c r="Q922" s="340"/>
      <c r="R922" s="353"/>
      <c r="S922" s="354"/>
      <c r="T922" s="343"/>
      <c r="U922" s="342"/>
      <c r="V922" s="340" t="s">
        <v>1145</v>
      </c>
      <c r="W922" s="350"/>
      <c r="X922" s="454"/>
      <c r="Y922" s="454"/>
      <c r="Z922" s="454"/>
    </row>
    <row r="923" spans="1:26" ht="14.25" hidden="1" customHeight="1">
      <c r="A923" s="406" t="s">
        <v>2622</v>
      </c>
      <c r="B923" s="407" t="s">
        <v>304</v>
      </c>
      <c r="C923" s="416" t="s">
        <v>2657</v>
      </c>
      <c r="D923" s="457"/>
      <c r="E923" s="408">
        <v>197860</v>
      </c>
      <c r="F923" s="408" t="s">
        <v>2657</v>
      </c>
      <c r="G923" s="408"/>
      <c r="H923" s="408"/>
      <c r="I923" s="408"/>
      <c r="J923" s="408" t="s">
        <v>2627</v>
      </c>
      <c r="K923" s="408" t="s">
        <v>2596</v>
      </c>
      <c r="L923" s="408" t="s">
        <v>2596</v>
      </c>
      <c r="M923" s="408"/>
      <c r="N923" s="408">
        <v>21.1420993804932</v>
      </c>
      <c r="O923" s="408">
        <v>92.338172912597699</v>
      </c>
      <c r="P923" s="408"/>
      <c r="Q923" s="408" t="s">
        <v>2601</v>
      </c>
      <c r="R923" s="409"/>
      <c r="S923" s="406"/>
      <c r="T923" s="410">
        <v>43580</v>
      </c>
      <c r="U923" s="411" t="s">
        <v>2646</v>
      </c>
      <c r="V923" s="412"/>
      <c r="W923" s="458"/>
      <c r="X923" s="454"/>
      <c r="Y923" s="454"/>
      <c r="Z923" s="454"/>
    </row>
    <row r="924" spans="1:26" ht="14.25" hidden="1" customHeight="1">
      <c r="A924" s="350" t="s">
        <v>2622</v>
      </c>
      <c r="B924" s="372" t="s">
        <v>304</v>
      </c>
      <c r="C924" s="371" t="s">
        <v>2070</v>
      </c>
      <c r="D924" s="399"/>
      <c r="E924" s="340">
        <v>197861</v>
      </c>
      <c r="F924" s="340"/>
      <c r="G924" s="340"/>
      <c r="H924" s="340"/>
      <c r="I924" s="340"/>
      <c r="J924" s="340" t="s">
        <v>793</v>
      </c>
      <c r="K924" s="340" t="s">
        <v>793</v>
      </c>
      <c r="L924" s="340" t="s">
        <v>793</v>
      </c>
      <c r="M924" s="340" t="s">
        <v>2058</v>
      </c>
      <c r="N924" s="454">
        <v>21.131010060000001</v>
      </c>
      <c r="O924" s="454">
        <v>92.354011540000002</v>
      </c>
      <c r="P924" s="340"/>
      <c r="Q924" s="340"/>
      <c r="R924" s="353"/>
      <c r="S924" s="354"/>
      <c r="T924" s="343">
        <v>43300</v>
      </c>
      <c r="U924" s="342"/>
      <c r="V924" s="340"/>
      <c r="W924" s="350"/>
      <c r="X924" s="454"/>
      <c r="Y924" s="454"/>
      <c r="Z924" s="454"/>
    </row>
    <row r="925" spans="1:26" ht="14.25" hidden="1" customHeight="1">
      <c r="A925" s="406" t="s">
        <v>2622</v>
      </c>
      <c r="B925" s="407" t="s">
        <v>304</v>
      </c>
      <c r="C925" s="416" t="s">
        <v>2655</v>
      </c>
      <c r="D925" s="457"/>
      <c r="E925" s="408">
        <v>197841</v>
      </c>
      <c r="F925" s="408" t="s">
        <v>2655</v>
      </c>
      <c r="G925" s="408"/>
      <c r="H925" s="408"/>
      <c r="I925" s="408"/>
      <c r="J925" s="340" t="s">
        <v>793</v>
      </c>
      <c r="K925" s="340" t="s">
        <v>793</v>
      </c>
      <c r="L925" s="340" t="s">
        <v>793</v>
      </c>
      <c r="M925" s="408"/>
      <c r="N925" s="408">
        <v>21.2080974578857</v>
      </c>
      <c r="O925" s="408">
        <v>92.308609008789105</v>
      </c>
      <c r="P925" s="408"/>
      <c r="Q925" s="408" t="s">
        <v>2601</v>
      </c>
      <c r="R925" s="409"/>
      <c r="S925" s="406"/>
      <c r="T925" s="410">
        <v>43580</v>
      </c>
      <c r="U925" s="411" t="s">
        <v>2646</v>
      </c>
      <c r="V925" s="412"/>
      <c r="W925" s="458"/>
      <c r="X925" s="454"/>
      <c r="Y925" s="454"/>
      <c r="Z925" s="454"/>
    </row>
    <row r="926" spans="1:26" ht="14.25" hidden="1" customHeight="1">
      <c r="A926" s="350" t="s">
        <v>2622</v>
      </c>
      <c r="B926" s="372" t="s">
        <v>304</v>
      </c>
      <c r="C926" s="371" t="s">
        <v>2075</v>
      </c>
      <c r="D926" s="399"/>
      <c r="E926" s="340">
        <v>197842</v>
      </c>
      <c r="F926" s="454"/>
      <c r="G926" s="340"/>
      <c r="H926" s="340"/>
      <c r="I926" s="340"/>
      <c r="J926" s="340" t="s">
        <v>793</v>
      </c>
      <c r="K926" s="340" t="s">
        <v>793</v>
      </c>
      <c r="L926" s="340" t="s">
        <v>793</v>
      </c>
      <c r="M926" s="340" t="s">
        <v>2060</v>
      </c>
      <c r="N926" s="340">
        <v>21.210039139999999</v>
      </c>
      <c r="O926" s="340">
        <v>92.297286990000003</v>
      </c>
      <c r="P926" s="340"/>
      <c r="Q926" s="340"/>
      <c r="R926" s="353"/>
      <c r="S926" s="341"/>
      <c r="T926" s="343">
        <v>43300</v>
      </c>
      <c r="U926" s="342"/>
      <c r="V926" s="340"/>
      <c r="W926" s="350"/>
      <c r="X926" s="454"/>
      <c r="Y926" s="454"/>
      <c r="Z926" s="454"/>
    </row>
    <row r="927" spans="1:26" ht="14.25" hidden="1" customHeight="1">
      <c r="A927" s="350" t="s">
        <v>2622</v>
      </c>
      <c r="B927" s="372" t="s">
        <v>304</v>
      </c>
      <c r="C927" s="371" t="s">
        <v>681</v>
      </c>
      <c r="D927" s="399" t="s">
        <v>1635</v>
      </c>
      <c r="E927" s="340">
        <v>197867</v>
      </c>
      <c r="F927" s="340"/>
      <c r="G927" s="340"/>
      <c r="H927" s="340"/>
      <c r="I927" s="340"/>
      <c r="J927" s="340" t="s">
        <v>793</v>
      </c>
      <c r="K927" s="340" t="s">
        <v>793</v>
      </c>
      <c r="L927" s="340" t="s">
        <v>793</v>
      </c>
      <c r="M927" s="340" t="s">
        <v>790</v>
      </c>
      <c r="N927" s="340">
        <v>21.057630540000002</v>
      </c>
      <c r="O927" s="340">
        <v>92.340232850000007</v>
      </c>
      <c r="P927" s="340" t="s">
        <v>794</v>
      </c>
      <c r="Q927" s="340" t="s">
        <v>775</v>
      </c>
      <c r="R927" s="353"/>
      <c r="S927" s="354"/>
      <c r="T927" s="343"/>
      <c r="U927" s="342"/>
      <c r="V927" s="340" t="s">
        <v>681</v>
      </c>
      <c r="W927" s="350"/>
      <c r="X927" s="454"/>
      <c r="Y927" s="454"/>
      <c r="Z927" s="454"/>
    </row>
    <row r="928" spans="1:26" ht="14.25" hidden="1" customHeight="1">
      <c r="A928" s="454" t="s">
        <v>2622</v>
      </c>
      <c r="B928" s="476" t="s">
        <v>304</v>
      </c>
      <c r="C928" s="475" t="s">
        <v>672</v>
      </c>
      <c r="D928" s="399" t="s">
        <v>1635</v>
      </c>
      <c r="E928" s="456">
        <v>197893</v>
      </c>
      <c r="F928" s="454"/>
      <c r="G928" s="454"/>
      <c r="H928" s="454"/>
      <c r="I928" s="454"/>
      <c r="J928" s="340" t="s">
        <v>793</v>
      </c>
      <c r="K928" s="340" t="s">
        <v>793</v>
      </c>
      <c r="L928" s="340" t="s">
        <v>793</v>
      </c>
      <c r="M928" s="340" t="s">
        <v>293</v>
      </c>
      <c r="N928" s="340">
        <v>21.009420389999999</v>
      </c>
      <c r="O928" s="340">
        <v>92.318077090000003</v>
      </c>
      <c r="P928" s="340" t="s">
        <v>794</v>
      </c>
      <c r="Q928" s="454" t="s">
        <v>797</v>
      </c>
      <c r="R928" s="458"/>
      <c r="S928" s="459"/>
      <c r="T928" s="478">
        <v>42926</v>
      </c>
      <c r="U928" s="460" t="s">
        <v>798</v>
      </c>
      <c r="V928" s="340"/>
      <c r="W928" s="454"/>
      <c r="X928" s="454"/>
      <c r="Y928" s="454"/>
      <c r="Z928" s="454"/>
    </row>
    <row r="929" spans="1:26" ht="14.25" hidden="1" customHeight="1">
      <c r="A929" s="350" t="s">
        <v>2622</v>
      </c>
      <c r="B929" s="372" t="s">
        <v>304</v>
      </c>
      <c r="C929" s="371" t="s">
        <v>622</v>
      </c>
      <c r="D929" s="399" t="s">
        <v>1635</v>
      </c>
      <c r="E929" s="456">
        <v>197990</v>
      </c>
      <c r="F929" s="340"/>
      <c r="G929" s="340"/>
      <c r="H929" s="340"/>
      <c r="I929" s="340"/>
      <c r="J929" s="340" t="s">
        <v>793</v>
      </c>
      <c r="K929" s="340" t="s">
        <v>793</v>
      </c>
      <c r="L929" s="340" t="s">
        <v>793</v>
      </c>
      <c r="M929" s="340" t="s">
        <v>790</v>
      </c>
      <c r="N929" s="470">
        <v>20.824769969999998</v>
      </c>
      <c r="O929" s="470">
        <v>92.398788449999998</v>
      </c>
      <c r="P929" s="340" t="s">
        <v>794</v>
      </c>
      <c r="Q929" s="340" t="s">
        <v>775</v>
      </c>
      <c r="R929" s="353"/>
      <c r="S929" s="341"/>
      <c r="T929" s="343"/>
      <c r="U929" s="342"/>
      <c r="V929" s="340" t="s">
        <v>937</v>
      </c>
      <c r="W929" s="350"/>
      <c r="X929" s="454"/>
      <c r="Y929" s="454"/>
      <c r="Z929" s="454"/>
    </row>
    <row r="930" spans="1:26" ht="14.25" hidden="1" customHeight="1">
      <c r="A930" s="350" t="s">
        <v>2622</v>
      </c>
      <c r="B930" s="372" t="s">
        <v>304</v>
      </c>
      <c r="C930" s="371" t="s">
        <v>623</v>
      </c>
      <c r="D930" s="399" t="s">
        <v>1635</v>
      </c>
      <c r="E930" s="340">
        <v>197990</v>
      </c>
      <c r="F930" s="340"/>
      <c r="G930" s="340"/>
      <c r="H930" s="340"/>
      <c r="I930" s="340"/>
      <c r="J930" s="340" t="s">
        <v>793</v>
      </c>
      <c r="K930" s="340" t="s">
        <v>793</v>
      </c>
      <c r="L930" s="340" t="s">
        <v>793</v>
      </c>
      <c r="M930" s="340" t="s">
        <v>790</v>
      </c>
      <c r="N930" s="470">
        <v>20.824769969999998</v>
      </c>
      <c r="O930" s="470">
        <v>92.398788449999998</v>
      </c>
      <c r="P930" s="340" t="s">
        <v>794</v>
      </c>
      <c r="Q930" s="340" t="s">
        <v>775</v>
      </c>
      <c r="R930" s="353"/>
      <c r="S930" s="341"/>
      <c r="T930" s="343"/>
      <c r="U930" s="342"/>
      <c r="V930" s="340" t="s">
        <v>937</v>
      </c>
      <c r="W930" s="350"/>
      <c r="X930" s="454"/>
      <c r="Y930" s="454"/>
      <c r="Z930" s="454"/>
    </row>
    <row r="931" spans="1:26" ht="14.25" hidden="1" customHeight="1">
      <c r="A931" s="350" t="s">
        <v>2622</v>
      </c>
      <c r="B931" s="372" t="s">
        <v>304</v>
      </c>
      <c r="C931" s="371" t="s">
        <v>351</v>
      </c>
      <c r="D931" s="399" t="s">
        <v>1635</v>
      </c>
      <c r="E931" s="340"/>
      <c r="F931" s="340"/>
      <c r="G931" s="340"/>
      <c r="H931" s="340"/>
      <c r="I931" s="340"/>
      <c r="J931" s="340" t="s">
        <v>793</v>
      </c>
      <c r="K931" s="350" t="s">
        <v>793</v>
      </c>
      <c r="L931" s="340" t="s">
        <v>793</v>
      </c>
      <c r="M931" s="340" t="s">
        <v>790</v>
      </c>
      <c r="N931" s="470"/>
      <c r="O931" s="470"/>
      <c r="P931" s="340" t="s">
        <v>794</v>
      </c>
      <c r="Q931" s="340" t="s">
        <v>775</v>
      </c>
      <c r="R931" s="353"/>
      <c r="S931" s="354"/>
      <c r="T931" s="343"/>
      <c r="U931" s="342"/>
      <c r="V931" s="340" t="s">
        <v>351</v>
      </c>
      <c r="W931" s="350"/>
      <c r="X931" s="454"/>
      <c r="Y931" s="454"/>
      <c r="Z931" s="454"/>
    </row>
    <row r="932" spans="1:26" ht="14.25" hidden="1" customHeight="1">
      <c r="A932" s="350" t="s">
        <v>2622</v>
      </c>
      <c r="B932" s="372" t="s">
        <v>304</v>
      </c>
      <c r="C932" s="371" t="s">
        <v>352</v>
      </c>
      <c r="D932" s="399" t="s">
        <v>1635</v>
      </c>
      <c r="E932" s="340"/>
      <c r="F932" s="340"/>
      <c r="G932" s="340"/>
      <c r="H932" s="340"/>
      <c r="I932" s="340"/>
      <c r="J932" s="340" t="s">
        <v>793</v>
      </c>
      <c r="K932" s="350" t="s">
        <v>793</v>
      </c>
      <c r="L932" s="350" t="s">
        <v>793</v>
      </c>
      <c r="M932" s="340" t="s">
        <v>293</v>
      </c>
      <c r="N932" s="470"/>
      <c r="O932" s="470"/>
      <c r="P932" s="340" t="s">
        <v>794</v>
      </c>
      <c r="Q932" s="340" t="s">
        <v>775</v>
      </c>
      <c r="R932" s="353"/>
      <c r="S932" s="341"/>
      <c r="T932" s="343"/>
      <c r="U932" s="342"/>
      <c r="V932" s="340" t="s">
        <v>352</v>
      </c>
      <c r="W932" s="350"/>
      <c r="X932" s="454"/>
      <c r="Y932" s="454"/>
      <c r="Z932" s="454"/>
    </row>
    <row r="933" spans="1:26" ht="14.25" hidden="1" customHeight="1">
      <c r="A933" s="350" t="s">
        <v>2622</v>
      </c>
      <c r="B933" s="372" t="s">
        <v>304</v>
      </c>
      <c r="C933" s="371" t="s">
        <v>625</v>
      </c>
      <c r="D933" s="399" t="s">
        <v>1635</v>
      </c>
      <c r="E933" s="340" t="s">
        <v>1390</v>
      </c>
      <c r="F933" s="456"/>
      <c r="G933" s="340"/>
      <c r="H933" s="340" t="s">
        <v>41</v>
      </c>
      <c r="I933" s="340"/>
      <c r="J933" s="340" t="s">
        <v>793</v>
      </c>
      <c r="K933" s="340" t="s">
        <v>793</v>
      </c>
      <c r="L933" s="340" t="s">
        <v>1635</v>
      </c>
      <c r="M933" s="340" t="s">
        <v>790</v>
      </c>
      <c r="N933" s="470">
        <v>20.825306000000001</v>
      </c>
      <c r="O933" s="470">
        <v>92.367852999999997</v>
      </c>
      <c r="P933" s="340" t="s">
        <v>756</v>
      </c>
      <c r="Q933" s="340" t="s">
        <v>775</v>
      </c>
      <c r="R933" s="353"/>
      <c r="S933" s="354"/>
      <c r="T933" s="343">
        <v>43248</v>
      </c>
      <c r="U933" s="342" t="s">
        <v>1876</v>
      </c>
      <c r="V933" s="340"/>
      <c r="W933" s="350"/>
      <c r="X933" s="454"/>
      <c r="Y933" s="454"/>
      <c r="Z933" s="454"/>
    </row>
    <row r="934" spans="1:26" ht="14.25" hidden="1" customHeight="1">
      <c r="A934" s="350" t="s">
        <v>2622</v>
      </c>
      <c r="B934" s="372" t="s">
        <v>304</v>
      </c>
      <c r="C934" s="371" t="s">
        <v>610</v>
      </c>
      <c r="D934" s="399" t="s">
        <v>1635</v>
      </c>
      <c r="E934" s="340">
        <v>197996</v>
      </c>
      <c r="F934" s="484" t="s">
        <v>2033</v>
      </c>
      <c r="G934" s="340"/>
      <c r="H934" s="340"/>
      <c r="I934" s="340"/>
      <c r="J934" s="340" t="s">
        <v>793</v>
      </c>
      <c r="K934" s="340" t="s">
        <v>793</v>
      </c>
      <c r="L934" s="340" t="s">
        <v>793</v>
      </c>
      <c r="M934" s="340" t="s">
        <v>790</v>
      </c>
      <c r="N934" s="340">
        <v>20.805980680000001</v>
      </c>
      <c r="O934" s="340">
        <v>92.383308409999998</v>
      </c>
      <c r="P934" s="340" t="s">
        <v>794</v>
      </c>
      <c r="Q934" s="340" t="s">
        <v>775</v>
      </c>
      <c r="R934" s="353"/>
      <c r="S934" s="341"/>
      <c r="T934" s="343"/>
      <c r="U934" s="342"/>
      <c r="V934" s="340" t="s">
        <v>932</v>
      </c>
      <c r="W934" s="454"/>
      <c r="X934" s="454"/>
      <c r="Y934" s="454"/>
      <c r="Z934" s="454"/>
    </row>
    <row r="935" spans="1:26" ht="14.25" hidden="1" customHeight="1">
      <c r="A935" s="350" t="s">
        <v>2622</v>
      </c>
      <c r="B935" s="476" t="s">
        <v>304</v>
      </c>
      <c r="C935" s="475" t="s">
        <v>611</v>
      </c>
      <c r="D935" s="399" t="s">
        <v>1635</v>
      </c>
      <c r="E935" s="340">
        <v>197996</v>
      </c>
      <c r="F935" s="454"/>
      <c r="G935" s="340"/>
      <c r="H935" s="340"/>
      <c r="I935" s="340"/>
      <c r="J935" s="340" t="s">
        <v>793</v>
      </c>
      <c r="K935" s="340" t="s">
        <v>793</v>
      </c>
      <c r="L935" s="340" t="s">
        <v>793</v>
      </c>
      <c r="M935" s="340" t="s">
        <v>790</v>
      </c>
      <c r="N935" s="340">
        <v>20.805980680000001</v>
      </c>
      <c r="O935" s="340">
        <v>92.383308409999998</v>
      </c>
      <c r="P935" s="340" t="s">
        <v>794</v>
      </c>
      <c r="Q935" s="340" t="s">
        <v>775</v>
      </c>
      <c r="R935" s="458"/>
      <c r="S935" s="341"/>
      <c r="T935" s="343"/>
      <c r="U935" s="342"/>
      <c r="V935" s="340" t="s">
        <v>933</v>
      </c>
      <c r="W935" s="454"/>
      <c r="X935" s="454"/>
      <c r="Y935" s="454"/>
      <c r="Z935" s="454"/>
    </row>
    <row r="936" spans="1:26" ht="14.25" hidden="1" customHeight="1">
      <c r="A936" s="406" t="s">
        <v>2622</v>
      </c>
      <c r="B936" s="407" t="s">
        <v>304</v>
      </c>
      <c r="C936" s="416" t="s">
        <v>562</v>
      </c>
      <c r="D936" s="399" t="s">
        <v>1635</v>
      </c>
      <c r="E936" s="340">
        <v>198045</v>
      </c>
      <c r="F936" s="408"/>
      <c r="G936" s="408"/>
      <c r="H936" s="408"/>
      <c r="I936" s="408"/>
      <c r="J936" s="340" t="s">
        <v>793</v>
      </c>
      <c r="K936" s="340" t="s">
        <v>793</v>
      </c>
      <c r="L936" s="340" t="s">
        <v>793</v>
      </c>
      <c r="M936" s="340" t="s">
        <v>790</v>
      </c>
      <c r="N936" s="340">
        <v>20.71759033</v>
      </c>
      <c r="O936" s="340">
        <v>92.426422119999998</v>
      </c>
      <c r="P936" s="340" t="s">
        <v>794</v>
      </c>
      <c r="Q936" s="408" t="s">
        <v>2601</v>
      </c>
      <c r="R936" s="409"/>
      <c r="S936" s="406"/>
      <c r="T936" s="410">
        <v>43580</v>
      </c>
      <c r="U936" s="411" t="s">
        <v>2646</v>
      </c>
      <c r="V936" s="340" t="s">
        <v>562</v>
      </c>
      <c r="W936" s="353"/>
      <c r="X936" s="454"/>
      <c r="Y936" s="454"/>
      <c r="Z936" s="454"/>
    </row>
    <row r="937" spans="1:26" ht="14.25" hidden="1" customHeight="1">
      <c r="A937" s="350" t="s">
        <v>2622</v>
      </c>
      <c r="B937" s="372" t="s">
        <v>304</v>
      </c>
      <c r="C937" s="371" t="s">
        <v>2035</v>
      </c>
      <c r="D937" s="399"/>
      <c r="E937" s="350">
        <v>220744</v>
      </c>
      <c r="F937" s="340"/>
      <c r="G937" s="340"/>
      <c r="H937" s="340"/>
      <c r="I937" s="340"/>
      <c r="J937" s="340" t="s">
        <v>793</v>
      </c>
      <c r="K937" s="350" t="s">
        <v>793</v>
      </c>
      <c r="L937" s="350" t="s">
        <v>793</v>
      </c>
      <c r="M937" s="340" t="s">
        <v>293</v>
      </c>
      <c r="N937" s="340">
        <v>20.71612167</v>
      </c>
      <c r="O937" s="340">
        <v>92.442459110000001</v>
      </c>
      <c r="P937" s="340"/>
      <c r="Q937" s="340"/>
      <c r="R937" s="353"/>
      <c r="S937" s="341"/>
      <c r="T937" s="343">
        <v>43300</v>
      </c>
      <c r="U937" s="342"/>
      <c r="V937" s="340"/>
      <c r="W937" s="454"/>
      <c r="X937" s="454"/>
      <c r="Y937" s="454"/>
      <c r="Z937" s="454"/>
    </row>
    <row r="938" spans="1:26" ht="14.25" hidden="1" customHeight="1">
      <c r="A938" s="350" t="s">
        <v>2622</v>
      </c>
      <c r="B938" s="372" t="s">
        <v>304</v>
      </c>
      <c r="C938" s="371" t="s">
        <v>2036</v>
      </c>
      <c r="D938" s="399"/>
      <c r="E938" s="350"/>
      <c r="F938" s="350"/>
      <c r="G938" s="350"/>
      <c r="H938" s="340"/>
      <c r="I938" s="340"/>
      <c r="J938" s="340" t="s">
        <v>793</v>
      </c>
      <c r="K938" s="350" t="s">
        <v>793</v>
      </c>
      <c r="L938" s="350" t="s">
        <v>793</v>
      </c>
      <c r="M938" s="340" t="s">
        <v>2058</v>
      </c>
      <c r="N938" s="340"/>
      <c r="O938" s="350"/>
      <c r="P938" s="350"/>
      <c r="Q938" s="340"/>
      <c r="R938" s="458"/>
      <c r="S938" s="459"/>
      <c r="T938" s="343">
        <v>43300</v>
      </c>
      <c r="U938" s="355"/>
      <c r="V938" s="350"/>
      <c r="W938" s="454"/>
      <c r="X938" s="454"/>
      <c r="Y938" s="454"/>
      <c r="Z938" s="454"/>
    </row>
    <row r="939" spans="1:26" ht="14.25" hidden="1" customHeight="1">
      <c r="A939" s="350" t="s">
        <v>2622</v>
      </c>
      <c r="B939" s="372" t="s">
        <v>304</v>
      </c>
      <c r="C939" s="371" t="s">
        <v>903</v>
      </c>
      <c r="D939" s="399"/>
      <c r="E939" s="454">
        <v>197938</v>
      </c>
      <c r="F939" s="340"/>
      <c r="G939" s="340"/>
      <c r="H939" s="340"/>
      <c r="I939" s="340"/>
      <c r="J939" s="340" t="s">
        <v>793</v>
      </c>
      <c r="K939" s="340" t="s">
        <v>793</v>
      </c>
      <c r="L939" s="340" t="s">
        <v>793</v>
      </c>
      <c r="M939" s="340" t="s">
        <v>790</v>
      </c>
      <c r="N939" s="340">
        <v>20.84098053</v>
      </c>
      <c r="O939" s="340">
        <v>92.35720062</v>
      </c>
      <c r="P939" s="340"/>
      <c r="Q939" s="340"/>
      <c r="R939" s="353"/>
      <c r="S939" s="354"/>
      <c r="T939" s="343">
        <v>43300</v>
      </c>
      <c r="U939" s="342"/>
      <c r="V939" s="350"/>
      <c r="W939" s="454"/>
      <c r="X939" s="454"/>
      <c r="Y939" s="454"/>
      <c r="Z939" s="454"/>
    </row>
    <row r="940" spans="1:26" ht="14.25" hidden="1" customHeight="1">
      <c r="A940" s="454" t="s">
        <v>2622</v>
      </c>
      <c r="B940" s="476" t="s">
        <v>304</v>
      </c>
      <c r="C940" s="475" t="s">
        <v>669</v>
      </c>
      <c r="D940" s="399" t="s">
        <v>1635</v>
      </c>
      <c r="E940" s="340">
        <v>197903</v>
      </c>
      <c r="F940" s="340"/>
      <c r="G940" s="340"/>
      <c r="H940" s="340"/>
      <c r="I940" s="340"/>
      <c r="J940" s="340" t="s">
        <v>793</v>
      </c>
      <c r="K940" s="340" t="s">
        <v>793</v>
      </c>
      <c r="L940" s="340" t="s">
        <v>793</v>
      </c>
      <c r="M940" s="340" t="s">
        <v>790</v>
      </c>
      <c r="N940" s="350">
        <v>21.000970840000001</v>
      </c>
      <c r="O940" s="350">
        <v>92.334213259999999</v>
      </c>
      <c r="P940" s="340" t="s">
        <v>794</v>
      </c>
      <c r="Q940" s="340" t="s">
        <v>797</v>
      </c>
      <c r="R940" s="458"/>
      <c r="S940" s="341"/>
      <c r="T940" s="343">
        <v>42926</v>
      </c>
      <c r="U940" s="460" t="s">
        <v>798</v>
      </c>
      <c r="V940" s="475"/>
      <c r="W940" s="454"/>
      <c r="X940" s="454"/>
      <c r="Y940" s="454"/>
      <c r="Z940" s="454"/>
    </row>
    <row r="941" spans="1:26" ht="14.25" hidden="1" customHeight="1">
      <c r="A941" s="350" t="s">
        <v>2622</v>
      </c>
      <c r="B941" s="372" t="s">
        <v>304</v>
      </c>
      <c r="C941" s="371" t="s">
        <v>527</v>
      </c>
      <c r="D941" s="399" t="s">
        <v>1635</v>
      </c>
      <c r="E941" s="350">
        <v>198026</v>
      </c>
      <c r="F941" s="350"/>
      <c r="G941" s="350"/>
      <c r="H941" s="350"/>
      <c r="I941" s="350"/>
      <c r="J941" s="340" t="s">
        <v>793</v>
      </c>
      <c r="K941" s="350" t="s">
        <v>793</v>
      </c>
      <c r="L941" s="350" t="s">
        <v>793</v>
      </c>
      <c r="M941" s="340" t="s">
        <v>790</v>
      </c>
      <c r="N941" s="350">
        <v>20.671619419999999</v>
      </c>
      <c r="O941" s="350">
        <v>92.473846440000003</v>
      </c>
      <c r="P941" s="340" t="s">
        <v>794</v>
      </c>
      <c r="Q941" s="340" t="s">
        <v>775</v>
      </c>
      <c r="R941" s="353"/>
      <c r="S941" s="354"/>
      <c r="T941" s="343"/>
      <c r="U941" s="355"/>
      <c r="V941" s="350" t="s">
        <v>920</v>
      </c>
      <c r="W941" s="454"/>
      <c r="X941" s="454"/>
      <c r="Y941" s="454"/>
      <c r="Z941" s="454"/>
    </row>
    <row r="942" spans="1:26" ht="14.25" hidden="1" customHeight="1">
      <c r="A942" s="350" t="s">
        <v>2622</v>
      </c>
      <c r="B942" s="372" t="s">
        <v>336</v>
      </c>
      <c r="C942" s="371" t="s">
        <v>494</v>
      </c>
      <c r="D942" s="399" t="s">
        <v>1635</v>
      </c>
      <c r="E942" s="340">
        <v>197602</v>
      </c>
      <c r="F942" s="340"/>
      <c r="G942" s="340"/>
      <c r="H942" s="350"/>
      <c r="I942" s="340"/>
      <c r="J942" s="340" t="s">
        <v>793</v>
      </c>
      <c r="K942" s="340" t="s">
        <v>793</v>
      </c>
      <c r="L942" s="340" t="s">
        <v>793</v>
      </c>
      <c r="M942" s="340" t="s">
        <v>790</v>
      </c>
      <c r="N942" s="350">
        <v>20.547620770000002</v>
      </c>
      <c r="O942" s="350">
        <v>92.671058650000006</v>
      </c>
      <c r="P942" s="340" t="s">
        <v>794</v>
      </c>
      <c r="Q942" s="340" t="s">
        <v>775</v>
      </c>
      <c r="R942" s="353"/>
      <c r="S942" s="354"/>
      <c r="T942" s="343"/>
      <c r="U942" s="342"/>
      <c r="V942" s="340" t="s">
        <v>494</v>
      </c>
      <c r="W942" s="353"/>
      <c r="X942" s="454"/>
      <c r="Y942" s="454"/>
      <c r="Z942" s="454"/>
    </row>
    <row r="943" spans="1:26" ht="14.25" hidden="1" customHeight="1">
      <c r="A943" s="454" t="s">
        <v>2622</v>
      </c>
      <c r="B943" s="377" t="s">
        <v>336</v>
      </c>
      <c r="C943" s="378" t="s">
        <v>500</v>
      </c>
      <c r="D943" s="352" t="s">
        <v>1635</v>
      </c>
      <c r="E943" s="340" t="s">
        <v>1375</v>
      </c>
      <c r="F943" s="484"/>
      <c r="G943" s="340"/>
      <c r="H943" s="340" t="s">
        <v>41</v>
      </c>
      <c r="I943" s="340"/>
      <c r="J943" s="340" t="s">
        <v>793</v>
      </c>
      <c r="K943" s="340" t="s">
        <v>793</v>
      </c>
      <c r="L943" s="340" t="s">
        <v>1635</v>
      </c>
      <c r="M943" s="340" t="s">
        <v>790</v>
      </c>
      <c r="N943" s="340">
        <v>20.569219</v>
      </c>
      <c r="O943" s="340">
        <v>92.640022000000002</v>
      </c>
      <c r="P943" s="340" t="s">
        <v>756</v>
      </c>
      <c r="Q943" s="340" t="s">
        <v>775</v>
      </c>
      <c r="R943" s="361"/>
      <c r="S943" s="341"/>
      <c r="T943" s="343"/>
      <c r="U943" s="460"/>
      <c r="V943" s="340" t="s">
        <v>500</v>
      </c>
      <c r="W943" s="353"/>
      <c r="X943" s="454"/>
      <c r="Y943" s="454"/>
      <c r="Z943" s="454"/>
    </row>
    <row r="944" spans="1:26" ht="14.25" hidden="1" customHeight="1">
      <c r="A944" s="350" t="s">
        <v>2622</v>
      </c>
      <c r="B944" s="372" t="s">
        <v>336</v>
      </c>
      <c r="C944" s="371" t="s">
        <v>497</v>
      </c>
      <c r="D944" s="399" t="s">
        <v>1635</v>
      </c>
      <c r="E944" s="340">
        <v>197593</v>
      </c>
      <c r="F944" s="340"/>
      <c r="G944" s="340"/>
      <c r="H944" s="340"/>
      <c r="I944" s="340"/>
      <c r="J944" s="340" t="s">
        <v>793</v>
      </c>
      <c r="K944" s="340" t="s">
        <v>793</v>
      </c>
      <c r="L944" s="340" t="s">
        <v>793</v>
      </c>
      <c r="M944" s="340" t="s">
        <v>790</v>
      </c>
      <c r="N944" s="340">
        <v>20.555610659999999</v>
      </c>
      <c r="O944" s="340">
        <v>92.643516539999993</v>
      </c>
      <c r="P944" s="340" t="s">
        <v>794</v>
      </c>
      <c r="Q944" s="340" t="s">
        <v>797</v>
      </c>
      <c r="R944" s="353"/>
      <c r="S944" s="341"/>
      <c r="T944" s="343">
        <v>42926</v>
      </c>
      <c r="U944" s="342" t="s">
        <v>798</v>
      </c>
      <c r="V944" s="340"/>
      <c r="W944" s="353"/>
      <c r="X944" s="454"/>
      <c r="Y944" s="454"/>
      <c r="Z944" s="454"/>
    </row>
    <row r="945" spans="1:26" ht="14.25" hidden="1" customHeight="1">
      <c r="A945" s="350" t="s">
        <v>2622</v>
      </c>
      <c r="B945" s="372" t="s">
        <v>336</v>
      </c>
      <c r="C945" s="371" t="s">
        <v>498</v>
      </c>
      <c r="D945" s="399" t="s">
        <v>1635</v>
      </c>
      <c r="E945" s="340">
        <v>197593</v>
      </c>
      <c r="F945" s="340"/>
      <c r="G945" s="340"/>
      <c r="H945" s="340"/>
      <c r="I945" s="350"/>
      <c r="J945" s="340" t="s">
        <v>793</v>
      </c>
      <c r="K945" s="340" t="s">
        <v>793</v>
      </c>
      <c r="L945" s="340" t="s">
        <v>793</v>
      </c>
      <c r="M945" s="340" t="s">
        <v>293</v>
      </c>
      <c r="N945" s="350">
        <v>20.555610659999999</v>
      </c>
      <c r="O945" s="350">
        <v>92.643516539999993</v>
      </c>
      <c r="P945" s="340" t="s">
        <v>794</v>
      </c>
      <c r="Q945" s="340" t="s">
        <v>775</v>
      </c>
      <c r="R945" s="353"/>
      <c r="S945" s="354"/>
      <c r="T945" s="343" t="s">
        <v>800</v>
      </c>
      <c r="U945" s="342"/>
      <c r="V945" s="340"/>
      <c r="W945" s="353"/>
      <c r="X945" s="454"/>
      <c r="Y945" s="454"/>
      <c r="Z945" s="454"/>
    </row>
    <row r="946" spans="1:26" ht="14.25" hidden="1" customHeight="1">
      <c r="A946" s="350" t="s">
        <v>2622</v>
      </c>
      <c r="B946" s="372" t="s">
        <v>336</v>
      </c>
      <c r="C946" s="371" t="s">
        <v>519</v>
      </c>
      <c r="D946" s="399" t="s">
        <v>1635</v>
      </c>
      <c r="E946" s="340">
        <v>197691</v>
      </c>
      <c r="F946" s="340"/>
      <c r="G946" s="340"/>
      <c r="H946" s="340"/>
      <c r="I946" s="340"/>
      <c r="J946" s="350" t="s">
        <v>793</v>
      </c>
      <c r="K946" s="340" t="s">
        <v>793</v>
      </c>
      <c r="L946" s="340" t="s">
        <v>793</v>
      </c>
      <c r="M946" s="340" t="s">
        <v>293</v>
      </c>
      <c r="N946" s="340">
        <v>20.65517998</v>
      </c>
      <c r="O946" s="340">
        <v>92.720321659999996</v>
      </c>
      <c r="P946" s="340" t="s">
        <v>794</v>
      </c>
      <c r="Q946" s="340" t="s">
        <v>775</v>
      </c>
      <c r="R946" s="462"/>
      <c r="S946" s="463"/>
      <c r="T946" s="343" t="s">
        <v>800</v>
      </c>
      <c r="U946" s="342"/>
      <c r="V946" s="340"/>
      <c r="W946" s="353"/>
      <c r="X946" s="454"/>
      <c r="Y946" s="454"/>
      <c r="Z946" s="454"/>
    </row>
    <row r="947" spans="1:26" ht="14.25" hidden="1" customHeight="1">
      <c r="A947" s="350" t="s">
        <v>2622</v>
      </c>
      <c r="B947" s="372" t="s">
        <v>336</v>
      </c>
      <c r="C947" s="371" t="s">
        <v>465</v>
      </c>
      <c r="D947" s="399" t="s">
        <v>2274</v>
      </c>
      <c r="E947" s="456" t="s">
        <v>1367</v>
      </c>
      <c r="F947" s="340" t="s">
        <v>465</v>
      </c>
      <c r="G947" s="340" t="s">
        <v>465</v>
      </c>
      <c r="H947" s="340"/>
      <c r="I947" s="340"/>
      <c r="J947" s="350" t="s">
        <v>793</v>
      </c>
      <c r="K947" s="340" t="s">
        <v>793</v>
      </c>
      <c r="L947" s="340" t="s">
        <v>878</v>
      </c>
      <c r="M947" s="340" t="s">
        <v>790</v>
      </c>
      <c r="N947" s="340">
        <v>20.399269</v>
      </c>
      <c r="O947" s="340">
        <v>92.781294000000003</v>
      </c>
      <c r="P947" s="340" t="s">
        <v>794</v>
      </c>
      <c r="Q947" s="340" t="s">
        <v>775</v>
      </c>
      <c r="R947" s="353"/>
      <c r="S947" s="354"/>
      <c r="T947" s="343"/>
      <c r="U947" s="342"/>
      <c r="V947" s="340" t="s">
        <v>465</v>
      </c>
      <c r="W947" s="353"/>
      <c r="X947" s="454"/>
      <c r="Y947" s="454"/>
      <c r="Z947" s="454"/>
    </row>
    <row r="948" spans="1:26" ht="14.25" hidden="1" customHeight="1">
      <c r="A948" s="462" t="s">
        <v>2622</v>
      </c>
      <c r="B948" s="486" t="s">
        <v>336</v>
      </c>
      <c r="C948" s="487" t="s">
        <v>2777</v>
      </c>
      <c r="D948" s="457"/>
      <c r="E948" s="340" t="s">
        <v>2778</v>
      </c>
      <c r="F948" s="340"/>
      <c r="G948" s="340"/>
      <c r="H948" s="340"/>
      <c r="I948" s="350"/>
      <c r="J948" s="340" t="s">
        <v>2627</v>
      </c>
      <c r="K948" s="340" t="s">
        <v>2596</v>
      </c>
      <c r="L948" s="340" t="s">
        <v>2596</v>
      </c>
      <c r="M948" s="340"/>
      <c r="N948" s="350"/>
      <c r="O948" s="350"/>
      <c r="P948" s="340"/>
      <c r="Q948" s="340"/>
      <c r="R948" s="466"/>
      <c r="S948" s="354"/>
      <c r="T948" s="343">
        <v>43591</v>
      </c>
      <c r="U948" s="466"/>
      <c r="V948" s="463" t="s">
        <v>2742</v>
      </c>
      <c r="W948" s="353"/>
      <c r="X948" s="454"/>
      <c r="Y948" s="454"/>
      <c r="Z948" s="454"/>
    </row>
    <row r="949" spans="1:26" ht="14.25" hidden="1" customHeight="1">
      <c r="A949" s="350" t="s">
        <v>2622</v>
      </c>
      <c r="B949" s="372" t="s">
        <v>336</v>
      </c>
      <c r="C949" s="371" t="s">
        <v>534</v>
      </c>
      <c r="D949" s="399" t="s">
        <v>1635</v>
      </c>
      <c r="E949" s="340">
        <v>197674</v>
      </c>
      <c r="F949" s="340"/>
      <c r="G949" s="340"/>
      <c r="H949" s="350"/>
      <c r="I949" s="350"/>
      <c r="J949" s="340" t="s">
        <v>793</v>
      </c>
      <c r="K949" s="350" t="s">
        <v>793</v>
      </c>
      <c r="L949" s="350" t="s">
        <v>793</v>
      </c>
      <c r="M949" s="340" t="s">
        <v>790</v>
      </c>
      <c r="N949" s="350">
        <v>20.67845917</v>
      </c>
      <c r="O949" s="350">
        <v>92.663757320000002</v>
      </c>
      <c r="P949" s="340" t="s">
        <v>794</v>
      </c>
      <c r="Q949" s="340" t="s">
        <v>775</v>
      </c>
      <c r="R949" s="353"/>
      <c r="S949" s="354"/>
      <c r="T949" s="343" t="s">
        <v>800</v>
      </c>
      <c r="U949" s="342"/>
      <c r="V949" s="340"/>
      <c r="W949" s="353"/>
      <c r="X949" s="454"/>
      <c r="Y949" s="454"/>
      <c r="Z949" s="454"/>
    </row>
    <row r="950" spans="1:26" ht="14.25" hidden="1" customHeight="1">
      <c r="A950" s="350" t="s">
        <v>2622</v>
      </c>
      <c r="B950" s="476" t="s">
        <v>336</v>
      </c>
      <c r="C950" s="475" t="s">
        <v>902</v>
      </c>
      <c r="D950" s="399" t="s">
        <v>1635</v>
      </c>
      <c r="E950" s="454">
        <v>197603</v>
      </c>
      <c r="F950" s="454"/>
      <c r="G950" s="454"/>
      <c r="H950" s="454"/>
      <c r="I950" s="454"/>
      <c r="J950" s="340" t="s">
        <v>793</v>
      </c>
      <c r="K950" s="340" t="s">
        <v>793</v>
      </c>
      <c r="L950" s="340" t="s">
        <v>793</v>
      </c>
      <c r="M950" s="454" t="s">
        <v>790</v>
      </c>
      <c r="N950" s="454">
        <v>20.55364037</v>
      </c>
      <c r="O950" s="454">
        <v>92.674217220000003</v>
      </c>
      <c r="P950" s="340" t="s">
        <v>794</v>
      </c>
      <c r="Q950" s="454"/>
      <c r="R950" s="458"/>
      <c r="S950" s="459"/>
      <c r="T950" s="478"/>
      <c r="U950" s="460"/>
      <c r="V950" s="454" t="s">
        <v>902</v>
      </c>
      <c r="W950" s="353"/>
      <c r="X950" s="454"/>
      <c r="Y950" s="454"/>
      <c r="Z950" s="454"/>
    </row>
    <row r="951" spans="1:26" ht="14.25" hidden="1" customHeight="1">
      <c r="A951" s="350" t="s">
        <v>2622</v>
      </c>
      <c r="B951" s="476" t="s">
        <v>336</v>
      </c>
      <c r="C951" s="475" t="s">
        <v>369</v>
      </c>
      <c r="D951" s="399" t="s">
        <v>1635</v>
      </c>
      <c r="E951" s="340">
        <v>220977</v>
      </c>
      <c r="F951" s="340" t="s">
        <v>2668</v>
      </c>
      <c r="G951" s="340"/>
      <c r="H951" s="340"/>
      <c r="I951" s="340"/>
      <c r="J951" s="340" t="s">
        <v>793</v>
      </c>
      <c r="K951" s="340" t="s">
        <v>793</v>
      </c>
      <c r="L951" s="340" t="s">
        <v>793</v>
      </c>
      <c r="M951" s="340" t="s">
        <v>293</v>
      </c>
      <c r="N951" s="340"/>
      <c r="O951" s="454"/>
      <c r="P951" s="340" t="s">
        <v>794</v>
      </c>
      <c r="Q951" s="340" t="s">
        <v>797</v>
      </c>
      <c r="R951" s="458"/>
      <c r="S951" s="354"/>
      <c r="T951" s="343">
        <v>42926</v>
      </c>
      <c r="U951" s="342" t="s">
        <v>798</v>
      </c>
      <c r="V951" s="340"/>
      <c r="W951" s="353"/>
      <c r="X951" s="454"/>
      <c r="Y951" s="454"/>
      <c r="Z951" s="454"/>
    </row>
    <row r="952" spans="1:26" ht="14.25" hidden="1" customHeight="1">
      <c r="A952" s="462" t="s">
        <v>2622</v>
      </c>
      <c r="B952" s="377" t="s">
        <v>336</v>
      </c>
      <c r="C952" s="378" t="s">
        <v>2776</v>
      </c>
      <c r="D952" s="352"/>
      <c r="E952" s="340">
        <v>220693</v>
      </c>
      <c r="F952" s="340"/>
      <c r="G952" s="340"/>
      <c r="H952" s="350"/>
      <c r="I952" s="350"/>
      <c r="J952" s="340" t="s">
        <v>2627</v>
      </c>
      <c r="K952" s="340" t="s">
        <v>2596</v>
      </c>
      <c r="L952" s="340" t="s">
        <v>2596</v>
      </c>
      <c r="M952" s="340"/>
      <c r="N952" s="350">
        <v>20.586620330810501</v>
      </c>
      <c r="O952" s="350">
        <v>92.689620971679702</v>
      </c>
      <c r="P952" s="340"/>
      <c r="Q952" s="340"/>
      <c r="R952" s="361"/>
      <c r="S952" s="354"/>
      <c r="T952" s="343">
        <v>43591</v>
      </c>
      <c r="U952" s="466"/>
      <c r="V952" s="340" t="s">
        <v>2741</v>
      </c>
      <c r="W952" s="353"/>
      <c r="X952" s="454"/>
      <c r="Y952" s="454"/>
      <c r="Z952" s="454"/>
    </row>
    <row r="953" spans="1:26" ht="14.25" hidden="1" customHeight="1">
      <c r="A953" s="350" t="s">
        <v>2622</v>
      </c>
      <c r="B953" s="372" t="s">
        <v>336</v>
      </c>
      <c r="C953" s="371" t="s">
        <v>477</v>
      </c>
      <c r="D953" s="399" t="s">
        <v>1635</v>
      </c>
      <c r="E953" s="340">
        <v>197631</v>
      </c>
      <c r="F953" s="340" t="s">
        <v>472</v>
      </c>
      <c r="G953" s="340"/>
      <c r="H953" s="350"/>
      <c r="I953" s="350"/>
      <c r="J953" s="340" t="s">
        <v>793</v>
      </c>
      <c r="K953" s="340" t="s">
        <v>793</v>
      </c>
      <c r="L953" s="340" t="s">
        <v>793</v>
      </c>
      <c r="M953" s="340" t="s">
        <v>293</v>
      </c>
      <c r="N953" s="350">
        <v>20.473930360000001</v>
      </c>
      <c r="O953" s="350">
        <v>92.668853760000005</v>
      </c>
      <c r="P953" s="340" t="s">
        <v>794</v>
      </c>
      <c r="Q953" s="340" t="s">
        <v>797</v>
      </c>
      <c r="R953" s="458"/>
      <c r="S953" s="459"/>
      <c r="T953" s="343">
        <v>42926</v>
      </c>
      <c r="U953" s="342" t="s">
        <v>798</v>
      </c>
      <c r="V953" s="340"/>
      <c r="W953" s="353"/>
      <c r="X953" s="454"/>
      <c r="Y953" s="454"/>
      <c r="Z953" s="454"/>
    </row>
    <row r="954" spans="1:26" ht="14.25" hidden="1" customHeight="1">
      <c r="A954" s="350" t="s">
        <v>2622</v>
      </c>
      <c r="B954" s="372" t="s">
        <v>336</v>
      </c>
      <c r="C954" s="371" t="s">
        <v>493</v>
      </c>
      <c r="D954" s="399" t="s">
        <v>1635</v>
      </c>
      <c r="E954" s="350">
        <v>197601</v>
      </c>
      <c r="F954" s="454"/>
      <c r="G954" s="340"/>
      <c r="H954" s="350"/>
      <c r="I954" s="340"/>
      <c r="J954" s="340" t="s">
        <v>793</v>
      </c>
      <c r="K954" s="340" t="s">
        <v>793</v>
      </c>
      <c r="L954" s="340" t="s">
        <v>793</v>
      </c>
      <c r="M954" s="340" t="s">
        <v>790</v>
      </c>
      <c r="N954" s="350">
        <v>20.54644012</v>
      </c>
      <c r="O954" s="350">
        <v>92.648399350000005</v>
      </c>
      <c r="P954" s="340" t="s">
        <v>794</v>
      </c>
      <c r="Q954" s="340" t="s">
        <v>775</v>
      </c>
      <c r="R954" s="458"/>
      <c r="S954" s="459"/>
      <c r="T954" s="343"/>
      <c r="U954" s="342"/>
      <c r="V954" s="340" t="s">
        <v>493</v>
      </c>
      <c r="W954" s="353"/>
      <c r="X954" s="454"/>
      <c r="Y954" s="454"/>
      <c r="Z954" s="454"/>
    </row>
    <row r="955" spans="1:26" ht="14.25" hidden="1" customHeight="1">
      <c r="A955" s="350" t="s">
        <v>2622</v>
      </c>
      <c r="B955" s="372" t="s">
        <v>336</v>
      </c>
      <c r="C955" s="371" t="s">
        <v>466</v>
      </c>
      <c r="D955" s="399" t="s">
        <v>1635</v>
      </c>
      <c r="E955" s="340" t="s">
        <v>1369</v>
      </c>
      <c r="F955" s="340"/>
      <c r="G955" s="340"/>
      <c r="H955" s="340" t="s">
        <v>41</v>
      </c>
      <c r="I955" s="340"/>
      <c r="J955" s="340" t="s">
        <v>793</v>
      </c>
      <c r="K955" s="340" t="s">
        <v>793</v>
      </c>
      <c r="L955" s="340" t="s">
        <v>1635</v>
      </c>
      <c r="M955" s="340" t="s">
        <v>790</v>
      </c>
      <c r="N955" s="340">
        <v>20.408453000000002</v>
      </c>
      <c r="O955" s="340">
        <v>92.660360999999995</v>
      </c>
      <c r="P955" s="340" t="s">
        <v>756</v>
      </c>
      <c r="Q955" s="340" t="s">
        <v>775</v>
      </c>
      <c r="R955" s="353"/>
      <c r="S955" s="459"/>
      <c r="T955" s="343"/>
      <c r="U955" s="342" t="s">
        <v>1876</v>
      </c>
      <c r="V955" s="340" t="s">
        <v>466</v>
      </c>
      <c r="W955" s="353"/>
      <c r="X955" s="454"/>
      <c r="Y955" s="454"/>
      <c r="Z955" s="454"/>
    </row>
    <row r="956" spans="1:26" ht="14.25" hidden="1" customHeight="1">
      <c r="A956" s="350" t="s">
        <v>2622</v>
      </c>
      <c r="B956" s="372" t="s">
        <v>336</v>
      </c>
      <c r="C956" s="371" t="s">
        <v>887</v>
      </c>
      <c r="D956" s="399" t="s">
        <v>1635</v>
      </c>
      <c r="E956" s="340">
        <v>197650</v>
      </c>
      <c r="F956" s="340"/>
      <c r="G956" s="340"/>
      <c r="H956" s="350"/>
      <c r="I956" s="350"/>
      <c r="J956" s="340" t="s">
        <v>874</v>
      </c>
      <c r="K956" s="340" t="s">
        <v>793</v>
      </c>
      <c r="L956" s="340" t="s">
        <v>793</v>
      </c>
      <c r="M956" s="340" t="s">
        <v>293</v>
      </c>
      <c r="N956" s="350">
        <v>20.397039410000001</v>
      </c>
      <c r="O956" s="350">
        <v>92.664451600000007</v>
      </c>
      <c r="P956" s="340" t="s">
        <v>794</v>
      </c>
      <c r="Q956" s="340"/>
      <c r="R956" s="458"/>
      <c r="S956" s="459"/>
      <c r="T956" s="343">
        <v>42849</v>
      </c>
      <c r="U956" s="342" t="s">
        <v>888</v>
      </c>
      <c r="V956" s="350"/>
      <c r="W956" s="353"/>
      <c r="X956" s="454"/>
      <c r="Y956" s="454"/>
      <c r="Z956" s="454"/>
    </row>
    <row r="957" spans="1:26" ht="14.25" hidden="1" customHeight="1">
      <c r="A957" s="350" t="s">
        <v>2622</v>
      </c>
      <c r="B957" s="372" t="s">
        <v>336</v>
      </c>
      <c r="C957" s="371" t="s">
        <v>502</v>
      </c>
      <c r="D957" s="399" t="s">
        <v>1635</v>
      </c>
      <c r="E957" s="340">
        <v>197591</v>
      </c>
      <c r="F957" s="340"/>
      <c r="G957" s="340"/>
      <c r="H957" s="340"/>
      <c r="I957" s="350"/>
      <c r="J957" s="340" t="s">
        <v>793</v>
      </c>
      <c r="K957" s="340" t="s">
        <v>793</v>
      </c>
      <c r="L957" s="340" t="s">
        <v>793</v>
      </c>
      <c r="M957" s="340" t="s">
        <v>790</v>
      </c>
      <c r="N957" s="350">
        <v>20.581470490000001</v>
      </c>
      <c r="O957" s="350">
        <v>92.643272400000001</v>
      </c>
      <c r="P957" s="340" t="s">
        <v>794</v>
      </c>
      <c r="Q957" s="340" t="s">
        <v>775</v>
      </c>
      <c r="R957" s="458"/>
      <c r="S957" s="459"/>
      <c r="T957" s="343"/>
      <c r="U957" s="342" t="s">
        <v>798</v>
      </c>
      <c r="V957" s="340" t="s">
        <v>502</v>
      </c>
      <c r="W957" s="353"/>
      <c r="X957" s="454"/>
      <c r="Y957" s="454"/>
      <c r="Z957" s="454"/>
    </row>
    <row r="958" spans="1:26" ht="14.25" hidden="1" customHeight="1">
      <c r="A958" s="350" t="s">
        <v>2622</v>
      </c>
      <c r="B958" s="158" t="s">
        <v>336</v>
      </c>
      <c r="C958" s="159" t="s">
        <v>1092</v>
      </c>
      <c r="D958" s="457" t="s">
        <v>1635</v>
      </c>
      <c r="E958" s="153"/>
      <c r="F958" s="153"/>
      <c r="G958" s="153"/>
      <c r="H958" s="153"/>
      <c r="I958" s="153"/>
      <c r="J958" s="340" t="s">
        <v>793</v>
      </c>
      <c r="K958" s="340" t="s">
        <v>793</v>
      </c>
      <c r="L958" s="340" t="s">
        <v>793</v>
      </c>
      <c r="M958" s="153" t="s">
        <v>806</v>
      </c>
      <c r="N958" s="153"/>
      <c r="O958" s="153"/>
      <c r="P958" s="340" t="s">
        <v>794</v>
      </c>
      <c r="Q958" s="153" t="s">
        <v>797</v>
      </c>
      <c r="R958" s="154"/>
      <c r="S958" s="152"/>
      <c r="T958" s="155">
        <v>42926</v>
      </c>
      <c r="U958" s="156" t="s">
        <v>798</v>
      </c>
      <c r="V958" s="153"/>
      <c r="W958" s="353"/>
      <c r="X958" s="454"/>
      <c r="Y958" s="454"/>
      <c r="Z958" s="454"/>
    </row>
    <row r="959" spans="1:26" ht="14.25" hidden="1" customHeight="1">
      <c r="A959" s="350" t="s">
        <v>2622</v>
      </c>
      <c r="B959" s="486" t="s">
        <v>336</v>
      </c>
      <c r="C959" s="487" t="s">
        <v>501</v>
      </c>
      <c r="D959" s="457" t="s">
        <v>1635</v>
      </c>
      <c r="E959" s="340">
        <v>197590</v>
      </c>
      <c r="F959" s="340"/>
      <c r="G959" s="340"/>
      <c r="H959" s="340"/>
      <c r="I959" s="454"/>
      <c r="J959" s="340" t="s">
        <v>793</v>
      </c>
      <c r="K959" s="340" t="s">
        <v>793</v>
      </c>
      <c r="L959" s="454" t="s">
        <v>793</v>
      </c>
      <c r="M959" s="340" t="s">
        <v>293</v>
      </c>
      <c r="N959" s="350">
        <v>20.56975937</v>
      </c>
      <c r="O959" s="485">
        <v>92.641799930000005</v>
      </c>
      <c r="P959" s="340" t="s">
        <v>794</v>
      </c>
      <c r="Q959" s="340" t="s">
        <v>775</v>
      </c>
      <c r="R959" s="466"/>
      <c r="S959" s="459"/>
      <c r="T959" s="343"/>
      <c r="U959" s="342" t="s">
        <v>798</v>
      </c>
      <c r="V959" s="340" t="s">
        <v>501</v>
      </c>
      <c r="W959" s="458"/>
      <c r="X959" s="454"/>
      <c r="Y959" s="454"/>
      <c r="Z959" s="454"/>
    </row>
    <row r="960" spans="1:26" ht="14.25" hidden="1" customHeight="1">
      <c r="A960" s="350" t="s">
        <v>2622</v>
      </c>
      <c r="B960" s="486" t="s">
        <v>336</v>
      </c>
      <c r="C960" s="487" t="s">
        <v>908</v>
      </c>
      <c r="D960" s="457" t="s">
        <v>1635</v>
      </c>
      <c r="E960" s="454">
        <v>197585</v>
      </c>
      <c r="F960" s="454"/>
      <c r="G960" s="454"/>
      <c r="H960" s="454"/>
      <c r="I960" s="454"/>
      <c r="J960" s="454" t="s">
        <v>793</v>
      </c>
      <c r="K960" s="454" t="s">
        <v>793</v>
      </c>
      <c r="L960" s="454" t="s">
        <v>793</v>
      </c>
      <c r="M960" s="454" t="s">
        <v>293</v>
      </c>
      <c r="N960" s="454">
        <v>20.585840229999999</v>
      </c>
      <c r="O960" s="454">
        <v>92.670722960000006</v>
      </c>
      <c r="P960" s="454" t="s">
        <v>794</v>
      </c>
      <c r="Q960" s="454"/>
      <c r="R960" s="466"/>
      <c r="S960" s="459"/>
      <c r="T960" s="478"/>
      <c r="U960" s="460"/>
      <c r="V960" s="454" t="s">
        <v>908</v>
      </c>
      <c r="W960" s="458"/>
      <c r="X960" s="454"/>
      <c r="Y960" s="454"/>
      <c r="Z960" s="454"/>
    </row>
    <row r="961" spans="1:26" ht="14.25" hidden="1" customHeight="1">
      <c r="A961" s="462" t="s">
        <v>2622</v>
      </c>
      <c r="B961" s="486" t="s">
        <v>336</v>
      </c>
      <c r="C961" s="487" t="s">
        <v>2775</v>
      </c>
      <c r="D961" s="457"/>
      <c r="E961" s="340">
        <v>197581</v>
      </c>
      <c r="F961" s="340"/>
      <c r="G961" s="340"/>
      <c r="H961" s="350"/>
      <c r="I961" s="350"/>
      <c r="J961" s="340" t="s">
        <v>2627</v>
      </c>
      <c r="K961" s="340" t="s">
        <v>2596</v>
      </c>
      <c r="L961" s="340" t="s">
        <v>2596</v>
      </c>
      <c r="M961" s="340"/>
      <c r="N961" s="350">
        <v>20.631229400634801</v>
      </c>
      <c r="O961" s="350">
        <v>92.641532897949205</v>
      </c>
      <c r="P961" s="340"/>
      <c r="Q961" s="340"/>
      <c r="R961" s="466"/>
      <c r="S961" s="459"/>
      <c r="T961" s="343">
        <v>43591</v>
      </c>
      <c r="U961" s="466"/>
      <c r="V961" s="340" t="s">
        <v>2740</v>
      </c>
      <c r="W961" s="353"/>
      <c r="X961" s="454"/>
      <c r="Y961" s="454"/>
      <c r="Z961" s="454"/>
    </row>
    <row r="962" spans="1:26" ht="14.25" hidden="1" customHeight="1">
      <c r="A962" s="350" t="s">
        <v>2622</v>
      </c>
      <c r="B962" s="372" t="s">
        <v>336</v>
      </c>
      <c r="C962" s="371" t="s">
        <v>577</v>
      </c>
      <c r="D962" s="457" t="s">
        <v>1635</v>
      </c>
      <c r="E962" s="340">
        <v>197616</v>
      </c>
      <c r="F962" s="340" t="s">
        <v>481</v>
      </c>
      <c r="G962" s="340"/>
      <c r="H962" s="350"/>
      <c r="I962" s="350"/>
      <c r="J962" s="340" t="s">
        <v>793</v>
      </c>
      <c r="K962" s="340" t="s">
        <v>793</v>
      </c>
      <c r="L962" s="340" t="s">
        <v>793</v>
      </c>
      <c r="M962" s="340" t="s">
        <v>293</v>
      </c>
      <c r="N962" s="350">
        <v>20.495670319999999</v>
      </c>
      <c r="O962" s="350">
        <v>92.651496890000004</v>
      </c>
      <c r="P962" s="340" t="s">
        <v>794</v>
      </c>
      <c r="Q962" s="340" t="s">
        <v>797</v>
      </c>
      <c r="R962" s="456"/>
      <c r="S962" s="463"/>
      <c r="T962" s="343">
        <v>42926</v>
      </c>
      <c r="U962" s="342" t="s">
        <v>798</v>
      </c>
      <c r="V962" s="340"/>
      <c r="W962" s="353"/>
      <c r="X962" s="454"/>
      <c r="Y962" s="454"/>
      <c r="Z962" s="454"/>
    </row>
    <row r="963" spans="1:26" ht="14.25" hidden="1" customHeight="1">
      <c r="A963" s="350" t="s">
        <v>2622</v>
      </c>
      <c r="B963" s="372" t="s">
        <v>336</v>
      </c>
      <c r="C963" s="371" t="s">
        <v>536</v>
      </c>
      <c r="D963" s="399" t="s">
        <v>1635</v>
      </c>
      <c r="E963" s="340">
        <v>197670</v>
      </c>
      <c r="F963" s="351"/>
      <c r="G963" s="340"/>
      <c r="H963" s="340"/>
      <c r="I963" s="350"/>
      <c r="J963" s="340" t="s">
        <v>793</v>
      </c>
      <c r="K963" s="340" t="s">
        <v>793</v>
      </c>
      <c r="L963" s="340" t="s">
        <v>793</v>
      </c>
      <c r="M963" s="340" t="s">
        <v>790</v>
      </c>
      <c r="N963" s="350">
        <v>20.6833992</v>
      </c>
      <c r="O963" s="350">
        <v>92.656608579999997</v>
      </c>
      <c r="P963" s="340" t="s">
        <v>794</v>
      </c>
      <c r="Q963" s="340" t="s">
        <v>775</v>
      </c>
      <c r="R963" s="462"/>
      <c r="S963" s="463"/>
      <c r="T963" s="343" t="s">
        <v>800</v>
      </c>
      <c r="U963" s="342"/>
      <c r="V963" s="340"/>
      <c r="W963" s="353"/>
      <c r="X963" s="454"/>
      <c r="Y963" s="454"/>
      <c r="Z963" s="454"/>
    </row>
    <row r="964" spans="1:26" ht="14.25" hidden="1" customHeight="1">
      <c r="A964" s="350" t="s">
        <v>2622</v>
      </c>
      <c r="B964" s="372" t="s">
        <v>336</v>
      </c>
      <c r="C964" s="371" t="s">
        <v>468</v>
      </c>
      <c r="D964" s="399" t="s">
        <v>1635</v>
      </c>
      <c r="E964" s="340" t="s">
        <v>1371</v>
      </c>
      <c r="F964" s="340"/>
      <c r="G964" s="340"/>
      <c r="H964" s="350" t="s">
        <v>41</v>
      </c>
      <c r="I964" s="350"/>
      <c r="J964" s="340" t="s">
        <v>793</v>
      </c>
      <c r="K964" s="340" t="s">
        <v>793</v>
      </c>
      <c r="L964" s="340" t="s">
        <v>1635</v>
      </c>
      <c r="M964" s="340" t="s">
        <v>790</v>
      </c>
      <c r="N964" s="350">
        <v>20.447261000000001</v>
      </c>
      <c r="O964" s="350">
        <v>92.639589000000001</v>
      </c>
      <c r="P964" s="340" t="s">
        <v>756</v>
      </c>
      <c r="Q964" s="340" t="s">
        <v>775</v>
      </c>
      <c r="R964" s="353"/>
      <c r="S964" s="459"/>
      <c r="T964" s="343"/>
      <c r="U964" s="342" t="s">
        <v>1876</v>
      </c>
      <c r="V964" s="340" t="s">
        <v>468</v>
      </c>
      <c r="W964" s="353"/>
      <c r="X964" s="454"/>
      <c r="Y964" s="454"/>
      <c r="Z964" s="454"/>
    </row>
    <row r="965" spans="1:26" ht="14.25" hidden="1" customHeight="1">
      <c r="A965" s="350" t="s">
        <v>2622</v>
      </c>
      <c r="B965" s="372" t="s">
        <v>336</v>
      </c>
      <c r="C965" s="371" t="s">
        <v>892</v>
      </c>
      <c r="D965" s="399" t="s">
        <v>1635</v>
      </c>
      <c r="E965" s="340">
        <v>197654</v>
      </c>
      <c r="F965" s="340"/>
      <c r="G965" s="340"/>
      <c r="H965" s="350"/>
      <c r="I965" s="350"/>
      <c r="J965" s="340" t="s">
        <v>874</v>
      </c>
      <c r="K965" s="340" t="s">
        <v>793</v>
      </c>
      <c r="L965" s="340" t="s">
        <v>793</v>
      </c>
      <c r="M965" s="340" t="s">
        <v>293</v>
      </c>
      <c r="N965" s="350">
        <v>20.447399140000002</v>
      </c>
      <c r="O965" s="350">
        <v>92.630462649999998</v>
      </c>
      <c r="P965" s="340" t="s">
        <v>794</v>
      </c>
      <c r="Q965" s="340"/>
      <c r="R965" s="462"/>
      <c r="S965" s="463"/>
      <c r="T965" s="343">
        <v>42849</v>
      </c>
      <c r="U965" s="342" t="s">
        <v>888</v>
      </c>
      <c r="V965" s="340" t="s">
        <v>468</v>
      </c>
      <c r="W965" s="353"/>
      <c r="X965" s="454"/>
      <c r="Y965" s="454"/>
      <c r="Z965" s="454"/>
    </row>
    <row r="966" spans="1:26" ht="14.25" hidden="1" customHeight="1">
      <c r="A966" s="350" t="s">
        <v>2622</v>
      </c>
      <c r="B966" s="372" t="s">
        <v>336</v>
      </c>
      <c r="C966" s="371" t="s">
        <v>517</v>
      </c>
      <c r="D966" s="399" t="s">
        <v>1635</v>
      </c>
      <c r="E966" s="340">
        <v>197695</v>
      </c>
      <c r="F966" s="340" t="s">
        <v>2669</v>
      </c>
      <c r="G966" s="340"/>
      <c r="H966" s="350"/>
      <c r="I966" s="350"/>
      <c r="J966" s="340" t="s">
        <v>793</v>
      </c>
      <c r="K966" s="340" t="s">
        <v>793</v>
      </c>
      <c r="L966" s="350" t="s">
        <v>793</v>
      </c>
      <c r="M966" s="340" t="s">
        <v>293</v>
      </c>
      <c r="N966" s="350">
        <v>20.651939389999999</v>
      </c>
      <c r="O966" s="350">
        <v>92.684577939999997</v>
      </c>
      <c r="P966" s="340" t="s">
        <v>794</v>
      </c>
      <c r="Q966" s="340" t="s">
        <v>797</v>
      </c>
      <c r="R966" s="357"/>
      <c r="S966" s="358"/>
      <c r="T966" s="343">
        <v>42926</v>
      </c>
      <c r="U966" s="342" t="s">
        <v>798</v>
      </c>
      <c r="V966" s="340"/>
      <c r="W966" s="353"/>
      <c r="X966" s="454"/>
      <c r="Y966" s="454"/>
      <c r="Z966" s="454"/>
    </row>
    <row r="967" spans="1:26" ht="14.25" hidden="1" customHeight="1">
      <c r="A967" s="350" t="s">
        <v>2622</v>
      </c>
      <c r="B967" s="372" t="s">
        <v>336</v>
      </c>
      <c r="C967" s="371" t="s">
        <v>472</v>
      </c>
      <c r="D967" s="399" t="s">
        <v>1635</v>
      </c>
      <c r="E967" s="340">
        <v>197629</v>
      </c>
      <c r="F967" s="456" t="s">
        <v>472</v>
      </c>
      <c r="G967" s="340"/>
      <c r="H967" s="350"/>
      <c r="I967" s="350"/>
      <c r="J967" s="340" t="s">
        <v>793</v>
      </c>
      <c r="K967" s="340" t="s">
        <v>793</v>
      </c>
      <c r="L967" s="350" t="s">
        <v>793</v>
      </c>
      <c r="M967" s="340" t="s">
        <v>293</v>
      </c>
      <c r="N967" s="350">
        <v>20.463909149999999</v>
      </c>
      <c r="O967" s="350">
        <v>92.675468440000003</v>
      </c>
      <c r="P967" s="350" t="s">
        <v>794</v>
      </c>
      <c r="Q967" s="340" t="s">
        <v>797</v>
      </c>
      <c r="R967" s="353"/>
      <c r="S967" s="459"/>
      <c r="T967" s="343">
        <v>42926</v>
      </c>
      <c r="U967" s="342" t="s">
        <v>798</v>
      </c>
      <c r="V967" s="340"/>
      <c r="W967" s="353"/>
      <c r="X967" s="454"/>
      <c r="Y967" s="454"/>
      <c r="Z967" s="454"/>
    </row>
    <row r="968" spans="1:26" ht="14.25" hidden="1" customHeight="1">
      <c r="A968" s="350" t="s">
        <v>2622</v>
      </c>
      <c r="B968" s="372" t="s">
        <v>336</v>
      </c>
      <c r="C968" s="496" t="s">
        <v>512</v>
      </c>
      <c r="D968" s="399" t="s">
        <v>1635</v>
      </c>
      <c r="E968" s="340">
        <v>197706</v>
      </c>
      <c r="F968" s="454" t="s">
        <v>512</v>
      </c>
      <c r="G968" s="340"/>
      <c r="H968" s="350"/>
      <c r="I968" s="468"/>
      <c r="J968" s="340" t="s">
        <v>793</v>
      </c>
      <c r="K968" s="340" t="s">
        <v>793</v>
      </c>
      <c r="L968" s="468" t="s">
        <v>793</v>
      </c>
      <c r="M968" s="340" t="s">
        <v>293</v>
      </c>
      <c r="N968" s="350">
        <v>20.643590929999998</v>
      </c>
      <c r="O968" s="350">
        <v>92.722618100000005</v>
      </c>
      <c r="P968" s="340" t="s">
        <v>794</v>
      </c>
      <c r="Q968" s="340" t="s">
        <v>775</v>
      </c>
      <c r="R968" s="353"/>
      <c r="S968" s="459"/>
      <c r="T968" s="343" t="s">
        <v>800</v>
      </c>
      <c r="U968" s="342"/>
      <c r="V968" s="340"/>
      <c r="W968" s="489"/>
      <c r="X968" s="454"/>
      <c r="Y968" s="454"/>
      <c r="Z968" s="454"/>
    </row>
    <row r="969" spans="1:26" ht="14.25" hidden="1" customHeight="1">
      <c r="A969" s="350" t="s">
        <v>2622</v>
      </c>
      <c r="B969" s="492" t="s">
        <v>336</v>
      </c>
      <c r="C969" s="497" t="s">
        <v>910</v>
      </c>
      <c r="D969" s="399" t="s">
        <v>1635</v>
      </c>
      <c r="E969" s="490">
        <v>197583</v>
      </c>
      <c r="F969" s="493"/>
      <c r="G969" s="493"/>
      <c r="H969" s="493"/>
      <c r="I969" s="468"/>
      <c r="J969" s="493" t="s">
        <v>793</v>
      </c>
      <c r="K969" s="493" t="s">
        <v>793</v>
      </c>
      <c r="L969" s="468" t="s">
        <v>793</v>
      </c>
      <c r="M969" s="493"/>
      <c r="N969" s="493">
        <v>20.598709110000001</v>
      </c>
      <c r="O969" s="493">
        <v>92.664337160000002</v>
      </c>
      <c r="P969" s="493" t="s">
        <v>794</v>
      </c>
      <c r="Q969" s="493"/>
      <c r="R969" s="353"/>
      <c r="S969" s="459"/>
      <c r="T969" s="494"/>
      <c r="U969" s="495"/>
      <c r="V969" s="493" t="s">
        <v>910</v>
      </c>
      <c r="W969" s="489"/>
      <c r="X969" s="454"/>
      <c r="Y969" s="454"/>
      <c r="Z969" s="454"/>
    </row>
    <row r="970" spans="1:26" ht="14.25" hidden="1" customHeight="1">
      <c r="A970" s="350" t="s">
        <v>2622</v>
      </c>
      <c r="B970" s="372" t="s">
        <v>336</v>
      </c>
      <c r="C970" s="371" t="s">
        <v>484</v>
      </c>
      <c r="D970" s="399" t="s">
        <v>1635</v>
      </c>
      <c r="E970" s="340">
        <v>197615</v>
      </c>
      <c r="F970" s="340"/>
      <c r="G970" s="340"/>
      <c r="H970" s="340"/>
      <c r="I970" s="340"/>
      <c r="J970" s="350" t="s">
        <v>793</v>
      </c>
      <c r="K970" s="350" t="s">
        <v>793</v>
      </c>
      <c r="L970" s="350" t="s">
        <v>793</v>
      </c>
      <c r="M970" s="340" t="s">
        <v>293</v>
      </c>
      <c r="N970" s="350">
        <v>20.502599719999999</v>
      </c>
      <c r="O970" s="350">
        <v>92.6474762</v>
      </c>
      <c r="P970" s="340" t="s">
        <v>794</v>
      </c>
      <c r="Q970" s="340" t="s">
        <v>797</v>
      </c>
      <c r="R970" s="357"/>
      <c r="S970" s="358"/>
      <c r="T970" s="343">
        <v>42926</v>
      </c>
      <c r="U970" s="342" t="s">
        <v>798</v>
      </c>
      <c r="V970" s="340"/>
      <c r="W970" s="353"/>
      <c r="X970" s="454"/>
      <c r="Y970" s="454"/>
      <c r="Z970" s="454"/>
    </row>
    <row r="971" spans="1:26" ht="14.25" hidden="1" customHeight="1">
      <c r="A971" s="350" t="s">
        <v>2622</v>
      </c>
      <c r="B971" s="372" t="s">
        <v>336</v>
      </c>
      <c r="C971" s="371" t="s">
        <v>901</v>
      </c>
      <c r="D971" s="399" t="s">
        <v>1635</v>
      </c>
      <c r="E971" s="340">
        <v>197608</v>
      </c>
      <c r="F971" s="350"/>
      <c r="G971" s="340"/>
      <c r="H971" s="340"/>
      <c r="I971" s="340"/>
      <c r="J971" s="340" t="s">
        <v>793</v>
      </c>
      <c r="K971" s="340" t="s">
        <v>793</v>
      </c>
      <c r="L971" s="340" t="s">
        <v>793</v>
      </c>
      <c r="M971" s="340" t="s">
        <v>293</v>
      </c>
      <c r="N971" s="350">
        <v>20.521270749999999</v>
      </c>
      <c r="O971" s="350">
        <v>92.686096190000001</v>
      </c>
      <c r="P971" s="340" t="s">
        <v>794</v>
      </c>
      <c r="Q971" s="340"/>
      <c r="R971" s="462"/>
      <c r="S971" s="463"/>
      <c r="T971" s="343"/>
      <c r="U971" s="342"/>
      <c r="V971" s="340" t="s">
        <v>901</v>
      </c>
      <c r="W971" s="353"/>
      <c r="X971" s="454"/>
      <c r="Y971" s="454"/>
      <c r="Z971" s="454"/>
    </row>
    <row r="972" spans="1:26" ht="14.25" hidden="1" customHeight="1">
      <c r="A972" s="350" t="s">
        <v>2622</v>
      </c>
      <c r="B972" s="372" t="s">
        <v>336</v>
      </c>
      <c r="C972" s="371" t="s">
        <v>479</v>
      </c>
      <c r="D972" s="399" t="s">
        <v>1635</v>
      </c>
      <c r="E972" s="340">
        <v>197618</v>
      </c>
      <c r="F972" s="351"/>
      <c r="G972" s="340"/>
      <c r="H972" s="340"/>
      <c r="I972" s="340"/>
      <c r="J972" s="340" t="s">
        <v>793</v>
      </c>
      <c r="K972" s="340" t="s">
        <v>793</v>
      </c>
      <c r="L972" s="340" t="s">
        <v>793</v>
      </c>
      <c r="M972" s="340" t="s">
        <v>293</v>
      </c>
      <c r="N972" s="350">
        <v>20.480100629999999</v>
      </c>
      <c r="O972" s="350">
        <v>92.70481873</v>
      </c>
      <c r="P972" s="340" t="s">
        <v>794</v>
      </c>
      <c r="Q972" s="340" t="s">
        <v>797</v>
      </c>
      <c r="R972" s="353"/>
      <c r="S972" s="459"/>
      <c r="T972" s="343">
        <v>42926</v>
      </c>
      <c r="U972" s="342" t="s">
        <v>798</v>
      </c>
      <c r="V972" s="340"/>
      <c r="W972" s="353"/>
      <c r="X972" s="454"/>
      <c r="Y972" s="454"/>
      <c r="Z972" s="454"/>
    </row>
    <row r="973" spans="1:26" ht="14.25" hidden="1" customHeight="1">
      <c r="A973" s="350" t="s">
        <v>2622</v>
      </c>
      <c r="B973" s="372" t="s">
        <v>336</v>
      </c>
      <c r="C973" s="371" t="s">
        <v>511</v>
      </c>
      <c r="D973" s="399" t="s">
        <v>1635</v>
      </c>
      <c r="E973" s="340">
        <v>197707</v>
      </c>
      <c r="F973" s="340"/>
      <c r="G973" s="340"/>
      <c r="H973" s="350"/>
      <c r="I973" s="350"/>
      <c r="J973" s="340" t="s">
        <v>793</v>
      </c>
      <c r="K973" s="340" t="s">
        <v>793</v>
      </c>
      <c r="L973" s="340" t="s">
        <v>793</v>
      </c>
      <c r="M973" s="340" t="s">
        <v>293</v>
      </c>
      <c r="N973" s="350">
        <v>20.639530180000001</v>
      </c>
      <c r="O973" s="350">
        <v>92.721908569999997</v>
      </c>
      <c r="P973" s="340" t="s">
        <v>794</v>
      </c>
      <c r="Q973" s="340" t="s">
        <v>775</v>
      </c>
      <c r="R973" s="353"/>
      <c r="S973" s="459"/>
      <c r="T973" s="343" t="s">
        <v>800</v>
      </c>
      <c r="U973" s="342"/>
      <c r="V973" s="340"/>
      <c r="W973" s="353"/>
      <c r="X973" s="454"/>
      <c r="Y973" s="454"/>
      <c r="Z973" s="454"/>
    </row>
    <row r="974" spans="1:26" ht="14.25" hidden="1" customHeight="1">
      <c r="A974" s="350" t="s">
        <v>2622</v>
      </c>
      <c r="B974" s="372" t="s">
        <v>336</v>
      </c>
      <c r="C974" s="371" t="s">
        <v>503</v>
      </c>
      <c r="D974" s="399" t="s">
        <v>1635</v>
      </c>
      <c r="E974" s="350">
        <v>197580</v>
      </c>
      <c r="F974" s="350"/>
      <c r="G974" s="350"/>
      <c r="H974" s="350"/>
      <c r="I974" s="350"/>
      <c r="J974" s="340" t="s">
        <v>793</v>
      </c>
      <c r="K974" s="340" t="s">
        <v>793</v>
      </c>
      <c r="L974" s="340" t="s">
        <v>793</v>
      </c>
      <c r="M974" s="340" t="s">
        <v>293</v>
      </c>
      <c r="N974" s="350">
        <v>20.582699999999999</v>
      </c>
      <c r="O974" s="350">
        <v>92.664699999999996</v>
      </c>
      <c r="P974" s="340" t="s">
        <v>794</v>
      </c>
      <c r="Q974" s="340" t="s">
        <v>775</v>
      </c>
      <c r="R974" s="458"/>
      <c r="S974" s="459"/>
      <c r="T974" s="343"/>
      <c r="U974" s="342"/>
      <c r="V974" s="340" t="s">
        <v>503</v>
      </c>
      <c r="W974" s="353"/>
      <c r="X974" s="454"/>
      <c r="Y974" s="454"/>
      <c r="Z974" s="454"/>
    </row>
    <row r="975" spans="1:26" ht="14.25" hidden="1" customHeight="1">
      <c r="A975" s="350" t="s">
        <v>2622</v>
      </c>
      <c r="B975" s="372" t="s">
        <v>336</v>
      </c>
      <c r="C975" s="371" t="s">
        <v>476</v>
      </c>
      <c r="D975" s="399" t="s">
        <v>1635</v>
      </c>
      <c r="E975" s="340">
        <v>197630</v>
      </c>
      <c r="F975" s="340"/>
      <c r="G975" s="340"/>
      <c r="H975" s="340"/>
      <c r="I975" s="340"/>
      <c r="J975" s="340" t="s">
        <v>793</v>
      </c>
      <c r="K975" s="340" t="s">
        <v>793</v>
      </c>
      <c r="L975" s="340" t="s">
        <v>793</v>
      </c>
      <c r="M975" s="340" t="s">
        <v>293</v>
      </c>
      <c r="N975" s="350">
        <v>20.470119480000001</v>
      </c>
      <c r="O975" s="350">
        <v>92.672653199999999</v>
      </c>
      <c r="P975" s="340" t="s">
        <v>794</v>
      </c>
      <c r="Q975" s="340" t="s">
        <v>797</v>
      </c>
      <c r="R975" s="462"/>
      <c r="S975" s="463"/>
      <c r="T975" s="343">
        <v>42926</v>
      </c>
      <c r="U975" s="342" t="s">
        <v>798</v>
      </c>
      <c r="V975" s="340"/>
      <c r="W975" s="353"/>
      <c r="X975" s="454"/>
      <c r="Y975" s="454"/>
      <c r="Z975" s="454"/>
    </row>
    <row r="976" spans="1:26" ht="14.25" hidden="1" customHeight="1">
      <c r="A976" s="350" t="s">
        <v>2622</v>
      </c>
      <c r="B976" s="372" t="s">
        <v>336</v>
      </c>
      <c r="C976" s="371" t="s">
        <v>1886</v>
      </c>
      <c r="D976" s="399"/>
      <c r="E976" s="340">
        <v>197611</v>
      </c>
      <c r="F976" s="340" t="s">
        <v>1886</v>
      </c>
      <c r="G976" s="340"/>
      <c r="H976" s="340"/>
      <c r="I976" s="340"/>
      <c r="J976" s="340" t="s">
        <v>793</v>
      </c>
      <c r="K976" s="340" t="s">
        <v>793</v>
      </c>
      <c r="L976" s="340" t="s">
        <v>793</v>
      </c>
      <c r="M976" s="340" t="s">
        <v>293</v>
      </c>
      <c r="N976" s="340">
        <v>20.504730219999999</v>
      </c>
      <c r="O976" s="340">
        <v>92.6831131</v>
      </c>
      <c r="P976" s="340" t="s">
        <v>794</v>
      </c>
      <c r="Q976" s="340" t="s">
        <v>1883</v>
      </c>
      <c r="R976" s="353"/>
      <c r="S976" s="459"/>
      <c r="T976" s="343">
        <v>43245</v>
      </c>
      <c r="U976" s="342"/>
      <c r="V976" s="340"/>
      <c r="W976" s="353"/>
      <c r="X976" s="454"/>
      <c r="Y976" s="454"/>
      <c r="Z976" s="454"/>
    </row>
    <row r="977" spans="1:26" ht="14.25" hidden="1" customHeight="1">
      <c r="A977" s="350" t="s">
        <v>2622</v>
      </c>
      <c r="B977" s="372" t="s">
        <v>336</v>
      </c>
      <c r="C977" s="371" t="s">
        <v>1887</v>
      </c>
      <c r="D977" s="399"/>
      <c r="E977" s="340">
        <v>197613</v>
      </c>
      <c r="F977" s="351"/>
      <c r="G977" s="340"/>
      <c r="H977" s="340"/>
      <c r="I977" s="350"/>
      <c r="J977" s="350" t="s">
        <v>793</v>
      </c>
      <c r="K977" s="350" t="s">
        <v>793</v>
      </c>
      <c r="L977" s="350" t="s">
        <v>793</v>
      </c>
      <c r="M977" s="340" t="s">
        <v>293</v>
      </c>
      <c r="N977" s="350">
        <v>20.49729919</v>
      </c>
      <c r="O977" s="350">
        <v>92.683097840000002</v>
      </c>
      <c r="P977" s="340" t="s">
        <v>794</v>
      </c>
      <c r="Q977" s="340" t="s">
        <v>1883</v>
      </c>
      <c r="R977" s="353"/>
      <c r="S977" s="459"/>
      <c r="T977" s="343">
        <v>43245</v>
      </c>
      <c r="U977" s="342"/>
      <c r="V977" s="340"/>
      <c r="W977" s="353"/>
      <c r="X977" s="454"/>
      <c r="Y977" s="454"/>
      <c r="Z977" s="454"/>
    </row>
    <row r="978" spans="1:26" ht="14.25" hidden="1" customHeight="1">
      <c r="A978" s="350" t="s">
        <v>2622</v>
      </c>
      <c r="B978" s="476" t="s">
        <v>336</v>
      </c>
      <c r="C978" s="475" t="s">
        <v>487</v>
      </c>
      <c r="D978" s="399" t="s">
        <v>1635</v>
      </c>
      <c r="E978" s="454">
        <v>197596</v>
      </c>
      <c r="F978" s="340"/>
      <c r="G978" s="340"/>
      <c r="H978" s="454"/>
      <c r="I978" s="454"/>
      <c r="J978" s="454" t="s">
        <v>793</v>
      </c>
      <c r="K978" s="454" t="s">
        <v>793</v>
      </c>
      <c r="L978" s="454" t="s">
        <v>793</v>
      </c>
      <c r="M978" s="454" t="s">
        <v>293</v>
      </c>
      <c r="N978" s="454">
        <v>20.511900000000001</v>
      </c>
      <c r="O978" s="454">
        <v>92.645300000000006</v>
      </c>
      <c r="P978" s="340" t="s">
        <v>794</v>
      </c>
      <c r="Q978" s="454" t="s">
        <v>775</v>
      </c>
      <c r="R978" s="353"/>
      <c r="S978" s="459"/>
      <c r="T978" s="478"/>
      <c r="U978" s="460"/>
      <c r="V978" s="340" t="s">
        <v>487</v>
      </c>
      <c r="W978" s="353"/>
      <c r="X978" s="454"/>
      <c r="Y978" s="454"/>
      <c r="Z978" s="454"/>
    </row>
    <row r="979" spans="1:26" ht="14.25" hidden="1" customHeight="1">
      <c r="A979" s="350" t="s">
        <v>2622</v>
      </c>
      <c r="B979" s="372" t="s">
        <v>336</v>
      </c>
      <c r="C979" s="371" t="s">
        <v>469</v>
      </c>
      <c r="D979" s="399" t="s">
        <v>1635</v>
      </c>
      <c r="E979" s="340">
        <v>197621</v>
      </c>
      <c r="F979" s="340"/>
      <c r="G979" s="340"/>
      <c r="H979" s="340"/>
      <c r="I979" s="340"/>
      <c r="J979" s="340" t="s">
        <v>793</v>
      </c>
      <c r="K979" s="340" t="s">
        <v>793</v>
      </c>
      <c r="L979" s="340" t="s">
        <v>793</v>
      </c>
      <c r="M979" s="340" t="s">
        <v>293</v>
      </c>
      <c r="N979" s="350">
        <v>20.453830719999999</v>
      </c>
      <c r="O979" s="350">
        <v>92.683090210000003</v>
      </c>
      <c r="P979" s="340" t="s">
        <v>794</v>
      </c>
      <c r="Q979" s="340" t="s">
        <v>797</v>
      </c>
      <c r="R979" s="462"/>
      <c r="S979" s="463"/>
      <c r="T979" s="343">
        <v>42926</v>
      </c>
      <c r="U979" s="342" t="s">
        <v>798</v>
      </c>
      <c r="V979" s="340"/>
      <c r="W979" s="353"/>
      <c r="X979" s="454"/>
      <c r="Y979" s="454"/>
      <c r="Z979" s="454"/>
    </row>
    <row r="980" spans="1:26" ht="14.25" hidden="1" customHeight="1">
      <c r="A980" s="350" t="s">
        <v>2622</v>
      </c>
      <c r="B980" s="372" t="s">
        <v>336</v>
      </c>
      <c r="C980" s="371" t="s">
        <v>510</v>
      </c>
      <c r="D980" s="399" t="s">
        <v>1635</v>
      </c>
      <c r="E980" s="340">
        <v>197690</v>
      </c>
      <c r="F980" s="454"/>
      <c r="G980" s="340"/>
      <c r="H980" s="340"/>
      <c r="I980" s="340"/>
      <c r="J980" s="340" t="s">
        <v>793</v>
      </c>
      <c r="K980" s="340" t="s">
        <v>793</v>
      </c>
      <c r="L980" s="340" t="s">
        <v>793</v>
      </c>
      <c r="M980" s="340" t="s">
        <v>293</v>
      </c>
      <c r="N980" s="350">
        <v>20.636510850000001</v>
      </c>
      <c r="O980" s="350">
        <v>92.713378910000003</v>
      </c>
      <c r="P980" s="340" t="s">
        <v>794</v>
      </c>
      <c r="Q980" s="340" t="s">
        <v>775</v>
      </c>
      <c r="R980" s="458"/>
      <c r="S980" s="459"/>
      <c r="T980" s="343" t="s">
        <v>800</v>
      </c>
      <c r="U980" s="342"/>
      <c r="V980" s="340"/>
      <c r="W980" s="353"/>
      <c r="X980" s="454"/>
      <c r="Y980" s="454"/>
      <c r="Z980" s="454"/>
    </row>
    <row r="981" spans="1:26" ht="14.25" hidden="1" customHeight="1">
      <c r="A981" s="454" t="s">
        <v>2622</v>
      </c>
      <c r="B981" s="476" t="s">
        <v>336</v>
      </c>
      <c r="C981" s="475" t="s">
        <v>496</v>
      </c>
      <c r="D981" s="399" t="s">
        <v>1635</v>
      </c>
      <c r="E981" s="340">
        <v>197597</v>
      </c>
      <c r="F981" s="456"/>
      <c r="G981" s="340"/>
      <c r="H981" s="340"/>
      <c r="I981" s="340"/>
      <c r="J981" s="340" t="s">
        <v>793</v>
      </c>
      <c r="K981" s="340" t="s">
        <v>793</v>
      </c>
      <c r="L981" s="340" t="s">
        <v>793</v>
      </c>
      <c r="M981" s="340" t="s">
        <v>790</v>
      </c>
      <c r="N981" s="350">
        <v>20.550769809999998</v>
      </c>
      <c r="O981" s="350">
        <v>92.650512699999993</v>
      </c>
      <c r="P981" s="340" t="s">
        <v>794</v>
      </c>
      <c r="Q981" s="340" t="s">
        <v>775</v>
      </c>
      <c r="R981" s="458"/>
      <c r="S981" s="459"/>
      <c r="T981" s="343"/>
      <c r="U981" s="460"/>
      <c r="V981" s="340" t="s">
        <v>496</v>
      </c>
      <c r="W981" s="353"/>
      <c r="X981" s="454"/>
      <c r="Y981" s="454"/>
      <c r="Z981" s="454"/>
    </row>
    <row r="982" spans="1:26" ht="14.25" hidden="1" customHeight="1">
      <c r="A982" s="350" t="s">
        <v>2622</v>
      </c>
      <c r="B982" s="476" t="s">
        <v>336</v>
      </c>
      <c r="C982" s="475" t="s">
        <v>456</v>
      </c>
      <c r="D982" s="399" t="s">
        <v>2274</v>
      </c>
      <c r="E982" s="340" t="s">
        <v>1363</v>
      </c>
      <c r="F982" s="340"/>
      <c r="G982" s="340"/>
      <c r="H982" s="340"/>
      <c r="I982" s="340"/>
      <c r="J982" s="340" t="s">
        <v>793</v>
      </c>
      <c r="K982" s="340" t="s">
        <v>793</v>
      </c>
      <c r="L982" s="454" t="s">
        <v>878</v>
      </c>
      <c r="M982" s="340" t="s">
        <v>790</v>
      </c>
      <c r="N982" s="350">
        <v>20.335864000000001</v>
      </c>
      <c r="O982" s="350">
        <v>92.785706000000005</v>
      </c>
      <c r="P982" s="340" t="s">
        <v>794</v>
      </c>
      <c r="Q982" s="340" t="s">
        <v>775</v>
      </c>
      <c r="R982" s="458"/>
      <c r="S982" s="354"/>
      <c r="T982" s="343"/>
      <c r="U982" s="342"/>
      <c r="V982" s="340" t="s">
        <v>879</v>
      </c>
      <c r="W982" s="353"/>
      <c r="X982" s="454"/>
      <c r="Y982" s="454"/>
      <c r="Z982" s="454"/>
    </row>
    <row r="983" spans="1:26" ht="14.25" hidden="1" customHeight="1">
      <c r="A983" s="350" t="s">
        <v>2622</v>
      </c>
      <c r="B983" s="372" t="s">
        <v>336</v>
      </c>
      <c r="C983" s="371" t="s">
        <v>457</v>
      </c>
      <c r="D983" s="399" t="s">
        <v>1635</v>
      </c>
      <c r="E983" s="340">
        <v>197779</v>
      </c>
      <c r="F983" s="340"/>
      <c r="G983" s="340"/>
      <c r="H983" s="340"/>
      <c r="I983" s="340"/>
      <c r="J983" s="340" t="s">
        <v>793</v>
      </c>
      <c r="K983" s="340" t="s">
        <v>793</v>
      </c>
      <c r="L983" s="350" t="s">
        <v>793</v>
      </c>
      <c r="M983" s="340" t="s">
        <v>293</v>
      </c>
      <c r="N983" s="350">
        <v>20.339799880000001</v>
      </c>
      <c r="O983" s="350">
        <v>92.782653809999999</v>
      </c>
      <c r="P983" s="340" t="s">
        <v>794</v>
      </c>
      <c r="Q983" s="340" t="s">
        <v>775</v>
      </c>
      <c r="R983" s="357"/>
      <c r="S983" s="358"/>
      <c r="T983" s="343"/>
      <c r="U983" s="342"/>
      <c r="V983" s="340"/>
      <c r="W983" s="353"/>
      <c r="X983" s="454"/>
      <c r="Y983" s="454"/>
      <c r="Z983" s="454"/>
    </row>
    <row r="984" spans="1:26" ht="14.25" hidden="1" customHeight="1">
      <c r="A984" s="350" t="s">
        <v>2622</v>
      </c>
      <c r="B984" s="372" t="s">
        <v>336</v>
      </c>
      <c r="C984" s="371" t="s">
        <v>545</v>
      </c>
      <c r="D984" s="399" t="s">
        <v>1635</v>
      </c>
      <c r="E984" s="340">
        <v>197671</v>
      </c>
      <c r="F984" s="340"/>
      <c r="G984" s="340"/>
      <c r="H984" s="340"/>
      <c r="I984" s="350"/>
      <c r="J984" s="340" t="s">
        <v>793</v>
      </c>
      <c r="K984" s="340" t="s">
        <v>793</v>
      </c>
      <c r="L984" s="350" t="s">
        <v>793</v>
      </c>
      <c r="M984" s="340" t="s">
        <v>293</v>
      </c>
      <c r="N984" s="350">
        <v>20.694499969999999</v>
      </c>
      <c r="O984" s="350">
        <v>92.647750849999994</v>
      </c>
      <c r="P984" s="340" t="s">
        <v>794</v>
      </c>
      <c r="Q984" s="340" t="s">
        <v>775</v>
      </c>
      <c r="R984" s="353"/>
      <c r="S984" s="459"/>
      <c r="T984" s="343" t="s">
        <v>775</v>
      </c>
      <c r="U984" s="342"/>
      <c r="V984" s="340"/>
      <c r="W984" s="458"/>
      <c r="X984" s="454"/>
      <c r="Y984" s="454"/>
      <c r="Z984" s="454"/>
    </row>
    <row r="985" spans="1:26" ht="14.25" hidden="1" customHeight="1">
      <c r="A985" s="454" t="s">
        <v>2622</v>
      </c>
      <c r="B985" s="476" t="s">
        <v>336</v>
      </c>
      <c r="C985" s="475" t="s">
        <v>538</v>
      </c>
      <c r="D985" s="399" t="s">
        <v>1635</v>
      </c>
      <c r="E985" s="340">
        <v>197672</v>
      </c>
      <c r="F985" s="340" t="s">
        <v>538</v>
      </c>
      <c r="G985" s="340"/>
      <c r="H985" s="350"/>
      <c r="I985" s="350"/>
      <c r="J985" s="340" t="s">
        <v>793</v>
      </c>
      <c r="K985" s="340" t="s">
        <v>793</v>
      </c>
      <c r="L985" s="340" t="s">
        <v>793</v>
      </c>
      <c r="M985" s="340" t="s">
        <v>293</v>
      </c>
      <c r="N985" s="350">
        <v>20.686460490000002</v>
      </c>
      <c r="O985" s="350">
        <v>92.682327270000002</v>
      </c>
      <c r="P985" s="340" t="s">
        <v>794</v>
      </c>
      <c r="Q985" s="340" t="s">
        <v>775</v>
      </c>
      <c r="R985" s="458"/>
      <c r="S985" s="459"/>
      <c r="T985" s="343" t="s">
        <v>775</v>
      </c>
      <c r="U985" s="460"/>
      <c r="V985" s="475"/>
      <c r="W985" s="353"/>
      <c r="X985" s="454"/>
      <c r="Y985" s="454"/>
      <c r="Z985" s="454"/>
    </row>
    <row r="986" spans="1:26" ht="14.25" hidden="1" customHeight="1">
      <c r="A986" s="350" t="s">
        <v>2622</v>
      </c>
      <c r="B986" s="372" t="s">
        <v>336</v>
      </c>
      <c r="C986" s="371" t="s">
        <v>542</v>
      </c>
      <c r="D986" s="399" t="s">
        <v>1635</v>
      </c>
      <c r="E986" s="340">
        <v>197669</v>
      </c>
      <c r="F986" s="456"/>
      <c r="G986" s="340"/>
      <c r="H986" s="340"/>
      <c r="I986" s="340"/>
      <c r="J986" s="340" t="s">
        <v>2627</v>
      </c>
      <c r="K986" s="340" t="s">
        <v>2596</v>
      </c>
      <c r="L986" s="340" t="s">
        <v>2596</v>
      </c>
      <c r="M986" s="340" t="s">
        <v>293</v>
      </c>
      <c r="N986" s="340">
        <v>20.688629150000001</v>
      </c>
      <c r="O986" s="340">
        <v>92.652481080000001</v>
      </c>
      <c r="P986" s="340" t="s">
        <v>794</v>
      </c>
      <c r="Q986" s="340" t="s">
        <v>775</v>
      </c>
      <c r="R986" s="353"/>
      <c r="S986" s="459"/>
      <c r="T986" s="343" t="s">
        <v>800</v>
      </c>
      <c r="U986" s="342"/>
      <c r="V986" s="340"/>
      <c r="W986" s="353"/>
      <c r="X986" s="454"/>
      <c r="Y986" s="454"/>
      <c r="Z986" s="454"/>
    </row>
    <row r="987" spans="1:26" ht="14.25" hidden="1" customHeight="1">
      <c r="A987" s="454" t="s">
        <v>2622</v>
      </c>
      <c r="B987" s="483" t="s">
        <v>336</v>
      </c>
      <c r="C987" s="488" t="s">
        <v>488</v>
      </c>
      <c r="D987" s="399" t="s">
        <v>1635</v>
      </c>
      <c r="E987" s="468">
        <v>197609</v>
      </c>
      <c r="F987" s="340"/>
      <c r="G987" s="340"/>
      <c r="H987" s="468"/>
      <c r="I987" s="468"/>
      <c r="J987" s="468" t="s">
        <v>793</v>
      </c>
      <c r="K987" s="468" t="s">
        <v>793</v>
      </c>
      <c r="L987" s="468" t="s">
        <v>793</v>
      </c>
      <c r="M987" s="468" t="s">
        <v>293</v>
      </c>
      <c r="N987" s="468">
        <v>20.5177002</v>
      </c>
      <c r="O987" s="468">
        <v>92.660263060000005</v>
      </c>
      <c r="P987" s="340" t="s">
        <v>794</v>
      </c>
      <c r="Q987" s="469" t="s">
        <v>775</v>
      </c>
      <c r="R987" s="458"/>
      <c r="S987" s="459"/>
      <c r="T987" s="480"/>
      <c r="U987" s="468"/>
      <c r="V987" s="350" t="s">
        <v>488</v>
      </c>
      <c r="W987" s="353"/>
      <c r="X987" s="454"/>
      <c r="Y987" s="454"/>
      <c r="Z987" s="454"/>
    </row>
    <row r="988" spans="1:26" ht="14.25" hidden="1" customHeight="1">
      <c r="A988" s="350" t="s">
        <v>2622</v>
      </c>
      <c r="B988" s="372" t="s">
        <v>336</v>
      </c>
      <c r="C988" s="371" t="s">
        <v>492</v>
      </c>
      <c r="D988" s="399" t="s">
        <v>1635</v>
      </c>
      <c r="E988" s="350">
        <v>197599</v>
      </c>
      <c r="F988" s="350"/>
      <c r="G988" s="340"/>
      <c r="H988" s="340"/>
      <c r="I988" s="340"/>
      <c r="J988" s="340" t="s">
        <v>793</v>
      </c>
      <c r="K988" s="350" t="s">
        <v>793</v>
      </c>
      <c r="L988" s="350" t="s">
        <v>793</v>
      </c>
      <c r="M988" s="340" t="s">
        <v>293</v>
      </c>
      <c r="N988" s="340">
        <v>20.543479919999999</v>
      </c>
      <c r="O988" s="350">
        <v>92.676979059999994</v>
      </c>
      <c r="P988" s="340" t="s">
        <v>794</v>
      </c>
      <c r="Q988" s="340" t="s">
        <v>775</v>
      </c>
      <c r="R988" s="458"/>
      <c r="S988" s="459"/>
      <c r="T988" s="343"/>
      <c r="U988" s="342"/>
      <c r="V988" s="340" t="s">
        <v>492</v>
      </c>
      <c r="W988" s="353"/>
      <c r="X988" s="454"/>
      <c r="Y988" s="454"/>
      <c r="Z988" s="454"/>
    </row>
    <row r="989" spans="1:26" ht="14.25" hidden="1" customHeight="1">
      <c r="A989" s="350" t="s">
        <v>2622</v>
      </c>
      <c r="B989" s="372" t="s">
        <v>336</v>
      </c>
      <c r="C989" s="371" t="s">
        <v>533</v>
      </c>
      <c r="D989" s="457" t="s">
        <v>1635</v>
      </c>
      <c r="E989" s="340">
        <v>197683</v>
      </c>
      <c r="F989" s="456"/>
      <c r="G989" s="340"/>
      <c r="H989" s="340"/>
      <c r="I989" s="340"/>
      <c r="J989" s="340" t="s">
        <v>2627</v>
      </c>
      <c r="K989" s="340" t="s">
        <v>2596</v>
      </c>
      <c r="L989" s="340" t="s">
        <v>2596</v>
      </c>
      <c r="M989" s="340" t="s">
        <v>293</v>
      </c>
      <c r="N989" s="340">
        <v>20.678159709999999</v>
      </c>
      <c r="O989" s="340">
        <v>92.713821409999994</v>
      </c>
      <c r="P989" s="340" t="s">
        <v>794</v>
      </c>
      <c r="Q989" s="340" t="s">
        <v>775</v>
      </c>
      <c r="R989" s="456"/>
      <c r="S989" s="463"/>
      <c r="T989" s="343" t="s">
        <v>775</v>
      </c>
      <c r="U989" s="342"/>
      <c r="V989" s="340"/>
      <c r="W989" s="353"/>
      <c r="X989" s="454"/>
      <c r="Y989" s="454"/>
      <c r="Z989" s="454"/>
    </row>
    <row r="990" spans="1:26" ht="14.25" hidden="1" customHeight="1">
      <c r="A990" s="350" t="s">
        <v>2622</v>
      </c>
      <c r="B990" s="486" t="s">
        <v>336</v>
      </c>
      <c r="C990" s="487" t="s">
        <v>905</v>
      </c>
      <c r="D990" s="457" t="s">
        <v>1635</v>
      </c>
      <c r="E990" s="340">
        <v>220694</v>
      </c>
      <c r="F990" s="340"/>
      <c r="G990" s="340"/>
      <c r="H990" s="340"/>
      <c r="I990" s="340"/>
      <c r="J990" s="340" t="s">
        <v>793</v>
      </c>
      <c r="K990" s="340" t="s">
        <v>793</v>
      </c>
      <c r="L990" s="456" t="s">
        <v>793</v>
      </c>
      <c r="M990" s="340" t="s">
        <v>293</v>
      </c>
      <c r="N990" s="350">
        <v>20.581470490000001</v>
      </c>
      <c r="O990" s="350">
        <v>92.643272400000001</v>
      </c>
      <c r="P990" s="340" t="s">
        <v>794</v>
      </c>
      <c r="Q990" s="340"/>
      <c r="R990" s="466"/>
      <c r="S990" s="354"/>
      <c r="T990" s="343"/>
      <c r="U990" s="342"/>
      <c r="V990" s="340" t="s">
        <v>906</v>
      </c>
      <c r="W990" s="353"/>
      <c r="X990" s="454"/>
      <c r="Y990" s="454"/>
      <c r="Z990" s="454"/>
    </row>
    <row r="991" spans="1:26" ht="14.25" hidden="1" customHeight="1">
      <c r="A991" s="454" t="s">
        <v>2622</v>
      </c>
      <c r="B991" s="476" t="s">
        <v>336</v>
      </c>
      <c r="C991" s="475" t="s">
        <v>337</v>
      </c>
      <c r="D991" s="399" t="s">
        <v>1635</v>
      </c>
      <c r="E991" s="340"/>
      <c r="F991" s="340"/>
      <c r="G991" s="340"/>
      <c r="H991" s="340"/>
      <c r="I991" s="350"/>
      <c r="J991" s="340" t="s">
        <v>793</v>
      </c>
      <c r="K991" s="340" t="s">
        <v>793</v>
      </c>
      <c r="L991" s="340" t="s">
        <v>793</v>
      </c>
      <c r="M991" s="340" t="s">
        <v>293</v>
      </c>
      <c r="N991" s="350"/>
      <c r="O991" s="350"/>
      <c r="P991" s="340" t="s">
        <v>794</v>
      </c>
      <c r="Q991" s="340" t="s">
        <v>775</v>
      </c>
      <c r="R991" s="462"/>
      <c r="S991" s="463"/>
      <c r="T991" s="343" t="s">
        <v>800</v>
      </c>
      <c r="U991" s="460"/>
      <c r="V991" s="340"/>
      <c r="W991" s="353"/>
      <c r="X991" s="454"/>
      <c r="Y991" s="454"/>
      <c r="Z991" s="454"/>
    </row>
    <row r="992" spans="1:26" ht="14.25" hidden="1" customHeight="1">
      <c r="A992" s="350" t="s">
        <v>2622</v>
      </c>
      <c r="B992" s="372" t="s">
        <v>336</v>
      </c>
      <c r="C992" s="371" t="s">
        <v>2670</v>
      </c>
      <c r="D992" s="399" t="s">
        <v>1635</v>
      </c>
      <c r="E992" s="340">
        <v>197586</v>
      </c>
      <c r="F992" s="340" t="s">
        <v>1996</v>
      </c>
      <c r="G992" s="340"/>
      <c r="H992" s="340"/>
      <c r="I992" s="340"/>
      <c r="J992" s="340" t="s">
        <v>793</v>
      </c>
      <c r="K992" s="340" t="s">
        <v>793</v>
      </c>
      <c r="L992" s="340" t="s">
        <v>793</v>
      </c>
      <c r="M992" s="340" t="s">
        <v>293</v>
      </c>
      <c r="N992" s="340">
        <v>20.58996964</v>
      </c>
      <c r="O992" s="340">
        <v>92.691757199999998</v>
      </c>
      <c r="P992" s="340" t="s">
        <v>794</v>
      </c>
      <c r="Q992" s="340" t="s">
        <v>775</v>
      </c>
      <c r="R992" s="353"/>
      <c r="S992" s="459"/>
      <c r="T992" s="343"/>
      <c r="U992" s="342"/>
      <c r="V992" s="340" t="s">
        <v>505</v>
      </c>
      <c r="W992" s="491"/>
      <c r="X992" s="454"/>
      <c r="Y992" s="454"/>
      <c r="Z992" s="454"/>
    </row>
    <row r="993" spans="1:26" ht="14.25" hidden="1" customHeight="1">
      <c r="A993" s="350" t="s">
        <v>2622</v>
      </c>
      <c r="B993" s="372" t="s">
        <v>336</v>
      </c>
      <c r="C993" s="371" t="s">
        <v>2774</v>
      </c>
      <c r="D993" s="399" t="s">
        <v>1635</v>
      </c>
      <c r="E993" s="340">
        <v>197589</v>
      </c>
      <c r="F993" s="340" t="s">
        <v>903</v>
      </c>
      <c r="G993" s="340"/>
      <c r="H993" s="350"/>
      <c r="I993" s="350"/>
      <c r="J993" s="340" t="s">
        <v>2627</v>
      </c>
      <c r="K993" s="340" t="s">
        <v>2596</v>
      </c>
      <c r="L993" s="340" t="s">
        <v>2596</v>
      </c>
      <c r="M993" s="340"/>
      <c r="N993" s="350">
        <v>20.575780868530298</v>
      </c>
      <c r="O993" s="350">
        <v>92.670402526855497</v>
      </c>
      <c r="P993" s="340"/>
      <c r="Q993" s="340"/>
      <c r="R993" s="353"/>
      <c r="S993" s="459"/>
      <c r="T993" s="343"/>
      <c r="U993" s="342"/>
      <c r="V993" s="340" t="s">
        <v>2738</v>
      </c>
      <c r="W993" s="353"/>
      <c r="X993" s="454"/>
      <c r="Y993" s="454"/>
      <c r="Z993" s="454"/>
    </row>
    <row r="994" spans="1:26" ht="14.25" hidden="1" customHeight="1">
      <c r="A994" s="462" t="s">
        <v>2622</v>
      </c>
      <c r="B994" s="486" t="s">
        <v>336</v>
      </c>
      <c r="C994" s="487" t="s">
        <v>2744</v>
      </c>
      <c r="D994" s="457"/>
      <c r="E994" s="340"/>
      <c r="F994" s="454"/>
      <c r="G994" s="340"/>
      <c r="H994" s="350"/>
      <c r="I994" s="350"/>
      <c r="J994" s="340" t="s">
        <v>2627</v>
      </c>
      <c r="K994" s="340" t="s">
        <v>2596</v>
      </c>
      <c r="L994" s="340" t="s">
        <v>2596</v>
      </c>
      <c r="M994" s="340"/>
      <c r="N994" s="350"/>
      <c r="O994" s="350"/>
      <c r="P994" s="340"/>
      <c r="Q994" s="340"/>
      <c r="R994" s="466"/>
      <c r="S994" s="354"/>
      <c r="T994" s="343">
        <v>43591</v>
      </c>
      <c r="U994" s="466"/>
      <c r="V994" s="463" t="s">
        <v>2744</v>
      </c>
      <c r="W994" s="353"/>
      <c r="X994" s="454"/>
      <c r="Y994" s="454"/>
      <c r="Z994" s="454"/>
    </row>
    <row r="995" spans="1:26" ht="14.25" hidden="1" customHeight="1">
      <c r="A995" s="454" t="s">
        <v>2622</v>
      </c>
      <c r="B995" s="476" t="s">
        <v>336</v>
      </c>
      <c r="C995" s="475" t="s">
        <v>882</v>
      </c>
      <c r="D995" s="399" t="s">
        <v>1635</v>
      </c>
      <c r="E995" s="340">
        <v>197765</v>
      </c>
      <c r="F995" s="340"/>
      <c r="G995" s="340"/>
      <c r="H995" s="350"/>
      <c r="I995" s="350"/>
      <c r="J995" s="340" t="s">
        <v>793</v>
      </c>
      <c r="K995" s="340" t="s">
        <v>793</v>
      </c>
      <c r="L995" s="340" t="s">
        <v>793</v>
      </c>
      <c r="M995" s="340" t="s">
        <v>293</v>
      </c>
      <c r="N995" s="350">
        <v>20.3917</v>
      </c>
      <c r="O995" s="350">
        <v>92.770899999999997</v>
      </c>
      <c r="P995" s="340" t="s">
        <v>794</v>
      </c>
      <c r="Q995" s="340"/>
      <c r="R995" s="458"/>
      <c r="S995" s="459"/>
      <c r="T995" s="343"/>
      <c r="U995" s="460"/>
      <c r="V995" s="340" t="s">
        <v>882</v>
      </c>
      <c r="W995" s="353"/>
      <c r="X995" s="454"/>
      <c r="Y995" s="454"/>
      <c r="Z995" s="454"/>
    </row>
    <row r="996" spans="1:26" ht="14.25" hidden="1" customHeight="1">
      <c r="A996" s="462" t="s">
        <v>2622</v>
      </c>
      <c r="B996" s="486" t="s">
        <v>336</v>
      </c>
      <c r="C996" s="487" t="s">
        <v>2745</v>
      </c>
      <c r="D996" s="457"/>
      <c r="E996" s="340"/>
      <c r="F996" s="340"/>
      <c r="G996" s="340"/>
      <c r="H996" s="340"/>
      <c r="I996" s="340"/>
      <c r="J996" s="350" t="s">
        <v>2627</v>
      </c>
      <c r="K996" s="350" t="s">
        <v>2596</v>
      </c>
      <c r="L996" s="350" t="s">
        <v>2596</v>
      </c>
      <c r="M996" s="340"/>
      <c r="N996" s="340"/>
      <c r="O996" s="340"/>
      <c r="P996" s="340"/>
      <c r="Q996" s="340"/>
      <c r="R996" s="466"/>
      <c r="S996" s="341"/>
      <c r="T996" s="343">
        <v>43591</v>
      </c>
      <c r="U996" s="466"/>
      <c r="V996" s="340"/>
      <c r="W996" s="353"/>
      <c r="X996" s="454"/>
      <c r="Y996" s="454"/>
      <c r="Z996" s="454"/>
    </row>
    <row r="997" spans="1:26" ht="14.25" hidden="1" customHeight="1">
      <c r="A997" s="350" t="s">
        <v>2622</v>
      </c>
      <c r="B997" s="372" t="s">
        <v>336</v>
      </c>
      <c r="C997" s="371" t="s">
        <v>560</v>
      </c>
      <c r="D997" s="399" t="s">
        <v>1635</v>
      </c>
      <c r="E997" s="340">
        <v>197666</v>
      </c>
      <c r="F997" s="340"/>
      <c r="G997" s="340"/>
      <c r="H997" s="350"/>
      <c r="I997" s="350"/>
      <c r="J997" s="350" t="s">
        <v>793</v>
      </c>
      <c r="K997" s="350" t="s">
        <v>793</v>
      </c>
      <c r="L997" s="350" t="s">
        <v>793</v>
      </c>
      <c r="M997" s="340" t="s">
        <v>790</v>
      </c>
      <c r="N997" s="350">
        <v>20.716560359999999</v>
      </c>
      <c r="O997" s="350">
        <v>92.645408630000006</v>
      </c>
      <c r="P997" s="340" t="s">
        <v>794</v>
      </c>
      <c r="Q997" s="340" t="s">
        <v>775</v>
      </c>
      <c r="R997" s="462"/>
      <c r="S997" s="463"/>
      <c r="T997" s="343" t="s">
        <v>800</v>
      </c>
      <c r="U997" s="342"/>
      <c r="V997" s="350"/>
      <c r="W997" s="353"/>
      <c r="X997" s="454"/>
      <c r="Y997" s="454"/>
      <c r="Z997" s="454"/>
    </row>
    <row r="998" spans="1:26" ht="14.25" hidden="1" customHeight="1">
      <c r="A998" s="454" t="s">
        <v>2622</v>
      </c>
      <c r="B998" s="476" t="s">
        <v>336</v>
      </c>
      <c r="C998" s="475" t="s">
        <v>570</v>
      </c>
      <c r="D998" s="399" t="s">
        <v>1635</v>
      </c>
      <c r="E998" s="340">
        <v>197665</v>
      </c>
      <c r="F998" s="340"/>
      <c r="G998" s="340"/>
      <c r="H998" s="340"/>
      <c r="I998" s="340"/>
      <c r="J998" s="340" t="s">
        <v>793</v>
      </c>
      <c r="K998" s="340" t="s">
        <v>793</v>
      </c>
      <c r="L998" s="340" t="s">
        <v>793</v>
      </c>
      <c r="M998" s="340" t="s">
        <v>293</v>
      </c>
      <c r="N998" s="340">
        <v>20.72533035</v>
      </c>
      <c r="O998" s="340">
        <v>92.64795685</v>
      </c>
      <c r="P998" s="340" t="s">
        <v>794</v>
      </c>
      <c r="Q998" s="340" t="s">
        <v>775</v>
      </c>
      <c r="R998" s="462"/>
      <c r="S998" s="463"/>
      <c r="T998" s="343" t="s">
        <v>800</v>
      </c>
      <c r="U998" s="460"/>
      <c r="V998" s="340"/>
      <c r="W998" s="353"/>
      <c r="X998" s="454"/>
      <c r="Y998" s="454"/>
      <c r="Z998" s="454"/>
    </row>
    <row r="999" spans="1:26" ht="14.25" hidden="1" customHeight="1">
      <c r="A999" s="350" t="s">
        <v>2622</v>
      </c>
      <c r="B999" s="372" t="s">
        <v>336</v>
      </c>
      <c r="C999" s="371" t="s">
        <v>490</v>
      </c>
      <c r="D999" s="399" t="s">
        <v>1635</v>
      </c>
      <c r="E999" s="340">
        <v>197595</v>
      </c>
      <c r="F999" s="340" t="s">
        <v>500</v>
      </c>
      <c r="G999" s="340"/>
      <c r="H999" s="350"/>
      <c r="I999" s="350"/>
      <c r="J999" s="340" t="s">
        <v>793</v>
      </c>
      <c r="K999" s="350" t="s">
        <v>793</v>
      </c>
      <c r="L999" s="350" t="s">
        <v>793</v>
      </c>
      <c r="M999" s="340" t="s">
        <v>293</v>
      </c>
      <c r="N999" s="350">
        <v>20.523090360000001</v>
      </c>
      <c r="O999" s="350">
        <v>92.637947080000004</v>
      </c>
      <c r="P999" s="340" t="s">
        <v>794</v>
      </c>
      <c r="Q999" s="340" t="s">
        <v>775</v>
      </c>
      <c r="R999" s="353"/>
      <c r="S999" s="354"/>
      <c r="T999" s="343"/>
      <c r="U999" s="342"/>
      <c r="V999" s="340" t="s">
        <v>490</v>
      </c>
      <c r="W999" s="353"/>
      <c r="X999" s="454"/>
      <c r="Y999" s="454"/>
      <c r="Z999" s="454"/>
    </row>
    <row r="1000" spans="1:26" ht="14.25" hidden="1" customHeight="1">
      <c r="A1000" s="462" t="s">
        <v>2622</v>
      </c>
      <c r="B1000" s="486" t="s">
        <v>336</v>
      </c>
      <c r="C1000" s="487" t="s">
        <v>2743</v>
      </c>
      <c r="D1000" s="457"/>
      <c r="E1000" s="340">
        <v>197677</v>
      </c>
      <c r="F1000" s="340"/>
      <c r="G1000" s="340"/>
      <c r="H1000" s="340"/>
      <c r="I1000" s="350"/>
      <c r="J1000" s="340" t="s">
        <v>2627</v>
      </c>
      <c r="K1000" s="340" t="s">
        <v>2596</v>
      </c>
      <c r="L1000" s="350" t="s">
        <v>2596</v>
      </c>
      <c r="M1000" s="340"/>
      <c r="N1000" s="350">
        <v>20.660871505737301</v>
      </c>
      <c r="O1000" s="350">
        <v>92.683090209960895</v>
      </c>
      <c r="P1000" s="340"/>
      <c r="Q1000" s="340"/>
      <c r="R1000" s="466"/>
      <c r="S1000" s="354"/>
      <c r="T1000" s="343">
        <v>43591</v>
      </c>
      <c r="U1000" s="466"/>
      <c r="V1000" s="340"/>
      <c r="W1000" s="458"/>
      <c r="X1000" s="454"/>
      <c r="Y1000" s="454"/>
      <c r="Z1000" s="454"/>
    </row>
    <row r="1001" spans="1:26" ht="14.25" hidden="1" customHeight="1">
      <c r="A1001" s="350" t="s">
        <v>2622</v>
      </c>
      <c r="B1001" s="372" t="s">
        <v>336</v>
      </c>
      <c r="C1001" s="371" t="s">
        <v>495</v>
      </c>
      <c r="D1001" s="399" t="s">
        <v>1635</v>
      </c>
      <c r="E1001" s="340">
        <v>197600</v>
      </c>
      <c r="F1001" s="340"/>
      <c r="G1001" s="340"/>
      <c r="H1001" s="350"/>
      <c r="I1001" s="350"/>
      <c r="J1001" s="340" t="s">
        <v>793</v>
      </c>
      <c r="K1001" s="340" t="s">
        <v>793</v>
      </c>
      <c r="L1001" s="340" t="s">
        <v>793</v>
      </c>
      <c r="M1001" s="340" t="s">
        <v>790</v>
      </c>
      <c r="N1001" s="350">
        <v>20.550130840000001</v>
      </c>
      <c r="O1001" s="350">
        <v>92.656723020000001</v>
      </c>
      <c r="P1001" s="340" t="s">
        <v>794</v>
      </c>
      <c r="Q1001" s="340" t="s">
        <v>775</v>
      </c>
      <c r="R1001" s="353"/>
      <c r="S1001" s="354"/>
      <c r="T1001" s="343"/>
      <c r="U1001" s="342"/>
      <c r="V1001" s="340" t="s">
        <v>495</v>
      </c>
      <c r="W1001" s="458"/>
      <c r="X1001" s="454"/>
      <c r="Y1001" s="454"/>
      <c r="Z1001" s="454"/>
    </row>
    <row r="1002" spans="1:26" ht="14.25" hidden="1" customHeight="1">
      <c r="A1002" s="350" t="s">
        <v>2622</v>
      </c>
      <c r="B1002" s="372" t="s">
        <v>336</v>
      </c>
      <c r="C1002" s="371" t="s">
        <v>481</v>
      </c>
      <c r="D1002" s="399" t="s">
        <v>1635</v>
      </c>
      <c r="E1002" s="340">
        <v>197614</v>
      </c>
      <c r="F1002" s="340" t="s">
        <v>481</v>
      </c>
      <c r="G1002" s="340"/>
      <c r="H1002" s="340"/>
      <c r="I1002" s="340"/>
      <c r="J1002" s="340" t="s">
        <v>793</v>
      </c>
      <c r="K1002" s="340" t="s">
        <v>793</v>
      </c>
      <c r="L1002" s="340" t="s">
        <v>793</v>
      </c>
      <c r="M1002" s="340" t="s">
        <v>293</v>
      </c>
      <c r="N1002" s="340">
        <v>20.48693085</v>
      </c>
      <c r="O1002" s="340">
        <v>92.662757869999993</v>
      </c>
      <c r="P1002" s="340" t="s">
        <v>794</v>
      </c>
      <c r="Q1002" s="340" t="s">
        <v>797</v>
      </c>
      <c r="R1002" s="353"/>
      <c r="S1002" s="459"/>
      <c r="T1002" s="343">
        <v>42926</v>
      </c>
      <c r="U1002" s="342" t="s">
        <v>798</v>
      </c>
      <c r="V1002" s="340"/>
      <c r="W1002" s="458"/>
      <c r="X1002" s="454"/>
      <c r="Y1002" s="454"/>
      <c r="Z1002" s="454"/>
    </row>
    <row r="1003" spans="1:26" ht="14.25" hidden="1" customHeight="1">
      <c r="A1003" s="350" t="s">
        <v>2622</v>
      </c>
      <c r="B1003" s="372" t="s">
        <v>336</v>
      </c>
      <c r="C1003" s="371" t="s">
        <v>478</v>
      </c>
      <c r="D1003" s="399" t="s">
        <v>1635</v>
      </c>
      <c r="E1003" s="340">
        <v>197617</v>
      </c>
      <c r="F1003" s="456" t="s">
        <v>478</v>
      </c>
      <c r="G1003" s="340"/>
      <c r="H1003" s="340"/>
      <c r="I1003" s="340"/>
      <c r="J1003" s="340" t="s">
        <v>793</v>
      </c>
      <c r="K1003" s="340" t="s">
        <v>793</v>
      </c>
      <c r="L1003" s="340" t="s">
        <v>793</v>
      </c>
      <c r="M1003" s="340" t="s">
        <v>293</v>
      </c>
      <c r="N1003" s="340">
        <v>20.47896957</v>
      </c>
      <c r="O1003" s="340">
        <v>92.683746339999999</v>
      </c>
      <c r="P1003" s="340" t="s">
        <v>794</v>
      </c>
      <c r="Q1003" s="340" t="s">
        <v>797</v>
      </c>
      <c r="R1003" s="353"/>
      <c r="S1003" s="341"/>
      <c r="T1003" s="343">
        <v>42926</v>
      </c>
      <c r="U1003" s="342" t="s">
        <v>798</v>
      </c>
      <c r="V1003" s="340"/>
      <c r="W1003" s="458"/>
      <c r="X1003" s="454"/>
      <c r="Y1003" s="454"/>
      <c r="Z1003" s="454"/>
    </row>
    <row r="1004" spans="1:26" ht="14.25" hidden="1" customHeight="1">
      <c r="A1004" s="462" t="s">
        <v>2622</v>
      </c>
      <c r="B1004" s="486" t="s">
        <v>336</v>
      </c>
      <c r="C1004" s="487" t="s">
        <v>2739</v>
      </c>
      <c r="D1004" s="457"/>
      <c r="E1004" s="340"/>
      <c r="F1004" s="340"/>
      <c r="G1004" s="340"/>
      <c r="H1004" s="340"/>
      <c r="I1004" s="340"/>
      <c r="J1004" s="340" t="s">
        <v>2627</v>
      </c>
      <c r="K1004" s="340" t="s">
        <v>2596</v>
      </c>
      <c r="L1004" s="340" t="s">
        <v>2596</v>
      </c>
      <c r="M1004" s="340"/>
      <c r="N1004" s="340"/>
      <c r="O1004" s="340"/>
      <c r="P1004" s="340"/>
      <c r="Q1004" s="340"/>
      <c r="R1004" s="466"/>
      <c r="S1004" s="341"/>
      <c r="T1004" s="343">
        <v>43591</v>
      </c>
      <c r="U1004" s="466"/>
      <c r="V1004" s="340"/>
      <c r="W1004" s="458"/>
      <c r="X1004" s="454"/>
      <c r="Y1004" s="454"/>
      <c r="Z1004" s="454"/>
    </row>
    <row r="1005" spans="1:26" ht="14.25" hidden="1" customHeight="1">
      <c r="A1005" s="350" t="s">
        <v>2622</v>
      </c>
      <c r="B1005" s="372" t="s">
        <v>336</v>
      </c>
      <c r="C1005" s="371" t="s">
        <v>522</v>
      </c>
      <c r="D1005" s="399" t="s">
        <v>1635</v>
      </c>
      <c r="E1005" s="340">
        <v>197673</v>
      </c>
      <c r="F1005" s="340"/>
      <c r="G1005" s="340"/>
      <c r="H1005" s="340"/>
      <c r="I1005" s="340"/>
      <c r="J1005" s="340" t="s">
        <v>2627</v>
      </c>
      <c r="K1005" s="340" t="s">
        <v>2596</v>
      </c>
      <c r="L1005" s="340" t="s">
        <v>2596</v>
      </c>
      <c r="M1005" s="340" t="s">
        <v>293</v>
      </c>
      <c r="N1005" s="340">
        <v>20.66592979</v>
      </c>
      <c r="O1005" s="340">
        <v>92.672691349999994</v>
      </c>
      <c r="P1005" s="340" t="s">
        <v>794</v>
      </c>
      <c r="Q1005" s="340" t="s">
        <v>775</v>
      </c>
      <c r="R1005" s="353"/>
      <c r="S1005" s="341"/>
      <c r="T1005" s="343" t="s">
        <v>775</v>
      </c>
      <c r="U1005" s="342"/>
      <c r="V1005" s="340"/>
      <c r="W1005" s="458"/>
      <c r="X1005" s="454"/>
      <c r="Y1005" s="454"/>
      <c r="Z1005" s="454"/>
    </row>
    <row r="1006" spans="1:26" ht="14.25" hidden="1" customHeight="1">
      <c r="A1006" s="462" t="s">
        <v>2622</v>
      </c>
      <c r="B1006" s="486" t="s">
        <v>336</v>
      </c>
      <c r="C1006" s="487" t="s">
        <v>526</v>
      </c>
      <c r="D1006" s="457"/>
      <c r="E1006" s="340">
        <v>197675</v>
      </c>
      <c r="F1006" s="350"/>
      <c r="G1006" s="340"/>
      <c r="H1006" s="340"/>
      <c r="I1006" s="350"/>
      <c r="J1006" s="350" t="s">
        <v>2627</v>
      </c>
      <c r="K1006" s="350" t="s">
        <v>2596</v>
      </c>
      <c r="L1006" s="350" t="s">
        <v>2596</v>
      </c>
      <c r="M1006" s="340" t="s">
        <v>293</v>
      </c>
      <c r="N1006" s="350">
        <v>20.670539860000002</v>
      </c>
      <c r="O1006" s="350">
        <v>92.703033450000007</v>
      </c>
      <c r="P1006" s="340" t="s">
        <v>794</v>
      </c>
      <c r="Q1006" s="340"/>
      <c r="R1006" s="466"/>
      <c r="S1006" s="354"/>
      <c r="T1006" s="343">
        <v>43591</v>
      </c>
      <c r="U1006" s="466"/>
      <c r="V1006" s="454"/>
      <c r="W1006" s="458"/>
      <c r="X1006" s="454"/>
      <c r="Y1006" s="454"/>
      <c r="Z1006" s="454"/>
    </row>
    <row r="1007" spans="1:26" ht="14.25" hidden="1" customHeight="1">
      <c r="A1007" s="350" t="s">
        <v>2622</v>
      </c>
      <c r="B1007" s="372" t="s">
        <v>336</v>
      </c>
      <c r="C1007" s="371" t="s">
        <v>475</v>
      </c>
      <c r="D1007" s="399" t="s">
        <v>1635</v>
      </c>
      <c r="E1007" s="340">
        <v>197632</v>
      </c>
      <c r="F1007" s="340"/>
      <c r="G1007" s="340"/>
      <c r="H1007" s="340"/>
      <c r="I1007" s="350"/>
      <c r="J1007" s="340" t="s">
        <v>793</v>
      </c>
      <c r="K1007" s="340" t="s">
        <v>793</v>
      </c>
      <c r="L1007" s="340" t="s">
        <v>793</v>
      </c>
      <c r="M1007" s="340" t="s">
        <v>293</v>
      </c>
      <c r="N1007" s="350">
        <v>20.469949719999999</v>
      </c>
      <c r="O1007" s="350">
        <v>92.676437379999996</v>
      </c>
      <c r="P1007" s="340" t="s">
        <v>794</v>
      </c>
      <c r="Q1007" s="340" t="s">
        <v>797</v>
      </c>
      <c r="R1007" s="353"/>
      <c r="S1007" s="354"/>
      <c r="T1007" s="343">
        <v>42926</v>
      </c>
      <c r="U1007" s="342" t="s">
        <v>798</v>
      </c>
      <c r="V1007" s="340"/>
      <c r="W1007" s="458"/>
      <c r="X1007" s="454"/>
      <c r="Y1007" s="454"/>
      <c r="Z1007" s="454"/>
    </row>
    <row r="1008" spans="1:26" ht="14.25" hidden="1" customHeight="1">
      <c r="A1008" s="350" t="s">
        <v>293</v>
      </c>
      <c r="B1008" s="372" t="s">
        <v>324</v>
      </c>
      <c r="C1008" s="371" t="s">
        <v>383</v>
      </c>
      <c r="D1008" s="399" t="s">
        <v>1635</v>
      </c>
      <c r="E1008" s="340">
        <v>199157</v>
      </c>
      <c r="F1008" s="340"/>
      <c r="G1008" s="340"/>
      <c r="H1008" s="340"/>
      <c r="I1008" s="340"/>
      <c r="J1008" s="340" t="s">
        <v>799</v>
      </c>
      <c r="K1008" s="340" t="s">
        <v>793</v>
      </c>
      <c r="L1008" s="340" t="s">
        <v>799</v>
      </c>
      <c r="M1008" s="340" t="s">
        <v>802</v>
      </c>
      <c r="N1008" s="340">
        <v>19.726810459999999</v>
      </c>
      <c r="O1008" s="340">
        <v>94.028686519999994</v>
      </c>
      <c r="P1008" s="340" t="s">
        <v>918</v>
      </c>
      <c r="Q1008" s="340" t="s">
        <v>775</v>
      </c>
      <c r="R1008" s="353"/>
      <c r="S1008" s="341"/>
      <c r="T1008" s="343" t="s">
        <v>800</v>
      </c>
      <c r="U1008" s="342"/>
      <c r="V1008" s="340" t="s">
        <v>383</v>
      </c>
      <c r="W1008" s="350"/>
      <c r="X1008" s="454"/>
      <c r="Y1008" s="454"/>
      <c r="Z1008" s="454"/>
    </row>
    <row r="1009" spans="1:26" ht="14.25" hidden="1" customHeight="1">
      <c r="A1009" s="350" t="s">
        <v>293</v>
      </c>
      <c r="B1009" s="372" t="s">
        <v>324</v>
      </c>
      <c r="C1009" s="371" t="s">
        <v>395</v>
      </c>
      <c r="D1009" s="399" t="s">
        <v>1635</v>
      </c>
      <c r="E1009" s="350">
        <v>199233</v>
      </c>
      <c r="F1009" s="350"/>
      <c r="G1009" s="350"/>
      <c r="H1009" s="350"/>
      <c r="I1009" s="350"/>
      <c r="J1009" s="350" t="s">
        <v>799</v>
      </c>
      <c r="K1009" s="350" t="s">
        <v>793</v>
      </c>
      <c r="L1009" s="350" t="s">
        <v>799</v>
      </c>
      <c r="M1009" s="350" t="s">
        <v>293</v>
      </c>
      <c r="N1009" s="350">
        <v>19.994710919999999</v>
      </c>
      <c r="O1009" s="350">
        <v>93.836921689999997</v>
      </c>
      <c r="P1009" s="350" t="s">
        <v>918</v>
      </c>
      <c r="Q1009" s="350" t="s">
        <v>775</v>
      </c>
      <c r="R1009" s="353"/>
      <c r="S1009" s="354"/>
      <c r="T1009" s="373" t="s">
        <v>800</v>
      </c>
      <c r="U1009" s="355"/>
      <c r="V1009" s="350" t="s">
        <v>395</v>
      </c>
      <c r="W1009" s="350"/>
      <c r="X1009" s="454"/>
      <c r="Y1009" s="454"/>
      <c r="Z1009" s="454"/>
    </row>
    <row r="1010" spans="1:26" ht="14.25" hidden="1" customHeight="1">
      <c r="A1010" s="350" t="s">
        <v>293</v>
      </c>
      <c r="B1010" s="372" t="s">
        <v>324</v>
      </c>
      <c r="C1010" s="371" t="s">
        <v>390</v>
      </c>
      <c r="D1010" s="399" t="s">
        <v>1635</v>
      </c>
      <c r="E1010" s="340">
        <v>199235</v>
      </c>
      <c r="F1010" s="340"/>
      <c r="G1010" s="340"/>
      <c r="H1010" s="340"/>
      <c r="I1010" s="340"/>
      <c r="J1010" s="340" t="s">
        <v>799</v>
      </c>
      <c r="K1010" s="340" t="s">
        <v>793</v>
      </c>
      <c r="L1010" s="340" t="s">
        <v>799</v>
      </c>
      <c r="M1010" s="340" t="s">
        <v>293</v>
      </c>
      <c r="N1010" s="350">
        <v>19.98567963</v>
      </c>
      <c r="O1010" s="350">
        <v>93.843322749999999</v>
      </c>
      <c r="P1010" s="340" t="s">
        <v>918</v>
      </c>
      <c r="Q1010" s="340" t="s">
        <v>775</v>
      </c>
      <c r="R1010" s="353"/>
      <c r="S1010" s="354"/>
      <c r="T1010" s="343" t="s">
        <v>800</v>
      </c>
      <c r="U1010" s="342"/>
      <c r="V1010" s="340" t="s">
        <v>390</v>
      </c>
      <c r="W1010" s="350"/>
      <c r="X1010" s="454"/>
      <c r="Y1010" s="454"/>
      <c r="Z1010" s="454"/>
    </row>
    <row r="1011" spans="1:26" ht="14.25" hidden="1" customHeight="1">
      <c r="A1011" s="350" t="s">
        <v>293</v>
      </c>
      <c r="B1011" s="372" t="s">
        <v>324</v>
      </c>
      <c r="C1011" s="371" t="s">
        <v>392</v>
      </c>
      <c r="D1011" s="399" t="s">
        <v>1635</v>
      </c>
      <c r="E1011" s="340">
        <v>199236</v>
      </c>
      <c r="F1011" s="340"/>
      <c r="G1011" s="340"/>
      <c r="H1011" s="340"/>
      <c r="I1011" s="340"/>
      <c r="J1011" s="340" t="s">
        <v>799</v>
      </c>
      <c r="K1011" s="340" t="s">
        <v>793</v>
      </c>
      <c r="L1011" s="340" t="s">
        <v>799</v>
      </c>
      <c r="M1011" s="340" t="s">
        <v>293</v>
      </c>
      <c r="N1011" s="350">
        <v>19.98868942</v>
      </c>
      <c r="O1011" s="350">
        <v>93.842460630000005</v>
      </c>
      <c r="P1011" s="340" t="s">
        <v>918</v>
      </c>
      <c r="Q1011" s="340" t="s">
        <v>775</v>
      </c>
      <c r="R1011" s="353"/>
      <c r="S1011" s="354"/>
      <c r="T1011" s="343" t="s">
        <v>800</v>
      </c>
      <c r="U1011" s="342"/>
      <c r="V1011" s="340" t="s">
        <v>392</v>
      </c>
      <c r="W1011" s="350"/>
      <c r="X1011" s="454"/>
      <c r="Y1011" s="454"/>
      <c r="Z1011" s="454"/>
    </row>
    <row r="1012" spans="1:26" ht="14.25" hidden="1" customHeight="1">
      <c r="A1012" s="350" t="s">
        <v>293</v>
      </c>
      <c r="B1012" s="372" t="s">
        <v>324</v>
      </c>
      <c r="C1012" s="371" t="s">
        <v>372</v>
      </c>
      <c r="D1012" s="399" t="s">
        <v>1635</v>
      </c>
      <c r="E1012" s="350">
        <v>199264</v>
      </c>
      <c r="F1012" s="350"/>
      <c r="G1012" s="350"/>
      <c r="H1012" s="350"/>
      <c r="I1012" s="350"/>
      <c r="J1012" s="350" t="s">
        <v>799</v>
      </c>
      <c r="K1012" s="350" t="s">
        <v>793</v>
      </c>
      <c r="L1012" s="350" t="s">
        <v>799</v>
      </c>
      <c r="M1012" s="350" t="s">
        <v>293</v>
      </c>
      <c r="N1012" s="350">
        <v>19.61097908</v>
      </c>
      <c r="O1012" s="350">
        <v>93.984741209999996</v>
      </c>
      <c r="P1012" s="350" t="s">
        <v>918</v>
      </c>
      <c r="Q1012" s="350" t="s">
        <v>775</v>
      </c>
      <c r="R1012" s="353"/>
      <c r="S1012" s="354"/>
      <c r="T1012" s="373" t="s">
        <v>800</v>
      </c>
      <c r="U1012" s="355"/>
      <c r="V1012" s="350" t="s">
        <v>372</v>
      </c>
      <c r="W1012" s="350"/>
      <c r="X1012" s="454"/>
      <c r="Y1012" s="454"/>
      <c r="Z1012" s="454"/>
    </row>
    <row r="1013" spans="1:26" ht="14.25" hidden="1" customHeight="1">
      <c r="A1013" s="350" t="s">
        <v>293</v>
      </c>
      <c r="B1013" s="372" t="s">
        <v>324</v>
      </c>
      <c r="C1013" s="371" t="s">
        <v>381</v>
      </c>
      <c r="D1013" s="399" t="s">
        <v>1635</v>
      </c>
      <c r="E1013" s="350">
        <v>199159</v>
      </c>
      <c r="F1013" s="350"/>
      <c r="G1013" s="350"/>
      <c r="H1013" s="350"/>
      <c r="I1013" s="350"/>
      <c r="J1013" s="350" t="s">
        <v>799</v>
      </c>
      <c r="K1013" s="350" t="s">
        <v>793</v>
      </c>
      <c r="L1013" s="350" t="s">
        <v>799</v>
      </c>
      <c r="M1013" s="350" t="s">
        <v>293</v>
      </c>
      <c r="N1013" s="350">
        <v>19.721389769999998</v>
      </c>
      <c r="O1013" s="350">
        <v>94.019851680000002</v>
      </c>
      <c r="P1013" s="350" t="s">
        <v>918</v>
      </c>
      <c r="Q1013" s="350" t="s">
        <v>775</v>
      </c>
      <c r="R1013" s="353"/>
      <c r="S1013" s="354"/>
      <c r="T1013" s="373" t="s">
        <v>800</v>
      </c>
      <c r="U1013" s="355"/>
      <c r="V1013" s="350" t="s">
        <v>381</v>
      </c>
      <c r="W1013" s="350"/>
      <c r="X1013" s="454"/>
      <c r="Y1013" s="454"/>
      <c r="Z1013" s="454"/>
    </row>
    <row r="1014" spans="1:26" ht="14.25" hidden="1" customHeight="1">
      <c r="A1014" s="350" t="s">
        <v>293</v>
      </c>
      <c r="B1014" s="372" t="s">
        <v>324</v>
      </c>
      <c r="C1014" s="395" t="s">
        <v>396</v>
      </c>
      <c r="D1014" s="399" t="s">
        <v>1635</v>
      </c>
      <c r="E1014" s="350">
        <v>199240</v>
      </c>
      <c r="F1014" s="350"/>
      <c r="G1014" s="350"/>
      <c r="H1014" s="350"/>
      <c r="I1014" s="350"/>
      <c r="J1014" s="350" t="s">
        <v>799</v>
      </c>
      <c r="K1014" s="350" t="s">
        <v>793</v>
      </c>
      <c r="L1014" s="350" t="s">
        <v>799</v>
      </c>
      <c r="M1014" s="350" t="s">
        <v>293</v>
      </c>
      <c r="N1014" s="350">
        <v>20.008769990000001</v>
      </c>
      <c r="O1014" s="350">
        <v>93.816879270000001</v>
      </c>
      <c r="P1014" s="350" t="s">
        <v>918</v>
      </c>
      <c r="Q1014" s="350" t="s">
        <v>775</v>
      </c>
      <c r="R1014" s="353"/>
      <c r="S1014" s="354"/>
      <c r="T1014" s="373" t="s">
        <v>800</v>
      </c>
      <c r="U1014" s="355"/>
      <c r="V1014" s="345" t="s">
        <v>396</v>
      </c>
      <c r="W1014" s="350"/>
      <c r="X1014" s="454"/>
      <c r="Y1014" s="454"/>
      <c r="Z1014" s="454"/>
    </row>
    <row r="1015" spans="1:26" ht="14.25" hidden="1" customHeight="1">
      <c r="A1015" s="350" t="s">
        <v>293</v>
      </c>
      <c r="B1015" s="372" t="s">
        <v>324</v>
      </c>
      <c r="C1015" s="371" t="s">
        <v>388</v>
      </c>
      <c r="D1015" s="399" t="s">
        <v>1635</v>
      </c>
      <c r="E1015" s="350">
        <v>199134</v>
      </c>
      <c r="F1015" s="350"/>
      <c r="G1015" s="350"/>
      <c r="H1015" s="350"/>
      <c r="I1015" s="350"/>
      <c r="J1015" s="350" t="s">
        <v>799</v>
      </c>
      <c r="K1015" s="350" t="s">
        <v>793</v>
      </c>
      <c r="L1015" s="350" t="s">
        <v>799</v>
      </c>
      <c r="M1015" s="350" t="s">
        <v>806</v>
      </c>
      <c r="N1015" s="350">
        <v>19.95569038</v>
      </c>
      <c r="O1015" s="350">
        <v>93.80155182</v>
      </c>
      <c r="P1015" s="350" t="s">
        <v>918</v>
      </c>
      <c r="Q1015" s="350" t="s">
        <v>775</v>
      </c>
      <c r="R1015" s="353"/>
      <c r="S1015" s="354"/>
      <c r="T1015" s="373" t="s">
        <v>800</v>
      </c>
      <c r="U1015" s="355"/>
      <c r="V1015" s="350" t="s">
        <v>807</v>
      </c>
      <c r="W1015" s="350"/>
      <c r="X1015" s="458"/>
      <c r="Y1015" s="454"/>
      <c r="Z1015" s="454"/>
    </row>
    <row r="1016" spans="1:26" ht="14.25" hidden="1" customHeight="1">
      <c r="A1016" s="350" t="s">
        <v>293</v>
      </c>
      <c r="B1016" s="372" t="s">
        <v>324</v>
      </c>
      <c r="C1016" s="476" t="s">
        <v>380</v>
      </c>
      <c r="D1016" s="399" t="s">
        <v>1635</v>
      </c>
      <c r="E1016" s="350">
        <v>199161</v>
      </c>
      <c r="F1016" s="350"/>
      <c r="G1016" s="350"/>
      <c r="H1016" s="350"/>
      <c r="I1016" s="350"/>
      <c r="J1016" s="350" t="s">
        <v>799</v>
      </c>
      <c r="K1016" s="350" t="s">
        <v>793</v>
      </c>
      <c r="L1016" s="350" t="s">
        <v>799</v>
      </c>
      <c r="M1016" s="350" t="s">
        <v>802</v>
      </c>
      <c r="N1016" s="350">
        <v>19.70627975</v>
      </c>
      <c r="O1016" s="350">
        <v>94.016433719999995</v>
      </c>
      <c r="P1016" s="350" t="s">
        <v>918</v>
      </c>
      <c r="Q1016" s="350" t="s">
        <v>775</v>
      </c>
      <c r="R1016" s="353"/>
      <c r="S1016" s="354"/>
      <c r="T1016" s="373" t="s">
        <v>800</v>
      </c>
      <c r="U1016" s="355"/>
      <c r="V1016" s="350" t="s">
        <v>380</v>
      </c>
      <c r="W1016" s="350"/>
      <c r="X1016" s="458"/>
      <c r="Y1016" s="454"/>
      <c r="Z1016" s="454"/>
    </row>
    <row r="1017" spans="1:26" ht="14.25" hidden="1" customHeight="1">
      <c r="A1017" s="350" t="s">
        <v>293</v>
      </c>
      <c r="B1017" s="372" t="s">
        <v>324</v>
      </c>
      <c r="C1017" s="476" t="s">
        <v>375</v>
      </c>
      <c r="D1017" s="399" t="s">
        <v>1635</v>
      </c>
      <c r="E1017" s="350">
        <v>199266</v>
      </c>
      <c r="F1017" s="350"/>
      <c r="G1017" s="350"/>
      <c r="H1017" s="350"/>
      <c r="I1017" s="350"/>
      <c r="J1017" s="350" t="s">
        <v>799</v>
      </c>
      <c r="K1017" s="350" t="s">
        <v>793</v>
      </c>
      <c r="L1017" s="350" t="s">
        <v>799</v>
      </c>
      <c r="M1017" s="350" t="s">
        <v>802</v>
      </c>
      <c r="N1017" s="350">
        <v>19.6192894</v>
      </c>
      <c r="O1017" s="350">
        <v>93.95968628</v>
      </c>
      <c r="P1017" s="350" t="s">
        <v>918</v>
      </c>
      <c r="Q1017" s="350" t="s">
        <v>775</v>
      </c>
      <c r="R1017" s="458"/>
      <c r="S1017" s="459"/>
      <c r="T1017" s="373" t="s">
        <v>800</v>
      </c>
      <c r="U1017" s="355"/>
      <c r="V1017" s="350" t="s">
        <v>375</v>
      </c>
      <c r="W1017" s="350"/>
      <c r="X1017" s="458"/>
      <c r="Y1017" s="454"/>
      <c r="Z1017" s="454"/>
    </row>
    <row r="1018" spans="1:26" ht="14.25" hidden="1" customHeight="1">
      <c r="A1018" s="350" t="s">
        <v>293</v>
      </c>
      <c r="B1018" s="372" t="s">
        <v>324</v>
      </c>
      <c r="C1018" s="476" t="s">
        <v>370</v>
      </c>
      <c r="D1018" s="399" t="s">
        <v>1635</v>
      </c>
      <c r="E1018" s="350">
        <v>199191</v>
      </c>
      <c r="F1018" s="350"/>
      <c r="G1018" s="350"/>
      <c r="H1018" s="350"/>
      <c r="I1018" s="350"/>
      <c r="J1018" s="350" t="s">
        <v>799</v>
      </c>
      <c r="K1018" s="454" t="s">
        <v>793</v>
      </c>
      <c r="L1018" s="454" t="s">
        <v>799</v>
      </c>
      <c r="M1018" s="350" t="s">
        <v>293</v>
      </c>
      <c r="N1018" s="350">
        <v>19.484790799999999</v>
      </c>
      <c r="O1018" s="350">
        <v>94.007926940000004</v>
      </c>
      <c r="P1018" s="350" t="s">
        <v>918</v>
      </c>
      <c r="Q1018" s="350" t="s">
        <v>775</v>
      </c>
      <c r="R1018" s="353"/>
      <c r="S1018" s="354"/>
      <c r="T1018" s="373" t="s">
        <v>800</v>
      </c>
      <c r="U1018" s="355"/>
      <c r="V1018" s="350" t="s">
        <v>370</v>
      </c>
      <c r="W1018" s="350"/>
      <c r="X1018" s="458"/>
      <c r="Y1018" s="454"/>
      <c r="Z1018" s="454"/>
    </row>
    <row r="1019" spans="1:26" ht="14.25" hidden="1" customHeight="1">
      <c r="A1019" s="350" t="s">
        <v>293</v>
      </c>
      <c r="B1019" s="372" t="s">
        <v>324</v>
      </c>
      <c r="C1019" s="476" t="s">
        <v>325</v>
      </c>
      <c r="D1019" s="399" t="s">
        <v>1635</v>
      </c>
      <c r="E1019" s="350"/>
      <c r="F1019" s="461"/>
      <c r="G1019" s="350"/>
      <c r="H1019" s="350"/>
      <c r="I1019" s="350"/>
      <c r="J1019" s="350" t="s">
        <v>799</v>
      </c>
      <c r="K1019" s="350" t="s">
        <v>793</v>
      </c>
      <c r="L1019" s="350" t="s">
        <v>799</v>
      </c>
      <c r="M1019" s="350" t="s">
        <v>806</v>
      </c>
      <c r="N1019" s="350"/>
      <c r="O1019" s="350"/>
      <c r="P1019" s="350" t="s">
        <v>918</v>
      </c>
      <c r="Q1019" s="350" t="s">
        <v>775</v>
      </c>
      <c r="R1019" s="353"/>
      <c r="S1019" s="354"/>
      <c r="T1019" s="373" t="s">
        <v>800</v>
      </c>
      <c r="U1019" s="355"/>
      <c r="V1019" s="350" t="s">
        <v>325</v>
      </c>
      <c r="W1019" s="350"/>
      <c r="X1019" s="458"/>
      <c r="Y1019" s="454"/>
      <c r="Z1019" s="454"/>
    </row>
    <row r="1020" spans="1:26" ht="14.25" hidden="1" customHeight="1">
      <c r="A1020" s="350" t="s">
        <v>293</v>
      </c>
      <c r="B1020" s="372" t="s">
        <v>324</v>
      </c>
      <c r="C1020" s="476" t="s">
        <v>393</v>
      </c>
      <c r="D1020" s="399" t="s">
        <v>1635</v>
      </c>
      <c r="E1020" s="350">
        <v>199250</v>
      </c>
      <c r="F1020" s="350"/>
      <c r="G1020" s="350"/>
      <c r="H1020" s="350"/>
      <c r="I1020" s="350"/>
      <c r="J1020" s="350" t="s">
        <v>799</v>
      </c>
      <c r="K1020" s="350" t="s">
        <v>793</v>
      </c>
      <c r="L1020" s="350" t="s">
        <v>799</v>
      </c>
      <c r="M1020" s="350" t="s">
        <v>293</v>
      </c>
      <c r="N1020" s="350">
        <v>19.989589689999999</v>
      </c>
      <c r="O1020" s="350">
        <v>93.823867800000002</v>
      </c>
      <c r="P1020" s="350" t="s">
        <v>918</v>
      </c>
      <c r="Q1020" s="350" t="s">
        <v>775</v>
      </c>
      <c r="R1020" s="353"/>
      <c r="S1020" s="354"/>
      <c r="T1020" s="373" t="s">
        <v>800</v>
      </c>
      <c r="U1020" s="355"/>
      <c r="V1020" s="350" t="s">
        <v>809</v>
      </c>
      <c r="W1020" s="350"/>
      <c r="X1020" s="458"/>
      <c r="Y1020" s="454"/>
      <c r="Z1020" s="454"/>
    </row>
    <row r="1021" spans="1:26" ht="14.25" hidden="1" customHeight="1">
      <c r="A1021" s="350" t="s">
        <v>293</v>
      </c>
      <c r="B1021" s="372" t="s">
        <v>324</v>
      </c>
      <c r="C1021" s="476" t="s">
        <v>382</v>
      </c>
      <c r="D1021" s="399" t="s">
        <v>1635</v>
      </c>
      <c r="E1021" s="350">
        <v>199158</v>
      </c>
      <c r="F1021" s="350"/>
      <c r="G1021" s="350"/>
      <c r="H1021" s="350"/>
      <c r="I1021" s="350"/>
      <c r="J1021" s="350" t="s">
        <v>799</v>
      </c>
      <c r="K1021" s="350" t="s">
        <v>793</v>
      </c>
      <c r="L1021" s="350" t="s">
        <v>799</v>
      </c>
      <c r="M1021" s="350" t="s">
        <v>293</v>
      </c>
      <c r="N1021" s="350">
        <v>19.725629810000001</v>
      </c>
      <c r="O1021" s="350">
        <v>94.03105927</v>
      </c>
      <c r="P1021" s="350" t="s">
        <v>918</v>
      </c>
      <c r="Q1021" s="350" t="s">
        <v>775</v>
      </c>
      <c r="R1021" s="353"/>
      <c r="S1021" s="354"/>
      <c r="T1021" s="373" t="s">
        <v>800</v>
      </c>
      <c r="U1021" s="355"/>
      <c r="V1021" s="350" t="s">
        <v>803</v>
      </c>
      <c r="W1021" s="350"/>
      <c r="X1021" s="458"/>
      <c r="Y1021" s="454"/>
      <c r="Z1021" s="454"/>
    </row>
    <row r="1022" spans="1:26" ht="14.25" hidden="1" customHeight="1">
      <c r="A1022" s="350" t="s">
        <v>293</v>
      </c>
      <c r="B1022" s="372" t="s">
        <v>324</v>
      </c>
      <c r="C1022" s="476" t="s">
        <v>371</v>
      </c>
      <c r="D1022" s="399" t="s">
        <v>1635</v>
      </c>
      <c r="E1022" s="350">
        <v>199195</v>
      </c>
      <c r="F1022" s="350"/>
      <c r="G1022" s="350"/>
      <c r="H1022" s="350"/>
      <c r="I1022" s="350"/>
      <c r="J1022" s="350" t="s">
        <v>799</v>
      </c>
      <c r="K1022" s="350" t="s">
        <v>793</v>
      </c>
      <c r="L1022" s="350" t="s">
        <v>799</v>
      </c>
      <c r="M1022" s="350" t="s">
        <v>293</v>
      </c>
      <c r="N1022" s="350">
        <v>19.591590879999998</v>
      </c>
      <c r="O1022" s="350">
        <v>93.80825806</v>
      </c>
      <c r="P1022" s="350" t="s">
        <v>918</v>
      </c>
      <c r="Q1022" s="350" t="s">
        <v>775</v>
      </c>
      <c r="R1022" s="353"/>
      <c r="S1022" s="354"/>
      <c r="T1022" s="373">
        <v>42745</v>
      </c>
      <c r="U1022" s="355"/>
      <c r="V1022" s="350"/>
      <c r="W1022" s="350"/>
      <c r="X1022" s="458"/>
      <c r="Y1022" s="454"/>
      <c r="Z1022" s="454"/>
    </row>
    <row r="1023" spans="1:26" ht="14.25" hidden="1" customHeight="1">
      <c r="A1023" s="350" t="s">
        <v>293</v>
      </c>
      <c r="B1023" s="372" t="s">
        <v>324</v>
      </c>
      <c r="C1023" s="476" t="s">
        <v>377</v>
      </c>
      <c r="D1023" s="399" t="s">
        <v>1635</v>
      </c>
      <c r="E1023" s="454">
        <v>199223</v>
      </c>
      <c r="F1023" s="350"/>
      <c r="G1023" s="350"/>
      <c r="H1023" s="350"/>
      <c r="I1023" s="350"/>
      <c r="J1023" s="350" t="s">
        <v>799</v>
      </c>
      <c r="K1023" s="350" t="s">
        <v>793</v>
      </c>
      <c r="L1023" s="350" t="s">
        <v>799</v>
      </c>
      <c r="M1023" s="350" t="s">
        <v>802</v>
      </c>
      <c r="N1023" s="350">
        <v>19.639009479999999</v>
      </c>
      <c r="O1023" s="350">
        <v>94.036079409999999</v>
      </c>
      <c r="P1023" s="350" t="s">
        <v>918</v>
      </c>
      <c r="Q1023" s="350" t="s">
        <v>775</v>
      </c>
      <c r="R1023" s="353"/>
      <c r="S1023" s="354"/>
      <c r="T1023" s="373" t="s">
        <v>800</v>
      </c>
      <c r="U1023" s="355"/>
      <c r="V1023" s="350" t="s">
        <v>377</v>
      </c>
      <c r="W1023" s="350"/>
      <c r="X1023" s="458"/>
      <c r="Y1023" s="454"/>
      <c r="Z1023" s="454"/>
    </row>
    <row r="1024" spans="1:26" ht="14.25" hidden="1" customHeight="1">
      <c r="A1024" s="350" t="s">
        <v>293</v>
      </c>
      <c r="B1024" s="372" t="s">
        <v>324</v>
      </c>
      <c r="C1024" s="372" t="s">
        <v>384</v>
      </c>
      <c r="D1024" s="399" t="s">
        <v>1635</v>
      </c>
      <c r="E1024" s="350">
        <v>199160</v>
      </c>
      <c r="F1024" s="350"/>
      <c r="G1024" s="350"/>
      <c r="H1024" s="350"/>
      <c r="I1024" s="350"/>
      <c r="J1024" s="350" t="s">
        <v>799</v>
      </c>
      <c r="K1024" s="350" t="s">
        <v>793</v>
      </c>
      <c r="L1024" s="350" t="s">
        <v>799</v>
      </c>
      <c r="M1024" s="350" t="s">
        <v>293</v>
      </c>
      <c r="N1024" s="350">
        <v>19.738719939999999</v>
      </c>
      <c r="O1024" s="350">
        <v>94.03549194</v>
      </c>
      <c r="P1024" s="350" t="s">
        <v>918</v>
      </c>
      <c r="Q1024" s="350" t="s">
        <v>775</v>
      </c>
      <c r="R1024" s="353"/>
      <c r="S1024" s="354"/>
      <c r="T1024" s="373" t="s">
        <v>800</v>
      </c>
      <c r="U1024" s="355"/>
      <c r="V1024" s="350" t="s">
        <v>384</v>
      </c>
      <c r="W1024" s="350"/>
      <c r="X1024" s="458"/>
      <c r="Y1024" s="454"/>
      <c r="Z1024" s="454"/>
    </row>
    <row r="1025" spans="1:26" ht="14.25" hidden="1" customHeight="1">
      <c r="A1025" s="350" t="s">
        <v>293</v>
      </c>
      <c r="B1025" s="372" t="s">
        <v>324</v>
      </c>
      <c r="C1025" s="372" t="s">
        <v>378</v>
      </c>
      <c r="D1025" s="399" t="s">
        <v>1635</v>
      </c>
      <c r="E1025" s="350">
        <v>199218</v>
      </c>
      <c r="F1025" s="350"/>
      <c r="G1025" s="350"/>
      <c r="H1025" s="350"/>
      <c r="I1025" s="350"/>
      <c r="J1025" s="350" t="s">
        <v>799</v>
      </c>
      <c r="K1025" s="350" t="s">
        <v>793</v>
      </c>
      <c r="L1025" s="350" t="s">
        <v>799</v>
      </c>
      <c r="M1025" s="350" t="s">
        <v>293</v>
      </c>
      <c r="N1025" s="350">
        <v>19.646549220000001</v>
      </c>
      <c r="O1025" s="350">
        <v>94.004188540000001</v>
      </c>
      <c r="P1025" s="350" t="s">
        <v>918</v>
      </c>
      <c r="Q1025" s="350" t="s">
        <v>775</v>
      </c>
      <c r="R1025" s="462"/>
      <c r="S1025" s="463"/>
      <c r="T1025" s="373" t="s">
        <v>800</v>
      </c>
      <c r="U1025" s="355"/>
      <c r="V1025" s="454" t="s">
        <v>378</v>
      </c>
      <c r="W1025" s="350"/>
      <c r="X1025" s="458"/>
      <c r="Y1025" s="454"/>
      <c r="Z1025" s="454"/>
    </row>
    <row r="1026" spans="1:26" ht="14.25" hidden="1" customHeight="1">
      <c r="A1026" s="350" t="s">
        <v>293</v>
      </c>
      <c r="B1026" s="372" t="s">
        <v>324</v>
      </c>
      <c r="C1026" s="372" t="s">
        <v>394</v>
      </c>
      <c r="D1026" s="399" t="s">
        <v>1635</v>
      </c>
      <c r="E1026" s="350">
        <v>199248</v>
      </c>
      <c r="F1026" s="350"/>
      <c r="G1026" s="350"/>
      <c r="H1026" s="350"/>
      <c r="I1026" s="350"/>
      <c r="J1026" s="350" t="s">
        <v>799</v>
      </c>
      <c r="K1026" s="456" t="s">
        <v>793</v>
      </c>
      <c r="L1026" s="456" t="s">
        <v>799</v>
      </c>
      <c r="M1026" s="350" t="s">
        <v>802</v>
      </c>
      <c r="N1026" s="454">
        <v>19.991359710000001</v>
      </c>
      <c r="O1026" s="454">
        <v>93.834663390000003</v>
      </c>
      <c r="P1026" s="350" t="s">
        <v>918</v>
      </c>
      <c r="Q1026" s="350" t="s">
        <v>775</v>
      </c>
      <c r="R1026" s="353"/>
      <c r="S1026" s="354"/>
      <c r="T1026" s="373" t="s">
        <v>800</v>
      </c>
      <c r="U1026" s="355"/>
      <c r="V1026" s="350" t="s">
        <v>394</v>
      </c>
      <c r="W1026" s="350"/>
      <c r="X1026" s="458"/>
      <c r="Y1026" s="454"/>
      <c r="Z1026" s="454"/>
    </row>
    <row r="1027" spans="1:26" ht="14.25" hidden="1" customHeight="1">
      <c r="A1027" s="350" t="s">
        <v>293</v>
      </c>
      <c r="B1027" s="372" t="s">
        <v>324</v>
      </c>
      <c r="C1027" s="372" t="s">
        <v>385</v>
      </c>
      <c r="D1027" s="399" t="s">
        <v>1635</v>
      </c>
      <c r="E1027" s="350">
        <v>199137</v>
      </c>
      <c r="F1027" s="456"/>
      <c r="G1027" s="350"/>
      <c r="H1027" s="350"/>
      <c r="I1027" s="350"/>
      <c r="J1027" s="350" t="s">
        <v>799</v>
      </c>
      <c r="K1027" s="350" t="s">
        <v>793</v>
      </c>
      <c r="L1027" s="350" t="s">
        <v>799</v>
      </c>
      <c r="M1027" s="350" t="s">
        <v>293</v>
      </c>
      <c r="N1027" s="350">
        <v>19.904430390000002</v>
      </c>
      <c r="O1027" s="350">
        <v>93.79277802</v>
      </c>
      <c r="P1027" s="350" t="s">
        <v>918</v>
      </c>
      <c r="Q1027" s="350" t="s">
        <v>775</v>
      </c>
      <c r="R1027" s="353"/>
      <c r="S1027" s="354"/>
      <c r="T1027" s="373" t="s">
        <v>800</v>
      </c>
      <c r="U1027" s="355"/>
      <c r="V1027" s="350" t="s">
        <v>385</v>
      </c>
      <c r="W1027" s="350"/>
      <c r="X1027" s="458"/>
      <c r="Y1027" s="454"/>
      <c r="Z1027" s="454"/>
    </row>
    <row r="1028" spans="1:26" ht="14.25" hidden="1" customHeight="1">
      <c r="A1028" s="454" t="s">
        <v>293</v>
      </c>
      <c r="B1028" s="476" t="s">
        <v>324</v>
      </c>
      <c r="C1028" s="476" t="s">
        <v>387</v>
      </c>
      <c r="D1028" s="399" t="s">
        <v>1635</v>
      </c>
      <c r="E1028" s="350">
        <v>199135</v>
      </c>
      <c r="F1028" s="350"/>
      <c r="G1028" s="350"/>
      <c r="H1028" s="350"/>
      <c r="I1028" s="350"/>
      <c r="J1028" s="350" t="s">
        <v>799</v>
      </c>
      <c r="K1028" s="350" t="s">
        <v>793</v>
      </c>
      <c r="L1028" s="350" t="s">
        <v>799</v>
      </c>
      <c r="M1028" s="350" t="s">
        <v>802</v>
      </c>
      <c r="N1028" s="350">
        <v>19.930080409999999</v>
      </c>
      <c r="O1028" s="350">
        <v>93.787002560000005</v>
      </c>
      <c r="P1028" s="350" t="s">
        <v>918</v>
      </c>
      <c r="Q1028" s="350" t="s">
        <v>775</v>
      </c>
      <c r="R1028" s="353"/>
      <c r="S1028" s="459"/>
      <c r="T1028" s="373" t="s">
        <v>800</v>
      </c>
      <c r="U1028" s="355"/>
      <c r="V1028" s="350" t="s">
        <v>387</v>
      </c>
      <c r="W1028" s="454"/>
      <c r="X1028" s="458"/>
      <c r="Y1028" s="454"/>
      <c r="Z1028" s="454"/>
    </row>
    <row r="1029" spans="1:26" ht="14.25" hidden="1" customHeight="1">
      <c r="A1029" s="454" t="s">
        <v>293</v>
      </c>
      <c r="B1029" s="476" t="s">
        <v>324</v>
      </c>
      <c r="C1029" s="476" t="s">
        <v>373</v>
      </c>
      <c r="D1029" s="399" t="s">
        <v>1635</v>
      </c>
      <c r="E1029" s="350">
        <v>199261</v>
      </c>
      <c r="F1029" s="350"/>
      <c r="G1029" s="350"/>
      <c r="H1029" s="350"/>
      <c r="I1029" s="350"/>
      <c r="J1029" s="350" t="s">
        <v>799</v>
      </c>
      <c r="K1029" s="350" t="s">
        <v>793</v>
      </c>
      <c r="L1029" s="350" t="s">
        <v>799</v>
      </c>
      <c r="M1029" s="350" t="s">
        <v>293</v>
      </c>
      <c r="N1029" s="350">
        <v>19.61120987</v>
      </c>
      <c r="O1029" s="350">
        <v>93.995933530000002</v>
      </c>
      <c r="P1029" s="350" t="s">
        <v>918</v>
      </c>
      <c r="Q1029" s="350" t="s">
        <v>775</v>
      </c>
      <c r="R1029" s="458"/>
      <c r="S1029" s="354"/>
      <c r="T1029" s="373" t="s">
        <v>800</v>
      </c>
      <c r="U1029" s="355"/>
      <c r="V1029" s="350" t="s">
        <v>801</v>
      </c>
      <c r="W1029" s="454"/>
      <c r="X1029" s="458"/>
      <c r="Y1029" s="454"/>
      <c r="Z1029" s="454"/>
    </row>
    <row r="1030" spans="1:26" ht="14.25" hidden="1" customHeight="1">
      <c r="A1030" s="476" t="s">
        <v>293</v>
      </c>
      <c r="B1030" s="476" t="s">
        <v>324</v>
      </c>
      <c r="C1030" s="476" t="s">
        <v>379</v>
      </c>
      <c r="D1030" s="399" t="s">
        <v>1635</v>
      </c>
      <c r="E1030" s="350">
        <v>199156</v>
      </c>
      <c r="F1030" s="350"/>
      <c r="G1030" s="350"/>
      <c r="H1030" s="350"/>
      <c r="I1030" s="350"/>
      <c r="J1030" s="350" t="s">
        <v>799</v>
      </c>
      <c r="K1030" s="350" t="s">
        <v>793</v>
      </c>
      <c r="L1030" s="350" t="s">
        <v>799</v>
      </c>
      <c r="M1030" s="350" t="s">
        <v>802</v>
      </c>
      <c r="N1030" s="350">
        <v>19.686580660000001</v>
      </c>
      <c r="O1030" s="350">
        <v>94.048843379999994</v>
      </c>
      <c r="P1030" s="350" t="s">
        <v>918</v>
      </c>
      <c r="Q1030" s="350" t="s">
        <v>775</v>
      </c>
      <c r="R1030" s="458"/>
      <c r="S1030" s="354"/>
      <c r="T1030" s="373" t="s">
        <v>800</v>
      </c>
      <c r="U1030" s="355"/>
      <c r="V1030" s="350" t="s">
        <v>379</v>
      </c>
      <c r="W1030" s="454"/>
      <c r="X1030" s="460"/>
      <c r="Y1030" s="454"/>
      <c r="Z1030" s="458"/>
    </row>
    <row r="1031" spans="1:26" ht="14.25" hidden="1" customHeight="1">
      <c r="A1031" s="476" t="s">
        <v>293</v>
      </c>
      <c r="B1031" s="476" t="s">
        <v>324</v>
      </c>
      <c r="C1031" s="476" t="s">
        <v>376</v>
      </c>
      <c r="D1031" s="399" t="s">
        <v>1635</v>
      </c>
      <c r="E1031" s="456">
        <v>199265</v>
      </c>
      <c r="F1031" s="350"/>
      <c r="G1031" s="350"/>
      <c r="H1031" s="350"/>
      <c r="I1031" s="350"/>
      <c r="J1031" s="350" t="s">
        <v>799</v>
      </c>
      <c r="K1031" s="350" t="s">
        <v>793</v>
      </c>
      <c r="L1031" s="350" t="s">
        <v>799</v>
      </c>
      <c r="M1031" s="350" t="s">
        <v>293</v>
      </c>
      <c r="N1031" s="350">
        <v>19.627199170000001</v>
      </c>
      <c r="O1031" s="350">
        <v>93.962989809999996</v>
      </c>
      <c r="P1031" s="350" t="s">
        <v>918</v>
      </c>
      <c r="Q1031" s="350" t="s">
        <v>775</v>
      </c>
      <c r="R1031" s="458"/>
      <c r="S1031" s="354"/>
      <c r="T1031" s="373" t="s">
        <v>800</v>
      </c>
      <c r="U1031" s="355"/>
      <c r="V1031" s="350" t="s">
        <v>376</v>
      </c>
      <c r="W1031" s="454"/>
      <c r="X1031" s="460"/>
      <c r="Y1031" s="454"/>
      <c r="Z1031" s="458"/>
    </row>
    <row r="1032" spans="1:26" ht="14.25" hidden="1" customHeight="1">
      <c r="A1032" s="476" t="s">
        <v>293</v>
      </c>
      <c r="B1032" s="476" t="s">
        <v>324</v>
      </c>
      <c r="C1032" s="476" t="s">
        <v>374</v>
      </c>
      <c r="D1032" s="399" t="s">
        <v>1635</v>
      </c>
      <c r="E1032" s="350">
        <v>199262</v>
      </c>
      <c r="F1032" s="350"/>
      <c r="G1032" s="350"/>
      <c r="H1032" s="350"/>
      <c r="I1032" s="454"/>
      <c r="J1032" s="350" t="s">
        <v>799</v>
      </c>
      <c r="K1032" s="350" t="s">
        <v>793</v>
      </c>
      <c r="L1032" s="350" t="s">
        <v>799</v>
      </c>
      <c r="M1032" s="350" t="s">
        <v>293</v>
      </c>
      <c r="N1032" s="350">
        <v>19.61580086</v>
      </c>
      <c r="O1032" s="350">
        <v>94.000473020000001</v>
      </c>
      <c r="P1032" s="350" t="s">
        <v>918</v>
      </c>
      <c r="Q1032" s="350" t="s">
        <v>775</v>
      </c>
      <c r="R1032" s="353"/>
      <c r="S1032" s="459"/>
      <c r="T1032" s="373" t="s">
        <v>800</v>
      </c>
      <c r="U1032" s="355"/>
      <c r="V1032" s="350" t="s">
        <v>374</v>
      </c>
      <c r="W1032" s="454"/>
      <c r="X1032" s="460"/>
      <c r="Y1032" s="454"/>
      <c r="Z1032" s="458"/>
    </row>
    <row r="1033" spans="1:26" ht="14.25" hidden="1" customHeight="1">
      <c r="A1033" s="476" t="s">
        <v>293</v>
      </c>
      <c r="B1033" s="476" t="s">
        <v>324</v>
      </c>
      <c r="C1033" s="476" t="s">
        <v>391</v>
      </c>
      <c r="D1033" s="399" t="s">
        <v>1635</v>
      </c>
      <c r="E1033" s="350">
        <v>199241</v>
      </c>
      <c r="F1033" s="350"/>
      <c r="G1033" s="350"/>
      <c r="H1033" s="350"/>
      <c r="I1033" s="350"/>
      <c r="J1033" s="350" t="s">
        <v>799</v>
      </c>
      <c r="K1033" s="350" t="s">
        <v>793</v>
      </c>
      <c r="L1033" s="350" t="s">
        <v>799</v>
      </c>
      <c r="M1033" s="350" t="s">
        <v>802</v>
      </c>
      <c r="N1033" s="350">
        <v>19.988599780000001</v>
      </c>
      <c r="O1033" s="350">
        <v>93.803939819999997</v>
      </c>
      <c r="P1033" s="350" t="s">
        <v>918</v>
      </c>
      <c r="Q1033" s="350" t="s">
        <v>775</v>
      </c>
      <c r="R1033" s="458"/>
      <c r="S1033" s="354"/>
      <c r="T1033" s="373" t="s">
        <v>800</v>
      </c>
      <c r="U1033" s="355"/>
      <c r="V1033" s="345" t="s">
        <v>808</v>
      </c>
      <c r="W1033" s="454"/>
      <c r="X1033" s="460"/>
      <c r="Y1033" s="454"/>
      <c r="Z1033" s="458"/>
    </row>
    <row r="1034" spans="1:26" ht="14.25" hidden="1" customHeight="1">
      <c r="A1034" s="476" t="s">
        <v>293</v>
      </c>
      <c r="B1034" s="476" t="s">
        <v>324</v>
      </c>
      <c r="C1034" s="476" t="s">
        <v>389</v>
      </c>
      <c r="D1034" s="399" t="s">
        <v>1635</v>
      </c>
      <c r="E1034" s="350">
        <v>220838</v>
      </c>
      <c r="F1034" s="350"/>
      <c r="G1034" s="350"/>
      <c r="H1034" s="350"/>
      <c r="I1034" s="350"/>
      <c r="J1034" s="350" t="s">
        <v>799</v>
      </c>
      <c r="K1034" s="350" t="s">
        <v>793</v>
      </c>
      <c r="L1034" s="350" t="s">
        <v>799</v>
      </c>
      <c r="M1034" s="350" t="s">
        <v>802</v>
      </c>
      <c r="N1034" s="470">
        <v>19.962713239999999</v>
      </c>
      <c r="O1034" s="470">
        <v>93.885574340000005</v>
      </c>
      <c r="P1034" s="350" t="s">
        <v>918</v>
      </c>
      <c r="Q1034" s="350" t="s">
        <v>775</v>
      </c>
      <c r="R1034" s="458"/>
      <c r="S1034" s="354"/>
      <c r="T1034" s="373" t="s">
        <v>800</v>
      </c>
      <c r="U1034" s="355"/>
      <c r="V1034" s="350" t="s">
        <v>389</v>
      </c>
      <c r="W1034" s="454"/>
      <c r="X1034" s="460"/>
      <c r="Y1034" s="454"/>
      <c r="Z1034" s="458"/>
    </row>
    <row r="1035" spans="1:26" ht="14.25" hidden="1" customHeight="1">
      <c r="A1035" s="476" t="s">
        <v>293</v>
      </c>
      <c r="B1035" s="476" t="s">
        <v>324</v>
      </c>
      <c r="C1035" s="476" t="s">
        <v>386</v>
      </c>
      <c r="D1035" s="399" t="s">
        <v>1635</v>
      </c>
      <c r="E1035" s="350">
        <v>199133</v>
      </c>
      <c r="F1035" s="350"/>
      <c r="G1035" s="350"/>
      <c r="H1035" s="350"/>
      <c r="I1035" s="454"/>
      <c r="J1035" s="350" t="s">
        <v>799</v>
      </c>
      <c r="K1035" s="350" t="s">
        <v>793</v>
      </c>
      <c r="L1035" s="350" t="s">
        <v>799</v>
      </c>
      <c r="M1035" s="350" t="s">
        <v>293</v>
      </c>
      <c r="N1035" s="350">
        <v>19.925739289999999</v>
      </c>
      <c r="O1035" s="350">
        <v>93.792991639999997</v>
      </c>
      <c r="P1035" s="350" t="s">
        <v>918</v>
      </c>
      <c r="Q1035" s="350" t="s">
        <v>775</v>
      </c>
      <c r="R1035" s="353"/>
      <c r="S1035" s="459"/>
      <c r="T1035" s="373" t="s">
        <v>800</v>
      </c>
      <c r="U1035" s="355"/>
      <c r="V1035" s="350" t="s">
        <v>804</v>
      </c>
      <c r="W1035" s="454"/>
      <c r="X1035" s="460"/>
      <c r="Y1035" s="454"/>
      <c r="Z1035" s="458"/>
    </row>
    <row r="1036" spans="1:26" ht="14.25" hidden="1" customHeight="1">
      <c r="A1036" s="417" t="s">
        <v>697</v>
      </c>
      <c r="B1036" s="377" t="s">
        <v>716</v>
      </c>
      <c r="C1036" s="417" t="s">
        <v>717</v>
      </c>
      <c r="D1036" s="399" t="s">
        <v>2794</v>
      </c>
      <c r="E1036" s="350" t="s">
        <v>1408</v>
      </c>
      <c r="F1036" s="350" t="s">
        <v>717</v>
      </c>
      <c r="G1036" s="350" t="s">
        <v>717</v>
      </c>
      <c r="H1036" s="350" t="s">
        <v>41</v>
      </c>
      <c r="I1036" s="350" t="s">
        <v>2637</v>
      </c>
      <c r="J1036" s="350" t="s">
        <v>43</v>
      </c>
      <c r="K1036" s="350" t="s">
        <v>43</v>
      </c>
      <c r="L1036" s="350" t="s">
        <v>43</v>
      </c>
      <c r="M1036" s="350" t="s">
        <v>44</v>
      </c>
      <c r="N1036" s="350">
        <v>23.354268999999999</v>
      </c>
      <c r="O1036" s="350">
        <v>98.218626999999998</v>
      </c>
      <c r="P1036" s="350" t="s">
        <v>756</v>
      </c>
      <c r="Q1036" s="350" t="s">
        <v>775</v>
      </c>
      <c r="R1036" s="353"/>
      <c r="S1036" s="459"/>
      <c r="T1036" s="373"/>
      <c r="U1036" s="355"/>
      <c r="V1036" s="350" t="s">
        <v>717</v>
      </c>
      <c r="W1036" s="346" t="s">
        <v>2155</v>
      </c>
      <c r="X1036" s="460"/>
      <c r="Y1036" s="454"/>
      <c r="Z1036" s="458"/>
    </row>
    <row r="1037" spans="1:26" ht="14.25" hidden="1" customHeight="1">
      <c r="A1037" s="417" t="s">
        <v>697</v>
      </c>
      <c r="B1037" s="377" t="s">
        <v>716</v>
      </c>
      <c r="C1037" s="417" t="s">
        <v>740</v>
      </c>
      <c r="D1037" s="352" t="s">
        <v>1713</v>
      </c>
      <c r="E1037" s="350" t="s">
        <v>1409</v>
      </c>
      <c r="F1037" s="350" t="s">
        <v>1740</v>
      </c>
      <c r="G1037" s="350" t="s">
        <v>1740</v>
      </c>
      <c r="H1037" s="350"/>
      <c r="I1037" s="350" t="s">
        <v>2104</v>
      </c>
      <c r="J1037" s="350" t="s">
        <v>43</v>
      </c>
      <c r="K1037" s="350" t="s">
        <v>963</v>
      </c>
      <c r="L1037" s="350" t="s">
        <v>755</v>
      </c>
      <c r="M1037" s="350" t="s">
        <v>773</v>
      </c>
      <c r="N1037" s="350">
        <v>23.372409999999999</v>
      </c>
      <c r="O1037" s="350">
        <v>98.352670000000003</v>
      </c>
      <c r="P1037" s="350" t="s">
        <v>768</v>
      </c>
      <c r="Q1037" s="350" t="s">
        <v>775</v>
      </c>
      <c r="R1037" s="361"/>
      <c r="S1037" s="354"/>
      <c r="T1037" s="373">
        <v>43276</v>
      </c>
      <c r="U1037" s="355" t="s">
        <v>1956</v>
      </c>
      <c r="V1037" s="350" t="s">
        <v>740</v>
      </c>
      <c r="W1037" s="346" t="s">
        <v>2156</v>
      </c>
      <c r="X1037" s="460"/>
      <c r="Y1037" s="454"/>
      <c r="Z1037" s="458"/>
    </row>
    <row r="1038" spans="1:26" ht="14.25" hidden="1" customHeight="1">
      <c r="A1038" s="417" t="s">
        <v>697</v>
      </c>
      <c r="B1038" s="377" t="s">
        <v>716</v>
      </c>
      <c r="C1038" s="417" t="s">
        <v>746</v>
      </c>
      <c r="D1038" s="352" t="s">
        <v>1636</v>
      </c>
      <c r="E1038" s="350" t="s">
        <v>1407</v>
      </c>
      <c r="F1038" s="350" t="s">
        <v>1647</v>
      </c>
      <c r="G1038" s="350" t="s">
        <v>1647</v>
      </c>
      <c r="H1038" s="350"/>
      <c r="I1038" s="350">
        <v>0</v>
      </c>
      <c r="J1038" s="350" t="s">
        <v>43</v>
      </c>
      <c r="K1038" s="350" t="s">
        <v>43</v>
      </c>
      <c r="L1038" s="350" t="s">
        <v>755</v>
      </c>
      <c r="M1038" s="350" t="s">
        <v>44</v>
      </c>
      <c r="N1038" s="350">
        <v>23.353999999999999</v>
      </c>
      <c r="O1038" s="350">
        <v>98.221000000000004</v>
      </c>
      <c r="P1038" s="350" t="s">
        <v>756</v>
      </c>
      <c r="Q1038" s="350" t="s">
        <v>757</v>
      </c>
      <c r="R1038" s="361"/>
      <c r="S1038" s="354"/>
      <c r="T1038" s="373"/>
      <c r="U1038" s="355"/>
      <c r="V1038" s="350"/>
      <c r="W1038" s="346" t="s">
        <v>2157</v>
      </c>
      <c r="X1038" s="460"/>
      <c r="Y1038" s="454"/>
      <c r="Z1038" s="458"/>
    </row>
    <row r="1039" spans="1:26" ht="14.25" hidden="1" customHeight="1">
      <c r="A1039" s="417" t="s">
        <v>697</v>
      </c>
      <c r="B1039" s="377" t="s">
        <v>738</v>
      </c>
      <c r="C1039" s="417" t="s">
        <v>2615</v>
      </c>
      <c r="D1039" s="457"/>
      <c r="E1039" s="350"/>
      <c r="F1039" s="350"/>
      <c r="G1039" s="350"/>
      <c r="H1039" s="350"/>
      <c r="I1039" s="350"/>
      <c r="J1039" s="350" t="s">
        <v>2627</v>
      </c>
      <c r="K1039" s="350" t="s">
        <v>2596</v>
      </c>
      <c r="L1039" s="350" t="s">
        <v>2596</v>
      </c>
      <c r="M1039" s="350" t="s">
        <v>44</v>
      </c>
      <c r="N1039" s="350"/>
      <c r="O1039" s="350"/>
      <c r="P1039" s="350" t="s">
        <v>1962</v>
      </c>
      <c r="Q1039" s="350"/>
      <c r="R1039" s="466"/>
      <c r="S1039" s="459"/>
      <c r="T1039" s="373">
        <v>43567</v>
      </c>
      <c r="U1039" s="355"/>
      <c r="V1039" s="350"/>
      <c r="W1039" s="458"/>
      <c r="X1039" s="460"/>
      <c r="Y1039" s="454"/>
      <c r="Z1039" s="458"/>
    </row>
    <row r="1040" spans="1:26" ht="14.25" hidden="1" customHeight="1">
      <c r="A1040" s="417" t="s">
        <v>697</v>
      </c>
      <c r="B1040" s="377" t="s">
        <v>738</v>
      </c>
      <c r="C1040" s="417" t="s">
        <v>739</v>
      </c>
      <c r="D1040" s="399" t="s">
        <v>2794</v>
      </c>
      <c r="E1040" s="350" t="s">
        <v>1399</v>
      </c>
      <c r="F1040" s="350" t="s">
        <v>1736</v>
      </c>
      <c r="G1040" s="350" t="s">
        <v>1737</v>
      </c>
      <c r="H1040" s="350"/>
      <c r="I1040" s="456" t="s">
        <v>2104</v>
      </c>
      <c r="J1040" s="350" t="s">
        <v>43</v>
      </c>
      <c r="K1040" s="350" t="s">
        <v>43</v>
      </c>
      <c r="L1040" s="350" t="s">
        <v>771</v>
      </c>
      <c r="M1040" s="350" t="s">
        <v>44</v>
      </c>
      <c r="N1040" s="350">
        <v>22.677008000000001</v>
      </c>
      <c r="O1040" s="350">
        <v>97.314762999999999</v>
      </c>
      <c r="P1040" s="350" t="s">
        <v>756</v>
      </c>
      <c r="Q1040" s="350" t="s">
        <v>757</v>
      </c>
      <c r="R1040" s="353"/>
      <c r="S1040" s="459"/>
      <c r="T1040" s="373"/>
      <c r="U1040" s="355" t="s">
        <v>957</v>
      </c>
      <c r="V1040" s="350" t="s">
        <v>958</v>
      </c>
      <c r="W1040" s="346" t="s">
        <v>2158</v>
      </c>
      <c r="X1040" s="460"/>
      <c r="Y1040" s="454"/>
      <c r="Z1040" s="458"/>
    </row>
    <row r="1041" spans="1:26" ht="14.25" hidden="1" customHeight="1">
      <c r="A1041" s="417" t="s">
        <v>697</v>
      </c>
      <c r="B1041" s="377" t="s">
        <v>738</v>
      </c>
      <c r="C1041" s="417" t="s">
        <v>2616</v>
      </c>
      <c r="D1041" s="457"/>
      <c r="E1041" s="350"/>
      <c r="F1041" s="350"/>
      <c r="G1041" s="350"/>
      <c r="H1041" s="350"/>
      <c r="I1041" s="350"/>
      <c r="J1041" s="350" t="s">
        <v>2627</v>
      </c>
      <c r="K1041" s="350" t="s">
        <v>2596</v>
      </c>
      <c r="L1041" s="350" t="s">
        <v>2596</v>
      </c>
      <c r="M1041" s="350" t="s">
        <v>44</v>
      </c>
      <c r="N1041" s="350"/>
      <c r="O1041" s="350"/>
      <c r="P1041" s="350" t="s">
        <v>1962</v>
      </c>
      <c r="Q1041" s="350"/>
      <c r="R1041" s="466"/>
      <c r="S1041" s="459"/>
      <c r="T1041" s="373">
        <v>43567</v>
      </c>
      <c r="U1041" s="355"/>
      <c r="V1041" s="350"/>
      <c r="W1041" s="458"/>
      <c r="X1041" s="460"/>
      <c r="Y1041" s="454"/>
      <c r="Z1041" s="458"/>
    </row>
    <row r="1042" spans="1:26" ht="14.25" hidden="1" customHeight="1">
      <c r="A1042" s="417" t="s">
        <v>697</v>
      </c>
      <c r="B1042" s="377" t="s">
        <v>738</v>
      </c>
      <c r="C1042" s="417" t="s">
        <v>2617</v>
      </c>
      <c r="D1042" s="352"/>
      <c r="E1042" s="350"/>
      <c r="F1042" s="350"/>
      <c r="G1042" s="350"/>
      <c r="H1042" s="350"/>
      <c r="I1042" s="350"/>
      <c r="J1042" s="350" t="s">
        <v>2627</v>
      </c>
      <c r="K1042" s="350" t="s">
        <v>2596</v>
      </c>
      <c r="L1042" s="350" t="s">
        <v>2596</v>
      </c>
      <c r="M1042" s="350" t="s">
        <v>44</v>
      </c>
      <c r="N1042" s="350"/>
      <c r="O1042" s="350"/>
      <c r="P1042" s="350" t="s">
        <v>1962</v>
      </c>
      <c r="Q1042" s="350"/>
      <c r="R1042" s="361"/>
      <c r="S1042" s="354"/>
      <c r="T1042" s="373">
        <v>43567</v>
      </c>
      <c r="U1042" s="355"/>
      <c r="V1042" s="350"/>
      <c r="W1042" s="353"/>
      <c r="X1042" s="460"/>
      <c r="Y1042" s="454"/>
      <c r="Z1042" s="458"/>
    </row>
    <row r="1043" spans="1:26" ht="14.25" hidden="1" customHeight="1">
      <c r="A1043" s="417" t="s">
        <v>697</v>
      </c>
      <c r="B1043" s="377" t="s">
        <v>701</v>
      </c>
      <c r="C1043" s="417" t="s">
        <v>2220</v>
      </c>
      <c r="D1043" s="399" t="s">
        <v>2794</v>
      </c>
      <c r="E1043" s="350" t="s">
        <v>2221</v>
      </c>
      <c r="F1043" s="350" t="s">
        <v>2222</v>
      </c>
      <c r="G1043" s="350" t="s">
        <v>2222</v>
      </c>
      <c r="H1043" s="350"/>
      <c r="I1043" s="456" t="s">
        <v>2104</v>
      </c>
      <c r="J1043" s="350" t="s">
        <v>43</v>
      </c>
      <c r="K1043" s="350" t="s">
        <v>43</v>
      </c>
      <c r="L1043" s="350" t="s">
        <v>771</v>
      </c>
      <c r="M1043" s="350" t="s">
        <v>44</v>
      </c>
      <c r="N1043" s="350">
        <v>0</v>
      </c>
      <c r="O1043" s="350">
        <v>0</v>
      </c>
      <c r="P1043" s="350" t="s">
        <v>756</v>
      </c>
      <c r="Q1043" s="350" t="s">
        <v>2223</v>
      </c>
      <c r="R1043" s="353"/>
      <c r="S1043" s="459"/>
      <c r="T1043" s="373">
        <v>43405</v>
      </c>
      <c r="U1043" s="355" t="s">
        <v>2224</v>
      </c>
      <c r="V1043" s="350" t="s">
        <v>2220</v>
      </c>
      <c r="W1043" s="346" t="s">
        <v>2225</v>
      </c>
      <c r="X1043" s="460"/>
      <c r="Y1043" s="454"/>
      <c r="Z1043" s="458"/>
    </row>
    <row r="1044" spans="1:26" ht="14.25" hidden="1" customHeight="1">
      <c r="A1044" s="417" t="s">
        <v>697</v>
      </c>
      <c r="B1044" s="377" t="s">
        <v>701</v>
      </c>
      <c r="C1044" s="417" t="s">
        <v>2226</v>
      </c>
      <c r="D1044" s="399" t="s">
        <v>2794</v>
      </c>
      <c r="E1044" s="350" t="s">
        <v>2227</v>
      </c>
      <c r="F1044" s="350" t="s">
        <v>2228</v>
      </c>
      <c r="G1044" s="350"/>
      <c r="H1044" s="350" t="s">
        <v>41</v>
      </c>
      <c r="I1044" s="454" t="s">
        <v>1314</v>
      </c>
      <c r="J1044" s="350" t="s">
        <v>43</v>
      </c>
      <c r="K1044" s="350" t="s">
        <v>43</v>
      </c>
      <c r="L1044" s="350" t="s">
        <v>43</v>
      </c>
      <c r="M1044" s="350" t="s">
        <v>44</v>
      </c>
      <c r="N1044" s="350">
        <v>0</v>
      </c>
      <c r="O1044" s="350">
        <v>0</v>
      </c>
      <c r="P1044" s="350" t="s">
        <v>756</v>
      </c>
      <c r="Q1044" s="350" t="s">
        <v>2223</v>
      </c>
      <c r="R1044" s="353"/>
      <c r="S1044" s="459"/>
      <c r="T1044" s="373"/>
      <c r="U1044" s="355" t="s">
        <v>2229</v>
      </c>
      <c r="V1044" s="350" t="s">
        <v>2226</v>
      </c>
      <c r="W1044" s="346" t="s">
        <v>2232</v>
      </c>
      <c r="X1044" s="460"/>
      <c r="Y1044" s="454"/>
      <c r="Z1044" s="458"/>
    </row>
    <row r="1045" spans="1:26" ht="14.25" hidden="1" customHeight="1">
      <c r="A1045" s="417" t="s">
        <v>697</v>
      </c>
      <c r="B1045" s="377" t="s">
        <v>701</v>
      </c>
      <c r="C1045" s="417" t="s">
        <v>722</v>
      </c>
      <c r="D1045" s="457" t="s">
        <v>1636</v>
      </c>
      <c r="E1045" s="350" t="s">
        <v>1412</v>
      </c>
      <c r="F1045" s="350" t="s">
        <v>1648</v>
      </c>
      <c r="G1045" s="350" t="s">
        <v>1649</v>
      </c>
      <c r="H1045" s="350" t="s">
        <v>41</v>
      </c>
      <c r="I1045" s="350" t="s">
        <v>130</v>
      </c>
      <c r="J1045" s="350" t="s">
        <v>43</v>
      </c>
      <c r="K1045" s="350" t="s">
        <v>963</v>
      </c>
      <c r="L1045" s="350" t="s">
        <v>755</v>
      </c>
      <c r="M1045" s="350" t="s">
        <v>44</v>
      </c>
      <c r="N1045" s="350">
        <v>23.4008</v>
      </c>
      <c r="O1045" s="350">
        <v>97.848529999999997</v>
      </c>
      <c r="P1045" s="350" t="s">
        <v>756</v>
      </c>
      <c r="Q1045" s="350" t="s">
        <v>775</v>
      </c>
      <c r="R1045" s="466"/>
      <c r="S1045" s="459"/>
      <c r="T1045" s="373">
        <v>43049</v>
      </c>
      <c r="U1045" s="355" t="s">
        <v>965</v>
      </c>
      <c r="V1045" s="350" t="s">
        <v>722</v>
      </c>
      <c r="W1045" s="346" t="s">
        <v>2159</v>
      </c>
      <c r="X1045" s="460"/>
      <c r="Y1045" s="454"/>
      <c r="Z1045" s="458"/>
    </row>
    <row r="1046" spans="1:26" ht="14.25" hidden="1" customHeight="1">
      <c r="A1046" s="417" t="s">
        <v>697</v>
      </c>
      <c r="B1046" s="377" t="s">
        <v>701</v>
      </c>
      <c r="C1046" s="417" t="s">
        <v>1099</v>
      </c>
      <c r="D1046" s="352" t="s">
        <v>1635</v>
      </c>
      <c r="E1046" s="350"/>
      <c r="F1046" s="350"/>
      <c r="G1046" s="350"/>
      <c r="H1046" s="350"/>
      <c r="I1046" s="350"/>
      <c r="J1046" s="350" t="s">
        <v>1443</v>
      </c>
      <c r="K1046" s="350" t="s">
        <v>43</v>
      </c>
      <c r="L1046" s="350" t="s">
        <v>1094</v>
      </c>
      <c r="M1046" s="350" t="s">
        <v>44</v>
      </c>
      <c r="N1046" s="350"/>
      <c r="O1046" s="350"/>
      <c r="P1046" s="350" t="s">
        <v>756</v>
      </c>
      <c r="Q1046" s="350" t="s">
        <v>775</v>
      </c>
      <c r="R1046" s="361"/>
      <c r="S1046" s="354"/>
      <c r="T1046" s="373"/>
      <c r="U1046" s="355" t="s">
        <v>1090</v>
      </c>
      <c r="V1046" s="350" t="s">
        <v>1099</v>
      </c>
      <c r="W1046" s="353"/>
      <c r="X1046" s="460"/>
      <c r="Y1046" s="454"/>
      <c r="Z1046" s="458"/>
    </row>
    <row r="1047" spans="1:26" ht="14.25" hidden="1" customHeight="1">
      <c r="A1047" s="417" t="s">
        <v>697</v>
      </c>
      <c r="B1047" s="377" t="s">
        <v>701</v>
      </c>
      <c r="C1047" s="417" t="s">
        <v>723</v>
      </c>
      <c r="D1047" s="399" t="s">
        <v>2794</v>
      </c>
      <c r="E1047" s="350" t="s">
        <v>1414</v>
      </c>
      <c r="F1047" s="350" t="s">
        <v>1741</v>
      </c>
      <c r="G1047" s="350" t="s">
        <v>1742</v>
      </c>
      <c r="H1047" s="350" t="s">
        <v>41</v>
      </c>
      <c r="I1047" s="454" t="s">
        <v>2637</v>
      </c>
      <c r="J1047" s="350" t="s">
        <v>43</v>
      </c>
      <c r="K1047" s="350" t="s">
        <v>43</v>
      </c>
      <c r="L1047" s="350" t="s">
        <v>43</v>
      </c>
      <c r="M1047" s="350" t="s">
        <v>44</v>
      </c>
      <c r="N1047" s="350">
        <v>23.450914000000001</v>
      </c>
      <c r="O1047" s="350">
        <v>97.926813999999993</v>
      </c>
      <c r="P1047" s="350" t="s">
        <v>756</v>
      </c>
      <c r="Q1047" s="350" t="s">
        <v>775</v>
      </c>
      <c r="R1047" s="353"/>
      <c r="S1047" s="459"/>
      <c r="T1047" s="373"/>
      <c r="U1047" s="355"/>
      <c r="V1047" s="350" t="s">
        <v>723</v>
      </c>
      <c r="W1047" s="346" t="s">
        <v>2160</v>
      </c>
      <c r="X1047" s="460"/>
      <c r="Y1047" s="454"/>
      <c r="Z1047" s="458"/>
    </row>
    <row r="1048" spans="1:26" ht="14.25" hidden="1" customHeight="1">
      <c r="A1048" s="417" t="s">
        <v>697</v>
      </c>
      <c r="B1048" s="377" t="s">
        <v>701</v>
      </c>
      <c r="C1048" s="417" t="s">
        <v>728</v>
      </c>
      <c r="D1048" s="399" t="s">
        <v>2794</v>
      </c>
      <c r="E1048" s="350" t="s">
        <v>1415</v>
      </c>
      <c r="F1048" s="350" t="s">
        <v>1741</v>
      </c>
      <c r="G1048" s="350" t="s">
        <v>1640</v>
      </c>
      <c r="H1048" s="350" t="s">
        <v>41</v>
      </c>
      <c r="I1048" s="350" t="s">
        <v>2637</v>
      </c>
      <c r="J1048" s="350" t="s">
        <v>43</v>
      </c>
      <c r="K1048" s="350" t="s">
        <v>43</v>
      </c>
      <c r="L1048" s="350" t="s">
        <v>43</v>
      </c>
      <c r="M1048" s="350" t="s">
        <v>44</v>
      </c>
      <c r="N1048" s="350">
        <v>23.460349999999998</v>
      </c>
      <c r="O1048" s="350">
        <v>97.947360000000003</v>
      </c>
      <c r="P1048" s="350" t="s">
        <v>756</v>
      </c>
      <c r="Q1048" s="350" t="s">
        <v>757</v>
      </c>
      <c r="R1048" s="353"/>
      <c r="S1048" s="459"/>
      <c r="T1048" s="373">
        <v>42836</v>
      </c>
      <c r="U1048" s="355" t="s">
        <v>966</v>
      </c>
      <c r="V1048" s="350"/>
      <c r="W1048" s="346" t="s">
        <v>2161</v>
      </c>
      <c r="X1048" s="460"/>
      <c r="Y1048" s="454"/>
      <c r="Z1048" s="458"/>
    </row>
    <row r="1049" spans="1:26" ht="14.25" hidden="1" customHeight="1">
      <c r="A1049" s="417" t="s">
        <v>697</v>
      </c>
      <c r="B1049" s="377" t="s">
        <v>701</v>
      </c>
      <c r="C1049" s="417" t="s">
        <v>702</v>
      </c>
      <c r="D1049" s="399" t="s">
        <v>2794</v>
      </c>
      <c r="E1049" s="350" t="s">
        <v>1416</v>
      </c>
      <c r="F1049" s="350" t="s">
        <v>1741</v>
      </c>
      <c r="G1049" s="350" t="s">
        <v>1743</v>
      </c>
      <c r="H1049" s="350" t="s">
        <v>41</v>
      </c>
      <c r="I1049" s="350" t="s">
        <v>1314</v>
      </c>
      <c r="J1049" s="350" t="s">
        <v>43</v>
      </c>
      <c r="K1049" s="350" t="s">
        <v>43</v>
      </c>
      <c r="L1049" s="350" t="s">
        <v>43</v>
      </c>
      <c r="M1049" s="350" t="s">
        <v>44</v>
      </c>
      <c r="N1049" s="350">
        <v>23.460349999999998</v>
      </c>
      <c r="O1049" s="350">
        <v>97.947360000000003</v>
      </c>
      <c r="P1049" s="350" t="s">
        <v>756</v>
      </c>
      <c r="Q1049" s="350" t="s">
        <v>775</v>
      </c>
      <c r="R1049" s="353"/>
      <c r="S1049" s="459"/>
      <c r="T1049" s="373"/>
      <c r="U1049" s="355"/>
      <c r="V1049" s="350" t="s">
        <v>702</v>
      </c>
      <c r="W1049" s="346" t="s">
        <v>2162</v>
      </c>
      <c r="X1049" s="460"/>
      <c r="Y1049" s="454"/>
      <c r="Z1049" s="458"/>
    </row>
    <row r="1050" spans="1:26" ht="14.25" hidden="1" customHeight="1">
      <c r="A1050" s="417" t="s">
        <v>697</v>
      </c>
      <c r="B1050" s="377" t="s">
        <v>701</v>
      </c>
      <c r="C1050" s="417" t="s">
        <v>747</v>
      </c>
      <c r="D1050" s="352" t="s">
        <v>1635</v>
      </c>
      <c r="E1050" s="350"/>
      <c r="F1050" s="350"/>
      <c r="G1050" s="350"/>
      <c r="H1050" s="350"/>
      <c r="I1050" s="350"/>
      <c r="J1050" s="350" t="s">
        <v>1443</v>
      </c>
      <c r="K1050" s="350" t="s">
        <v>43</v>
      </c>
      <c r="L1050" s="350" t="s">
        <v>43</v>
      </c>
      <c r="M1050" s="350" t="s">
        <v>44</v>
      </c>
      <c r="N1050" s="350"/>
      <c r="O1050" s="350"/>
      <c r="P1050" s="350" t="s">
        <v>756</v>
      </c>
      <c r="Q1050" s="350" t="s">
        <v>775</v>
      </c>
      <c r="R1050" s="361"/>
      <c r="S1050" s="354"/>
      <c r="T1050" s="373">
        <v>42747</v>
      </c>
      <c r="U1050" s="355"/>
      <c r="V1050" s="350"/>
      <c r="W1050" s="353"/>
      <c r="X1050" s="460"/>
      <c r="Y1050" s="454"/>
      <c r="Z1050" s="458"/>
    </row>
    <row r="1051" spans="1:26" ht="14.25" hidden="1" customHeight="1">
      <c r="A1051" s="417" t="s">
        <v>697</v>
      </c>
      <c r="B1051" s="377" t="s">
        <v>701</v>
      </c>
      <c r="C1051" s="417" t="s">
        <v>2101</v>
      </c>
      <c r="D1051" s="399" t="s">
        <v>2794</v>
      </c>
      <c r="E1051" s="350" t="s">
        <v>1419</v>
      </c>
      <c r="F1051" s="350" t="s">
        <v>1746</v>
      </c>
      <c r="G1051" s="350" t="s">
        <v>1746</v>
      </c>
      <c r="H1051" s="350" t="s">
        <v>41</v>
      </c>
      <c r="I1051" s="350" t="s">
        <v>1314</v>
      </c>
      <c r="J1051" s="350" t="s">
        <v>43</v>
      </c>
      <c r="K1051" s="350" t="s">
        <v>43</v>
      </c>
      <c r="L1051" s="350" t="s">
        <v>43</v>
      </c>
      <c r="M1051" s="350" t="s">
        <v>44</v>
      </c>
      <c r="N1051" s="350">
        <v>23.591999999999999</v>
      </c>
      <c r="O1051" s="350">
        <v>97.796999999999997</v>
      </c>
      <c r="P1051" s="350" t="s">
        <v>756</v>
      </c>
      <c r="Q1051" s="350" t="s">
        <v>775</v>
      </c>
      <c r="R1051" s="353"/>
      <c r="S1051" s="459"/>
      <c r="T1051" s="373" t="s">
        <v>800</v>
      </c>
      <c r="U1051" s="355"/>
      <c r="V1051" s="350"/>
      <c r="W1051" s="346" t="s">
        <v>2163</v>
      </c>
      <c r="X1051" s="460"/>
      <c r="Y1051" s="454"/>
      <c r="Z1051" s="458"/>
    </row>
    <row r="1052" spans="1:26" ht="14.25" hidden="1" customHeight="1">
      <c r="A1052" s="417" t="s">
        <v>697</v>
      </c>
      <c r="B1052" s="377" t="s">
        <v>701</v>
      </c>
      <c r="C1052" s="417" t="s">
        <v>736</v>
      </c>
      <c r="D1052" s="399" t="s">
        <v>2794</v>
      </c>
      <c r="E1052" s="350" t="s">
        <v>1605</v>
      </c>
      <c r="F1052" s="350" t="s">
        <v>1829</v>
      </c>
      <c r="G1052" s="350" t="s">
        <v>736</v>
      </c>
      <c r="H1052" s="350"/>
      <c r="I1052" s="456" t="s">
        <v>2104</v>
      </c>
      <c r="J1052" s="350" t="s">
        <v>43</v>
      </c>
      <c r="K1052" s="350" t="s">
        <v>43</v>
      </c>
      <c r="L1052" s="350" t="s">
        <v>771</v>
      </c>
      <c r="M1052" s="350" t="s">
        <v>44</v>
      </c>
      <c r="N1052" s="350">
        <v>0</v>
      </c>
      <c r="O1052" s="350">
        <v>0</v>
      </c>
      <c r="P1052" s="350" t="s">
        <v>756</v>
      </c>
      <c r="Q1052" s="350" t="s">
        <v>797</v>
      </c>
      <c r="R1052" s="353"/>
      <c r="S1052" s="459"/>
      <c r="T1052" s="373" t="s">
        <v>1078</v>
      </c>
      <c r="U1052" s="355"/>
      <c r="V1052" s="350"/>
      <c r="W1052" s="346" t="s">
        <v>2164</v>
      </c>
      <c r="X1052" s="460"/>
      <c r="Y1052" s="454"/>
      <c r="Z1052" s="458"/>
    </row>
    <row r="1053" spans="1:26" ht="14.25" hidden="1" customHeight="1">
      <c r="A1053" s="417" t="s">
        <v>697</v>
      </c>
      <c r="B1053" s="377" t="s">
        <v>701</v>
      </c>
      <c r="C1053" s="417" t="s">
        <v>2102</v>
      </c>
      <c r="D1053" s="399" t="s">
        <v>2794</v>
      </c>
      <c r="E1053" s="350" t="s">
        <v>1418</v>
      </c>
      <c r="F1053" s="350" t="s">
        <v>1746</v>
      </c>
      <c r="G1053" s="350" t="s">
        <v>1746</v>
      </c>
      <c r="H1053" s="350" t="s">
        <v>41</v>
      </c>
      <c r="I1053" s="350" t="s">
        <v>1314</v>
      </c>
      <c r="J1053" s="350" t="s">
        <v>43</v>
      </c>
      <c r="K1053" s="350" t="s">
        <v>963</v>
      </c>
      <c r="L1053" s="350" t="s">
        <v>43</v>
      </c>
      <c r="M1053" s="350" t="s">
        <v>44</v>
      </c>
      <c r="N1053" s="350">
        <v>23.588920000000002</v>
      </c>
      <c r="O1053" s="350">
        <v>97.793019999999999</v>
      </c>
      <c r="P1053" s="350" t="s">
        <v>756</v>
      </c>
      <c r="Q1053" s="350" t="s">
        <v>775</v>
      </c>
      <c r="R1053" s="353"/>
      <c r="S1053" s="459"/>
      <c r="T1053" s="373"/>
      <c r="U1053" s="355"/>
      <c r="V1053" s="350" t="s">
        <v>731</v>
      </c>
      <c r="W1053" s="346" t="s">
        <v>2165</v>
      </c>
      <c r="X1053" s="460"/>
      <c r="Y1053" s="454"/>
      <c r="Z1053" s="458"/>
    </row>
    <row r="1054" spans="1:26" ht="14.25" hidden="1" customHeight="1">
      <c r="A1054" s="417" t="s">
        <v>697</v>
      </c>
      <c r="B1054" s="377" t="s">
        <v>701</v>
      </c>
      <c r="C1054" s="417" t="s">
        <v>1111</v>
      </c>
      <c r="D1054" s="457" t="s">
        <v>1635</v>
      </c>
      <c r="E1054" s="350"/>
      <c r="F1054" s="350"/>
      <c r="G1054" s="350"/>
      <c r="H1054" s="350"/>
      <c r="I1054" s="350"/>
      <c r="J1054" s="350" t="s">
        <v>1443</v>
      </c>
      <c r="K1054" s="350" t="s">
        <v>43</v>
      </c>
      <c r="L1054" s="350" t="s">
        <v>43</v>
      </c>
      <c r="M1054" s="350" t="s">
        <v>44</v>
      </c>
      <c r="N1054" s="350"/>
      <c r="O1054" s="350"/>
      <c r="P1054" s="350" t="s">
        <v>756</v>
      </c>
      <c r="Q1054" s="350" t="s">
        <v>775</v>
      </c>
      <c r="R1054" s="466"/>
      <c r="S1054" s="459"/>
      <c r="T1054" s="373"/>
      <c r="U1054" s="355" t="s">
        <v>1090</v>
      </c>
      <c r="V1054" s="350"/>
      <c r="W1054" s="458"/>
      <c r="X1054" s="460"/>
      <c r="Y1054" s="454"/>
      <c r="Z1054" s="458"/>
    </row>
    <row r="1055" spans="1:26" ht="14.25" hidden="1" customHeight="1">
      <c r="A1055" s="417" t="s">
        <v>697</v>
      </c>
      <c r="B1055" s="377" t="s">
        <v>701</v>
      </c>
      <c r="C1055" s="417" t="s">
        <v>727</v>
      </c>
      <c r="D1055" s="399" t="s">
        <v>2794</v>
      </c>
      <c r="E1055" s="350" t="s">
        <v>1436</v>
      </c>
      <c r="F1055" s="350" t="s">
        <v>1750</v>
      </c>
      <c r="G1055" s="350" t="s">
        <v>1751</v>
      </c>
      <c r="H1055" s="350"/>
      <c r="I1055" s="456" t="s">
        <v>2104</v>
      </c>
      <c r="J1055" s="350" t="s">
        <v>43</v>
      </c>
      <c r="K1055" s="350" t="s">
        <v>43</v>
      </c>
      <c r="L1055" s="350" t="s">
        <v>771</v>
      </c>
      <c r="M1055" s="350" t="s">
        <v>44</v>
      </c>
      <c r="N1055" s="350">
        <v>23.850999999999999</v>
      </c>
      <c r="O1055" s="350">
        <v>98.337999999999994</v>
      </c>
      <c r="P1055" s="350" t="s">
        <v>756</v>
      </c>
      <c r="Q1055" s="350" t="s">
        <v>757</v>
      </c>
      <c r="R1055" s="353"/>
      <c r="S1055" s="459"/>
      <c r="T1055" s="373"/>
      <c r="U1055" s="355" t="s">
        <v>977</v>
      </c>
      <c r="V1055" s="350"/>
      <c r="W1055" s="346" t="s">
        <v>2166</v>
      </c>
      <c r="X1055" s="460"/>
      <c r="Y1055" s="454"/>
      <c r="Z1055" s="458"/>
    </row>
    <row r="1056" spans="1:26" ht="14.25" hidden="1" customHeight="1">
      <c r="A1056" s="417" t="s">
        <v>697</v>
      </c>
      <c r="B1056" s="377" t="s">
        <v>701</v>
      </c>
      <c r="C1056" s="417" t="s">
        <v>710</v>
      </c>
      <c r="D1056" s="399" t="s">
        <v>2794</v>
      </c>
      <c r="E1056" s="350" t="s">
        <v>1411</v>
      </c>
      <c r="F1056" s="350"/>
      <c r="G1056" s="350"/>
      <c r="H1056" s="350" t="s">
        <v>41</v>
      </c>
      <c r="I1056" s="350" t="s">
        <v>2637</v>
      </c>
      <c r="J1056" s="350" t="s">
        <v>43</v>
      </c>
      <c r="K1056" s="350" t="s">
        <v>963</v>
      </c>
      <c r="L1056" s="350" t="s">
        <v>43</v>
      </c>
      <c r="M1056" s="350" t="s">
        <v>44</v>
      </c>
      <c r="N1056" s="350">
        <v>23.400155999999999</v>
      </c>
      <c r="O1056" s="350">
        <v>98.220614999999995</v>
      </c>
      <c r="P1056" s="350" t="s">
        <v>756</v>
      </c>
      <c r="Q1056" s="350" t="s">
        <v>775</v>
      </c>
      <c r="R1056" s="458"/>
      <c r="S1056" s="459"/>
      <c r="T1056" s="373"/>
      <c r="U1056" s="355"/>
      <c r="V1056" s="350" t="s">
        <v>964</v>
      </c>
      <c r="W1056" s="346" t="s">
        <v>2167</v>
      </c>
      <c r="X1056" s="460"/>
      <c r="Y1056" s="454"/>
      <c r="Z1056" s="458"/>
    </row>
    <row r="1057" spans="1:26" ht="14.25" hidden="1" customHeight="1">
      <c r="A1057" s="417" t="s">
        <v>697</v>
      </c>
      <c r="B1057" s="377" t="s">
        <v>701</v>
      </c>
      <c r="C1057" s="417" t="s">
        <v>706</v>
      </c>
      <c r="D1057" s="399" t="s">
        <v>2794</v>
      </c>
      <c r="E1057" s="350" t="s">
        <v>1417</v>
      </c>
      <c r="F1057" s="350" t="s">
        <v>1744</v>
      </c>
      <c r="G1057" s="350" t="s">
        <v>1745</v>
      </c>
      <c r="H1057" s="350" t="s">
        <v>41</v>
      </c>
      <c r="I1057" s="350" t="s">
        <v>1314</v>
      </c>
      <c r="J1057" s="350" t="s">
        <v>43</v>
      </c>
      <c r="K1057" s="350" t="s">
        <v>43</v>
      </c>
      <c r="L1057" s="350" t="s">
        <v>43</v>
      </c>
      <c r="M1057" s="350" t="s">
        <v>44</v>
      </c>
      <c r="N1057" s="350">
        <v>23.463000000000001</v>
      </c>
      <c r="O1057" s="350">
        <v>98.248999999999995</v>
      </c>
      <c r="P1057" s="350" t="s">
        <v>756</v>
      </c>
      <c r="Q1057" s="350" t="s">
        <v>775</v>
      </c>
      <c r="R1057" s="458"/>
      <c r="S1057" s="459"/>
      <c r="T1057" s="373"/>
      <c r="U1057" s="355"/>
      <c r="V1057" s="350" t="s">
        <v>967</v>
      </c>
      <c r="W1057" s="346" t="s">
        <v>2168</v>
      </c>
      <c r="X1057" s="460"/>
      <c r="Y1057" s="454"/>
      <c r="Z1057" s="458"/>
    </row>
    <row r="1058" spans="1:26" ht="14.25" hidden="1" customHeight="1">
      <c r="A1058" s="417" t="s">
        <v>697</v>
      </c>
      <c r="B1058" s="377" t="s">
        <v>701</v>
      </c>
      <c r="C1058" s="417" t="s">
        <v>1115</v>
      </c>
      <c r="D1058" s="352" t="s">
        <v>1635</v>
      </c>
      <c r="E1058" s="350"/>
      <c r="F1058" s="350"/>
      <c r="G1058" s="350"/>
      <c r="H1058" s="350"/>
      <c r="I1058" s="350"/>
      <c r="J1058" s="350" t="s">
        <v>1443</v>
      </c>
      <c r="K1058" s="350" t="s">
        <v>43</v>
      </c>
      <c r="L1058" s="350" t="s">
        <v>1094</v>
      </c>
      <c r="M1058" s="350" t="s">
        <v>44</v>
      </c>
      <c r="N1058" s="350"/>
      <c r="O1058" s="350"/>
      <c r="P1058" s="350" t="s">
        <v>756</v>
      </c>
      <c r="Q1058" s="350" t="s">
        <v>775</v>
      </c>
      <c r="R1058" s="361"/>
      <c r="S1058" s="354"/>
      <c r="T1058" s="373"/>
      <c r="U1058" s="355" t="s">
        <v>1090</v>
      </c>
      <c r="V1058" s="350" t="s">
        <v>1116</v>
      </c>
      <c r="W1058" s="353"/>
      <c r="X1058" s="460"/>
      <c r="Y1058" s="454"/>
      <c r="Z1058" s="458"/>
    </row>
    <row r="1059" spans="1:26" ht="14.25" hidden="1" customHeight="1">
      <c r="A1059" s="417" t="s">
        <v>697</v>
      </c>
      <c r="B1059" s="377" t="s">
        <v>701</v>
      </c>
      <c r="C1059" s="417" t="s">
        <v>713</v>
      </c>
      <c r="D1059" s="399" t="s">
        <v>2794</v>
      </c>
      <c r="E1059" s="350" t="s">
        <v>1423</v>
      </c>
      <c r="F1059" s="350" t="s">
        <v>1747</v>
      </c>
      <c r="G1059" s="350" t="s">
        <v>1748</v>
      </c>
      <c r="H1059" s="350" t="s">
        <v>41</v>
      </c>
      <c r="I1059" s="350" t="s">
        <v>2637</v>
      </c>
      <c r="J1059" s="350" t="s">
        <v>43</v>
      </c>
      <c r="K1059" s="350" t="s">
        <v>43</v>
      </c>
      <c r="L1059" s="350" t="s">
        <v>43</v>
      </c>
      <c r="M1059" s="350" t="s">
        <v>44</v>
      </c>
      <c r="N1059" s="350">
        <v>23.694130000000001</v>
      </c>
      <c r="O1059" s="350">
        <v>97.818979999999996</v>
      </c>
      <c r="P1059" s="350" t="s">
        <v>756</v>
      </c>
      <c r="Q1059" s="350" t="s">
        <v>775</v>
      </c>
      <c r="R1059" s="458"/>
      <c r="S1059" s="459"/>
      <c r="T1059" s="373"/>
      <c r="U1059" s="355"/>
      <c r="V1059" s="350" t="s">
        <v>713</v>
      </c>
      <c r="W1059" s="346" t="s">
        <v>2169</v>
      </c>
      <c r="X1059" s="460"/>
      <c r="Y1059" s="454"/>
      <c r="Z1059" s="458"/>
    </row>
    <row r="1060" spans="1:26" ht="14.25" hidden="1" customHeight="1">
      <c r="A1060" s="417" t="s">
        <v>697</v>
      </c>
      <c r="B1060" s="377" t="s">
        <v>701</v>
      </c>
      <c r="C1060" s="417" t="s">
        <v>2103</v>
      </c>
      <c r="D1060" s="399" t="s">
        <v>2794</v>
      </c>
      <c r="E1060" s="350" t="s">
        <v>1422</v>
      </c>
      <c r="F1060" s="350"/>
      <c r="G1060" s="350"/>
      <c r="H1060" s="350" t="s">
        <v>41</v>
      </c>
      <c r="I1060" s="350" t="s">
        <v>1314</v>
      </c>
      <c r="J1060" s="350" t="s">
        <v>43</v>
      </c>
      <c r="K1060" s="350" t="s">
        <v>43</v>
      </c>
      <c r="L1060" s="350" t="s">
        <v>43</v>
      </c>
      <c r="M1060" s="350" t="s">
        <v>44</v>
      </c>
      <c r="N1060" s="350">
        <v>23.682887999999998</v>
      </c>
      <c r="O1060" s="350">
        <v>97.810101000000003</v>
      </c>
      <c r="P1060" s="350" t="s">
        <v>756</v>
      </c>
      <c r="Q1060" s="350" t="s">
        <v>775</v>
      </c>
      <c r="R1060" s="353"/>
      <c r="S1060" s="459"/>
      <c r="T1060" s="373" t="s">
        <v>800</v>
      </c>
      <c r="U1060" s="355"/>
      <c r="V1060" s="350"/>
      <c r="W1060" s="346" t="s">
        <v>2170</v>
      </c>
      <c r="X1060" s="460"/>
      <c r="Y1060" s="454"/>
      <c r="Z1060" s="458"/>
    </row>
    <row r="1061" spans="1:26" ht="14.25" hidden="1" customHeight="1">
      <c r="A1061" s="417" t="s">
        <v>697</v>
      </c>
      <c r="B1061" s="377" t="s">
        <v>701</v>
      </c>
      <c r="C1061" s="417" t="s">
        <v>724</v>
      </c>
      <c r="D1061" s="399" t="s">
        <v>2794</v>
      </c>
      <c r="E1061" s="350" t="s">
        <v>1413</v>
      </c>
      <c r="F1061" s="350" t="s">
        <v>1648</v>
      </c>
      <c r="G1061" s="350">
        <v>0</v>
      </c>
      <c r="H1061" s="350" t="s">
        <v>41</v>
      </c>
      <c r="I1061" s="350" t="s">
        <v>1314</v>
      </c>
      <c r="J1061" s="350" t="s">
        <v>43</v>
      </c>
      <c r="K1061" s="350" t="s">
        <v>963</v>
      </c>
      <c r="L1061" s="350" t="s">
        <v>43</v>
      </c>
      <c r="M1061" s="350" t="s">
        <v>44</v>
      </c>
      <c r="N1061" s="350">
        <v>23.447111</v>
      </c>
      <c r="O1061" s="350">
        <v>97.868876999999998</v>
      </c>
      <c r="P1061" s="350" t="s">
        <v>756</v>
      </c>
      <c r="Q1061" s="350" t="s">
        <v>757</v>
      </c>
      <c r="R1061" s="353"/>
      <c r="S1061" s="459"/>
      <c r="T1061" s="373"/>
      <c r="U1061" s="355"/>
      <c r="V1061" s="350"/>
      <c r="W1061" s="346" t="s">
        <v>2171</v>
      </c>
      <c r="X1061" s="460"/>
      <c r="Y1061" s="454"/>
      <c r="Z1061" s="458"/>
    </row>
    <row r="1062" spans="1:26" ht="14.25" hidden="1" customHeight="1">
      <c r="A1062" s="417" t="s">
        <v>697</v>
      </c>
      <c r="B1062" s="377" t="s">
        <v>701</v>
      </c>
      <c r="C1062" s="417" t="s">
        <v>744</v>
      </c>
      <c r="D1062" s="399" t="s">
        <v>2794</v>
      </c>
      <c r="E1062" s="350" t="s">
        <v>1875</v>
      </c>
      <c r="F1062" s="350" t="s">
        <v>744</v>
      </c>
      <c r="G1062" s="350" t="s">
        <v>744</v>
      </c>
      <c r="H1062" s="350" t="s">
        <v>41</v>
      </c>
      <c r="I1062" s="350" t="s">
        <v>1314</v>
      </c>
      <c r="J1062" s="350" t="s">
        <v>43</v>
      </c>
      <c r="K1062" s="350" t="s">
        <v>43</v>
      </c>
      <c r="L1062" s="350" t="s">
        <v>43</v>
      </c>
      <c r="M1062" s="350" t="s">
        <v>44</v>
      </c>
      <c r="N1062" s="350">
        <v>0</v>
      </c>
      <c r="O1062" s="350">
        <v>0</v>
      </c>
      <c r="P1062" s="350" t="s">
        <v>756</v>
      </c>
      <c r="Q1062" s="350"/>
      <c r="R1062" s="458"/>
      <c r="S1062" s="459"/>
      <c r="T1062" s="373"/>
      <c r="U1062" s="355" t="s">
        <v>1148</v>
      </c>
      <c r="V1062" s="350"/>
      <c r="W1062" s="346" t="s">
        <v>2172</v>
      </c>
      <c r="X1062" s="460"/>
      <c r="Y1062" s="454"/>
      <c r="Z1062" s="458"/>
    </row>
    <row r="1063" spans="1:26" ht="14.25" hidden="1" customHeight="1">
      <c r="A1063" s="417" t="s">
        <v>697</v>
      </c>
      <c r="B1063" s="377" t="s">
        <v>701</v>
      </c>
      <c r="C1063" s="417" t="s">
        <v>720</v>
      </c>
      <c r="D1063" s="399" t="s">
        <v>2794</v>
      </c>
      <c r="E1063" s="350" t="s">
        <v>1410</v>
      </c>
      <c r="F1063" s="350" t="s">
        <v>1648</v>
      </c>
      <c r="G1063" s="350" t="s">
        <v>1649</v>
      </c>
      <c r="H1063" s="350" t="s">
        <v>41</v>
      </c>
      <c r="I1063" s="350" t="s">
        <v>2637</v>
      </c>
      <c r="J1063" s="350" t="s">
        <v>43</v>
      </c>
      <c r="K1063" s="350" t="s">
        <v>963</v>
      </c>
      <c r="L1063" s="350" t="s">
        <v>43</v>
      </c>
      <c r="M1063" s="350" t="s">
        <v>44</v>
      </c>
      <c r="N1063" s="350">
        <v>23.38503</v>
      </c>
      <c r="O1063" s="350">
        <v>97.837040000000002</v>
      </c>
      <c r="P1063" s="350" t="s">
        <v>756</v>
      </c>
      <c r="Q1063" s="350" t="s">
        <v>775</v>
      </c>
      <c r="R1063" s="458"/>
      <c r="S1063" s="459"/>
      <c r="T1063" s="373"/>
      <c r="U1063" s="355"/>
      <c r="V1063" s="350" t="s">
        <v>720</v>
      </c>
      <c r="W1063" s="346" t="s">
        <v>2173</v>
      </c>
      <c r="X1063" s="460"/>
      <c r="Y1063" s="454"/>
      <c r="Z1063" s="458"/>
    </row>
    <row r="1064" spans="1:26" ht="14.25" hidden="1" customHeight="1">
      <c r="A1064" s="417" t="s">
        <v>697</v>
      </c>
      <c r="B1064" s="377" t="s">
        <v>1236</v>
      </c>
      <c r="C1064" s="417" t="s">
        <v>2797</v>
      </c>
      <c r="D1064" s="352"/>
      <c r="E1064" s="350"/>
      <c r="F1064" s="350"/>
      <c r="G1064" s="350"/>
      <c r="H1064" s="350"/>
      <c r="I1064" s="350"/>
      <c r="J1064" s="350" t="s">
        <v>1443</v>
      </c>
      <c r="K1064" s="350" t="s">
        <v>43</v>
      </c>
      <c r="L1064" s="350" t="s">
        <v>771</v>
      </c>
      <c r="M1064" s="350" t="s">
        <v>44</v>
      </c>
      <c r="N1064" s="350"/>
      <c r="O1064" s="350"/>
      <c r="P1064" s="350" t="s">
        <v>756</v>
      </c>
      <c r="Q1064" s="350" t="s">
        <v>2798</v>
      </c>
      <c r="R1064" s="361"/>
      <c r="S1064" s="354"/>
      <c r="T1064" s="373"/>
      <c r="U1064" s="355"/>
      <c r="V1064" s="350"/>
      <c r="W1064" s="458"/>
      <c r="X1064" s="460"/>
      <c r="Y1064" s="454"/>
      <c r="Z1064" s="458"/>
    </row>
    <row r="1065" spans="1:26" ht="14.25" hidden="1" customHeight="1">
      <c r="A1065" s="417" t="s">
        <v>697</v>
      </c>
      <c r="B1065" s="377" t="s">
        <v>1236</v>
      </c>
      <c r="C1065" s="417" t="s">
        <v>1296</v>
      </c>
      <c r="D1065" s="352" t="s">
        <v>1855</v>
      </c>
      <c r="E1065" s="350"/>
      <c r="F1065" s="350" t="s">
        <v>1856</v>
      </c>
      <c r="G1065" s="350"/>
      <c r="H1065" s="350"/>
      <c r="I1065" s="350"/>
      <c r="J1065" s="350" t="s">
        <v>1443</v>
      </c>
      <c r="K1065" s="350"/>
      <c r="L1065" s="350"/>
      <c r="M1065" s="350"/>
      <c r="N1065" s="350"/>
      <c r="O1065" s="350"/>
      <c r="P1065" s="350" t="s">
        <v>756</v>
      </c>
      <c r="Q1065" s="350"/>
      <c r="R1065" s="361"/>
      <c r="S1065" s="354"/>
      <c r="T1065" s="373"/>
      <c r="U1065" s="355"/>
      <c r="V1065" s="350"/>
      <c r="W1065" s="458"/>
      <c r="X1065" s="460"/>
      <c r="Y1065" s="454"/>
      <c r="Z1065" s="458"/>
    </row>
    <row r="1066" spans="1:26" ht="14.25" hidden="1" customHeight="1">
      <c r="A1066" s="417" t="s">
        <v>697</v>
      </c>
      <c r="B1066" s="377" t="s">
        <v>1236</v>
      </c>
      <c r="C1066" s="417" t="s">
        <v>2799</v>
      </c>
      <c r="D1066" s="457"/>
      <c r="E1066" s="350"/>
      <c r="F1066" s="350"/>
      <c r="G1066" s="350"/>
      <c r="H1066" s="350"/>
      <c r="I1066" s="350"/>
      <c r="J1066" s="350" t="s">
        <v>1443</v>
      </c>
      <c r="K1066" s="350" t="s">
        <v>43</v>
      </c>
      <c r="L1066" s="350" t="s">
        <v>771</v>
      </c>
      <c r="M1066" s="350" t="s">
        <v>44</v>
      </c>
      <c r="N1066" s="350"/>
      <c r="O1066" s="350"/>
      <c r="P1066" s="350" t="s">
        <v>756</v>
      </c>
      <c r="Q1066" s="350" t="s">
        <v>2798</v>
      </c>
      <c r="R1066" s="466"/>
      <c r="S1066" s="459"/>
      <c r="T1066" s="373">
        <v>43633</v>
      </c>
      <c r="U1066" s="355"/>
      <c r="V1066" s="350"/>
      <c r="W1066" s="458"/>
      <c r="X1066" s="460"/>
      <c r="Y1066" s="454"/>
      <c r="Z1066" s="458"/>
    </row>
    <row r="1067" spans="1:26" ht="14.25" hidden="1" customHeight="1">
      <c r="A1067" s="417" t="s">
        <v>697</v>
      </c>
      <c r="B1067" s="377" t="s">
        <v>1236</v>
      </c>
      <c r="C1067" s="417" t="s">
        <v>2408</v>
      </c>
      <c r="D1067" s="352"/>
      <c r="E1067" s="350"/>
      <c r="F1067" s="350"/>
      <c r="G1067" s="350"/>
      <c r="H1067" s="350"/>
      <c r="I1067" s="350"/>
      <c r="J1067" s="350" t="s">
        <v>2627</v>
      </c>
      <c r="K1067" s="350" t="s">
        <v>2596</v>
      </c>
      <c r="L1067" s="350" t="s">
        <v>2596</v>
      </c>
      <c r="M1067" s="350" t="s">
        <v>44</v>
      </c>
      <c r="N1067" s="350"/>
      <c r="O1067" s="350"/>
      <c r="P1067" s="350" t="s">
        <v>1962</v>
      </c>
      <c r="Q1067" s="350"/>
      <c r="R1067" s="361"/>
      <c r="S1067" s="354"/>
      <c r="T1067" s="373"/>
      <c r="U1067" s="355"/>
      <c r="V1067" s="350"/>
      <c r="W1067" s="346"/>
      <c r="X1067" s="460"/>
      <c r="Y1067" s="454"/>
      <c r="Z1067" s="458"/>
    </row>
    <row r="1068" spans="1:26" ht="14.25" hidden="1" customHeight="1">
      <c r="A1068" s="417" t="s">
        <v>697</v>
      </c>
      <c r="B1068" s="377" t="s">
        <v>704</v>
      </c>
      <c r="C1068" s="417" t="s">
        <v>1079</v>
      </c>
      <c r="D1068" s="399" t="s">
        <v>1635</v>
      </c>
      <c r="E1068" s="350"/>
      <c r="F1068" s="350"/>
      <c r="G1068" s="350"/>
      <c r="H1068" s="350"/>
      <c r="I1068" s="350"/>
      <c r="J1068" s="350" t="s">
        <v>793</v>
      </c>
      <c r="K1068" s="350" t="s">
        <v>793</v>
      </c>
      <c r="L1068" s="350" t="s">
        <v>793</v>
      </c>
      <c r="M1068" s="350"/>
      <c r="N1068" s="350"/>
      <c r="O1068" s="350"/>
      <c r="P1068" s="350" t="s">
        <v>794</v>
      </c>
      <c r="Q1068" s="350"/>
      <c r="R1068" s="458"/>
      <c r="S1068" s="459"/>
      <c r="T1068" s="373"/>
      <c r="U1068" s="355"/>
      <c r="V1068" s="350" t="s">
        <v>1080</v>
      </c>
      <c r="W1068" s="346"/>
      <c r="X1068" s="460"/>
      <c r="Y1068" s="454"/>
      <c r="Z1068" s="458"/>
    </row>
    <row r="1069" spans="1:26" ht="14.25" hidden="1" customHeight="1">
      <c r="A1069" s="417" t="s">
        <v>697</v>
      </c>
      <c r="B1069" s="377" t="s">
        <v>704</v>
      </c>
      <c r="C1069" s="417" t="s">
        <v>742</v>
      </c>
      <c r="D1069" s="399" t="s">
        <v>2230</v>
      </c>
      <c r="E1069" s="350" t="s">
        <v>1315</v>
      </c>
      <c r="F1069" s="350">
        <v>0</v>
      </c>
      <c r="G1069" s="350">
        <v>0</v>
      </c>
      <c r="H1069" s="350"/>
      <c r="I1069" s="350" t="s">
        <v>2104</v>
      </c>
      <c r="J1069" s="350" t="s">
        <v>43</v>
      </c>
      <c r="K1069" s="350" t="s">
        <v>43</v>
      </c>
      <c r="L1069" s="350" t="s">
        <v>755</v>
      </c>
      <c r="M1069" s="350" t="s">
        <v>44</v>
      </c>
      <c r="N1069" s="350"/>
      <c r="O1069" s="350"/>
      <c r="P1069" s="350" t="s">
        <v>756</v>
      </c>
      <c r="Q1069" s="350" t="s">
        <v>757</v>
      </c>
      <c r="R1069" s="458"/>
      <c r="S1069" s="459"/>
      <c r="T1069" s="373"/>
      <c r="U1069" s="355" t="s">
        <v>2640</v>
      </c>
      <c r="V1069" s="350"/>
      <c r="W1069" s="346" t="s">
        <v>2231</v>
      </c>
      <c r="X1069" s="460"/>
      <c r="Y1069" s="454"/>
      <c r="Z1069" s="458"/>
    </row>
    <row r="1070" spans="1:26" ht="14.25" hidden="1" customHeight="1">
      <c r="A1070" s="417" t="s">
        <v>697</v>
      </c>
      <c r="B1070" s="377" t="s">
        <v>704</v>
      </c>
      <c r="C1070" s="417" t="s">
        <v>730</v>
      </c>
      <c r="D1070" s="352" t="s">
        <v>2794</v>
      </c>
      <c r="E1070" s="350" t="s">
        <v>1406</v>
      </c>
      <c r="F1070" s="350" t="s">
        <v>1665</v>
      </c>
      <c r="G1070" s="350" t="s">
        <v>1685</v>
      </c>
      <c r="H1070" s="350" t="s">
        <v>41</v>
      </c>
      <c r="I1070" s="350" t="s">
        <v>2637</v>
      </c>
      <c r="J1070" s="350" t="s">
        <v>43</v>
      </c>
      <c r="K1070" s="350" t="s">
        <v>43</v>
      </c>
      <c r="L1070" s="350" t="s">
        <v>43</v>
      </c>
      <c r="M1070" s="350" t="s">
        <v>44</v>
      </c>
      <c r="N1070" s="350">
        <v>23.250678000000001</v>
      </c>
      <c r="O1070" s="350">
        <v>97.124403000000001</v>
      </c>
      <c r="P1070" s="350" t="s">
        <v>756</v>
      </c>
      <c r="Q1070" s="350" t="s">
        <v>775</v>
      </c>
      <c r="R1070" s="361"/>
      <c r="S1070" s="354"/>
      <c r="T1070" s="373"/>
      <c r="U1070" s="355"/>
      <c r="V1070" s="350" t="s">
        <v>730</v>
      </c>
      <c r="W1070" s="346" t="s">
        <v>2174</v>
      </c>
      <c r="X1070" s="460"/>
      <c r="Y1070" s="454"/>
      <c r="Z1070" s="458"/>
    </row>
    <row r="1071" spans="1:26" ht="14.25" hidden="1" customHeight="1">
      <c r="A1071" s="417" t="s">
        <v>697</v>
      </c>
      <c r="B1071" s="377" t="s">
        <v>704</v>
      </c>
      <c r="C1071" s="417" t="s">
        <v>705</v>
      </c>
      <c r="D1071" s="352" t="s">
        <v>2794</v>
      </c>
      <c r="E1071" s="350" t="s">
        <v>1405</v>
      </c>
      <c r="F1071" s="350" t="s">
        <v>1665</v>
      </c>
      <c r="G1071" s="350" t="s">
        <v>1685</v>
      </c>
      <c r="H1071" s="350" t="s">
        <v>41</v>
      </c>
      <c r="I1071" s="350" t="s">
        <v>1314</v>
      </c>
      <c r="J1071" s="350" t="s">
        <v>43</v>
      </c>
      <c r="K1071" s="350" t="s">
        <v>43</v>
      </c>
      <c r="L1071" s="350" t="s">
        <v>43</v>
      </c>
      <c r="M1071" s="350" t="s">
        <v>44</v>
      </c>
      <c r="N1071" s="350">
        <v>23.24661</v>
      </c>
      <c r="O1071" s="350">
        <v>97.116680000000002</v>
      </c>
      <c r="P1071" s="350" t="s">
        <v>756</v>
      </c>
      <c r="Q1071" s="350" t="s">
        <v>775</v>
      </c>
      <c r="R1071" s="361"/>
      <c r="S1071" s="354"/>
      <c r="T1071" s="373"/>
      <c r="U1071" s="355"/>
      <c r="V1071" s="350" t="s">
        <v>705</v>
      </c>
      <c r="W1071" s="346" t="s">
        <v>2175</v>
      </c>
      <c r="X1071" s="460"/>
      <c r="Y1071" s="454"/>
      <c r="Z1071" s="458"/>
    </row>
    <row r="1072" spans="1:26" ht="14.25" hidden="1" customHeight="1">
      <c r="A1072" s="417" t="s">
        <v>697</v>
      </c>
      <c r="B1072" s="377" t="s">
        <v>707</v>
      </c>
      <c r="C1072" s="417" t="s">
        <v>754</v>
      </c>
      <c r="D1072" s="457" t="s">
        <v>1636</v>
      </c>
      <c r="E1072" s="350" t="s">
        <v>1300</v>
      </c>
      <c r="F1072" s="350" t="s">
        <v>1654</v>
      </c>
      <c r="G1072" s="350" t="s">
        <v>1655</v>
      </c>
      <c r="H1072" s="350"/>
      <c r="I1072" s="454">
        <v>0</v>
      </c>
      <c r="J1072" s="350" t="s">
        <v>43</v>
      </c>
      <c r="K1072" s="350" t="s">
        <v>43</v>
      </c>
      <c r="L1072" s="350" t="s">
        <v>755</v>
      </c>
      <c r="M1072" s="350" t="s">
        <v>44</v>
      </c>
      <c r="N1072" s="350"/>
      <c r="O1072" s="350"/>
      <c r="P1072" s="350" t="s">
        <v>756</v>
      </c>
      <c r="Q1072" s="350" t="s">
        <v>757</v>
      </c>
      <c r="R1072" s="466"/>
      <c r="S1072" s="459"/>
      <c r="T1072" s="373">
        <v>42832</v>
      </c>
      <c r="U1072" s="355"/>
      <c r="V1072" s="350"/>
      <c r="W1072" s="346" t="s">
        <v>2176</v>
      </c>
      <c r="X1072" s="460"/>
      <c r="Y1072" s="454"/>
      <c r="Z1072" s="458"/>
    </row>
    <row r="1073" spans="1:26" ht="14.25" hidden="1" customHeight="1">
      <c r="A1073" s="417" t="s">
        <v>697</v>
      </c>
      <c r="B1073" s="377" t="s">
        <v>707</v>
      </c>
      <c r="C1073" s="417" t="s">
        <v>758</v>
      </c>
      <c r="D1073" s="457" t="s">
        <v>1636</v>
      </c>
      <c r="E1073" s="350" t="s">
        <v>1301</v>
      </c>
      <c r="F1073" s="350" t="s">
        <v>1654</v>
      </c>
      <c r="G1073" s="350" t="s">
        <v>1656</v>
      </c>
      <c r="H1073" s="350"/>
      <c r="I1073" s="350">
        <v>0</v>
      </c>
      <c r="J1073" s="350" t="s">
        <v>43</v>
      </c>
      <c r="K1073" s="350" t="s">
        <v>43</v>
      </c>
      <c r="L1073" s="350" t="s">
        <v>755</v>
      </c>
      <c r="M1073" s="350" t="s">
        <v>44</v>
      </c>
      <c r="N1073" s="350"/>
      <c r="O1073" s="350"/>
      <c r="P1073" s="350" t="s">
        <v>756</v>
      </c>
      <c r="Q1073" s="350" t="s">
        <v>757</v>
      </c>
      <c r="R1073" s="466"/>
      <c r="S1073" s="459"/>
      <c r="T1073" s="373"/>
      <c r="U1073" s="355"/>
      <c r="V1073" s="350">
        <v>42920</v>
      </c>
      <c r="W1073" s="346" t="s">
        <v>2176</v>
      </c>
      <c r="X1073" s="460"/>
      <c r="Y1073" s="454"/>
      <c r="Z1073" s="458"/>
    </row>
    <row r="1074" spans="1:26" ht="14.25" hidden="1" customHeight="1">
      <c r="A1074" s="417" t="s">
        <v>697</v>
      </c>
      <c r="B1074" s="377" t="s">
        <v>707</v>
      </c>
      <c r="C1074" s="417" t="s">
        <v>759</v>
      </c>
      <c r="D1074" s="399" t="s">
        <v>1636</v>
      </c>
      <c r="E1074" s="350" t="s">
        <v>1302</v>
      </c>
      <c r="F1074" s="350" t="s">
        <v>1654</v>
      </c>
      <c r="G1074" s="350" t="s">
        <v>1656</v>
      </c>
      <c r="H1074" s="350"/>
      <c r="I1074" s="350">
        <v>0</v>
      </c>
      <c r="J1074" s="350" t="s">
        <v>43</v>
      </c>
      <c r="K1074" s="350" t="s">
        <v>43</v>
      </c>
      <c r="L1074" s="350" t="s">
        <v>755</v>
      </c>
      <c r="M1074" s="350" t="s">
        <v>44</v>
      </c>
      <c r="N1074" s="350"/>
      <c r="O1074" s="350"/>
      <c r="P1074" s="350" t="s">
        <v>756</v>
      </c>
      <c r="Q1074" s="350" t="s">
        <v>757</v>
      </c>
      <c r="R1074" s="458"/>
      <c r="S1074" s="459"/>
      <c r="T1074" s="373"/>
      <c r="U1074" s="355"/>
      <c r="V1074" s="350">
        <v>42920</v>
      </c>
      <c r="W1074" s="346" t="s">
        <v>2176</v>
      </c>
      <c r="X1074" s="460"/>
      <c r="Y1074" s="454"/>
      <c r="Z1074" s="458"/>
    </row>
    <row r="1075" spans="1:26" ht="14.25" hidden="1" customHeight="1">
      <c r="A1075" s="417" t="s">
        <v>697</v>
      </c>
      <c r="B1075" s="377" t="s">
        <v>707</v>
      </c>
      <c r="C1075" s="417" t="s">
        <v>980</v>
      </c>
      <c r="D1075" s="352" t="s">
        <v>1636</v>
      </c>
      <c r="E1075" s="350" t="s">
        <v>1439</v>
      </c>
      <c r="F1075" s="350" t="s">
        <v>1672</v>
      </c>
      <c r="G1075" s="350" t="s">
        <v>1673</v>
      </c>
      <c r="H1075" s="350"/>
      <c r="I1075" s="350">
        <v>0</v>
      </c>
      <c r="J1075" s="350" t="s">
        <v>43</v>
      </c>
      <c r="K1075" s="350" t="s">
        <v>43</v>
      </c>
      <c r="L1075" s="350" t="s">
        <v>755</v>
      </c>
      <c r="M1075" s="350" t="s">
        <v>44</v>
      </c>
      <c r="N1075" s="350">
        <v>23.917631</v>
      </c>
      <c r="O1075" s="350">
        <v>98.116817999999995</v>
      </c>
      <c r="P1075" s="350" t="s">
        <v>756</v>
      </c>
      <c r="Q1075" s="350" t="s">
        <v>757</v>
      </c>
      <c r="R1075" s="361"/>
      <c r="S1075" s="354"/>
      <c r="T1075" s="373">
        <v>42836</v>
      </c>
      <c r="U1075" s="355"/>
      <c r="V1075" s="350"/>
      <c r="W1075" s="346" t="s">
        <v>2177</v>
      </c>
      <c r="X1075" s="460"/>
      <c r="Y1075" s="454"/>
      <c r="Z1075" s="458"/>
    </row>
    <row r="1076" spans="1:26" ht="14.25" hidden="1" customHeight="1">
      <c r="A1076" s="417" t="s">
        <v>697</v>
      </c>
      <c r="B1076" s="377" t="s">
        <v>707</v>
      </c>
      <c r="C1076" s="417" t="s">
        <v>737</v>
      </c>
      <c r="D1076" s="352" t="s">
        <v>2794</v>
      </c>
      <c r="E1076" s="350" t="s">
        <v>1603</v>
      </c>
      <c r="F1076" s="350" t="s">
        <v>1827</v>
      </c>
      <c r="G1076" s="350" t="s">
        <v>737</v>
      </c>
      <c r="H1076" s="350" t="s">
        <v>41</v>
      </c>
      <c r="I1076" s="350" t="s">
        <v>2637</v>
      </c>
      <c r="J1076" s="350" t="s">
        <v>43</v>
      </c>
      <c r="K1076" s="350" t="s">
        <v>43</v>
      </c>
      <c r="L1076" s="350" t="s">
        <v>43</v>
      </c>
      <c r="M1076" s="350" t="s">
        <v>44</v>
      </c>
      <c r="N1076" s="350">
        <v>24.08738</v>
      </c>
      <c r="O1076" s="350">
        <v>98.115809999999996</v>
      </c>
      <c r="P1076" s="350" t="s">
        <v>756</v>
      </c>
      <c r="Q1076" s="350" t="s">
        <v>797</v>
      </c>
      <c r="R1076" s="361"/>
      <c r="S1076" s="354"/>
      <c r="T1076" s="373" t="s">
        <v>1078</v>
      </c>
      <c r="U1076" s="355"/>
      <c r="V1076" s="350"/>
      <c r="W1076" s="346" t="s">
        <v>2161</v>
      </c>
      <c r="X1076" s="460"/>
      <c r="Y1076" s="454"/>
      <c r="Z1076" s="458"/>
    </row>
    <row r="1077" spans="1:26" ht="14.25" hidden="1" customHeight="1">
      <c r="A1077" s="417" t="s">
        <v>697</v>
      </c>
      <c r="B1077" s="377" t="s">
        <v>707</v>
      </c>
      <c r="C1077" s="417" t="s">
        <v>741</v>
      </c>
      <c r="D1077" s="352" t="s">
        <v>1713</v>
      </c>
      <c r="E1077" s="350" t="s">
        <v>1450</v>
      </c>
      <c r="F1077" s="350" t="s">
        <v>737</v>
      </c>
      <c r="G1077" s="350" t="s">
        <v>737</v>
      </c>
      <c r="H1077" s="350"/>
      <c r="I1077" s="350">
        <v>0</v>
      </c>
      <c r="J1077" s="350" t="s">
        <v>43</v>
      </c>
      <c r="K1077" s="350" t="s">
        <v>43</v>
      </c>
      <c r="L1077" s="350" t="s">
        <v>755</v>
      </c>
      <c r="M1077" s="350" t="s">
        <v>44</v>
      </c>
      <c r="N1077" s="350">
        <v>24.08738</v>
      </c>
      <c r="O1077" s="350">
        <v>98.115809999999996</v>
      </c>
      <c r="P1077" s="350" t="s">
        <v>756</v>
      </c>
      <c r="Q1077" s="350" t="s">
        <v>775</v>
      </c>
      <c r="R1077" s="361"/>
      <c r="S1077" s="354"/>
      <c r="T1077" s="373">
        <v>43276</v>
      </c>
      <c r="U1077" s="355" t="s">
        <v>1957</v>
      </c>
      <c r="V1077" s="350" t="s">
        <v>741</v>
      </c>
      <c r="W1077" s="346" t="s">
        <v>1957</v>
      </c>
      <c r="X1077" s="460"/>
      <c r="Y1077" s="454"/>
      <c r="Z1077" s="458"/>
    </row>
    <row r="1078" spans="1:26" ht="14.25" hidden="1" customHeight="1">
      <c r="A1078" s="417" t="s">
        <v>697</v>
      </c>
      <c r="B1078" s="377" t="s">
        <v>707</v>
      </c>
      <c r="C1078" s="417" t="s">
        <v>748</v>
      </c>
      <c r="D1078" s="352" t="s">
        <v>1636</v>
      </c>
      <c r="E1078" s="350" t="s">
        <v>1309</v>
      </c>
      <c r="F1078" s="350">
        <v>0</v>
      </c>
      <c r="G1078" s="350">
        <v>0</v>
      </c>
      <c r="H1078" s="350"/>
      <c r="I1078" s="350">
        <v>0</v>
      </c>
      <c r="J1078" s="350" t="s">
        <v>43</v>
      </c>
      <c r="K1078" s="350" t="s">
        <v>43</v>
      </c>
      <c r="L1078" s="350" t="s">
        <v>755</v>
      </c>
      <c r="M1078" s="350" t="s">
        <v>44</v>
      </c>
      <c r="N1078" s="350"/>
      <c r="O1078" s="350"/>
      <c r="P1078" s="350" t="s">
        <v>756</v>
      </c>
      <c r="Q1078" s="350" t="s">
        <v>757</v>
      </c>
      <c r="R1078" s="361"/>
      <c r="S1078" s="354"/>
      <c r="T1078" s="373"/>
      <c r="U1078" s="355"/>
      <c r="V1078" s="350">
        <v>42920</v>
      </c>
      <c r="W1078" s="346" t="s">
        <v>2176</v>
      </c>
      <c r="X1078" s="460"/>
      <c r="Y1078" s="454"/>
      <c r="Z1078" s="458"/>
    </row>
    <row r="1079" spans="1:26" ht="14.25" hidden="1" customHeight="1">
      <c r="A1079" s="417" t="s">
        <v>697</v>
      </c>
      <c r="B1079" s="377" t="s">
        <v>707</v>
      </c>
      <c r="C1079" s="417" t="s">
        <v>765</v>
      </c>
      <c r="D1079" s="457" t="s">
        <v>1636</v>
      </c>
      <c r="E1079" s="350" t="s">
        <v>1310</v>
      </c>
      <c r="F1079" s="350" t="s">
        <v>1654</v>
      </c>
      <c r="G1079" s="350" t="s">
        <v>1656</v>
      </c>
      <c r="H1079" s="350"/>
      <c r="I1079" s="454">
        <v>0</v>
      </c>
      <c r="J1079" s="350" t="s">
        <v>43</v>
      </c>
      <c r="K1079" s="350" t="s">
        <v>43</v>
      </c>
      <c r="L1079" s="350" t="s">
        <v>755</v>
      </c>
      <c r="M1079" s="350" t="s">
        <v>44</v>
      </c>
      <c r="N1079" s="350"/>
      <c r="O1079" s="350"/>
      <c r="P1079" s="350" t="s">
        <v>756</v>
      </c>
      <c r="Q1079" s="350" t="s">
        <v>757</v>
      </c>
      <c r="R1079" s="466"/>
      <c r="S1079" s="459"/>
      <c r="T1079" s="373"/>
      <c r="U1079" s="355"/>
      <c r="V1079" s="350">
        <v>42920</v>
      </c>
      <c r="W1079" s="346" t="s">
        <v>2176</v>
      </c>
      <c r="X1079" s="460"/>
      <c r="Y1079" s="454"/>
      <c r="Z1079" s="458"/>
    </row>
    <row r="1080" spans="1:26" ht="14.25" hidden="1" customHeight="1">
      <c r="A1080" s="417" t="s">
        <v>697</v>
      </c>
      <c r="B1080" s="377" t="s">
        <v>707</v>
      </c>
      <c r="C1080" s="417" t="s">
        <v>988</v>
      </c>
      <c r="D1080" s="399" t="s">
        <v>1635</v>
      </c>
      <c r="E1080" s="350" t="s">
        <v>1451</v>
      </c>
      <c r="F1080" s="350"/>
      <c r="G1080" s="350"/>
      <c r="H1080" s="350" t="s">
        <v>41</v>
      </c>
      <c r="I1080" s="456" t="s">
        <v>130</v>
      </c>
      <c r="J1080" s="350" t="s">
        <v>43</v>
      </c>
      <c r="K1080" s="350" t="s">
        <v>43</v>
      </c>
      <c r="L1080" s="350" t="s">
        <v>755</v>
      </c>
      <c r="M1080" s="350" t="s">
        <v>773</v>
      </c>
      <c r="N1080" s="350">
        <v>24.101320999999999</v>
      </c>
      <c r="O1080" s="350">
        <v>98.320651999999995</v>
      </c>
      <c r="P1080" s="350" t="s">
        <v>756</v>
      </c>
      <c r="Q1080" s="350"/>
      <c r="R1080" s="458"/>
      <c r="S1080" s="459"/>
      <c r="T1080" s="373"/>
      <c r="U1080" s="355"/>
      <c r="V1080" s="350" t="s">
        <v>989</v>
      </c>
      <c r="W1080" s="346" t="s">
        <v>2178</v>
      </c>
      <c r="X1080" s="460"/>
      <c r="Y1080" s="454"/>
      <c r="Z1080" s="458"/>
    </row>
    <row r="1081" spans="1:26" ht="14.25" hidden="1" customHeight="1">
      <c r="A1081" s="417" t="s">
        <v>697</v>
      </c>
      <c r="B1081" s="377" t="s">
        <v>707</v>
      </c>
      <c r="C1081" s="417" t="s">
        <v>987</v>
      </c>
      <c r="D1081" s="399" t="s">
        <v>1636</v>
      </c>
      <c r="E1081" s="350" t="s">
        <v>1448</v>
      </c>
      <c r="F1081" s="350" t="s">
        <v>987</v>
      </c>
      <c r="G1081" s="350" t="s">
        <v>987</v>
      </c>
      <c r="H1081" s="350"/>
      <c r="I1081" s="350">
        <v>0</v>
      </c>
      <c r="J1081" s="350" t="s">
        <v>43</v>
      </c>
      <c r="K1081" s="350" t="s">
        <v>43</v>
      </c>
      <c r="L1081" s="350" t="s">
        <v>755</v>
      </c>
      <c r="M1081" s="350" t="s">
        <v>773</v>
      </c>
      <c r="N1081" s="350">
        <v>24.008452999999999</v>
      </c>
      <c r="O1081" s="350">
        <v>98.054946000000001</v>
      </c>
      <c r="P1081" s="350" t="s">
        <v>756</v>
      </c>
      <c r="Q1081" s="350" t="s">
        <v>775</v>
      </c>
      <c r="R1081" s="353"/>
      <c r="S1081" s="459"/>
      <c r="T1081" s="373"/>
      <c r="U1081" s="355"/>
      <c r="V1081" s="350" t="s">
        <v>987</v>
      </c>
      <c r="W1081" s="346" t="s">
        <v>2179</v>
      </c>
      <c r="X1081" s="460"/>
      <c r="Y1081" s="454"/>
      <c r="Z1081" s="458"/>
    </row>
    <row r="1082" spans="1:26" ht="14.25" hidden="1" customHeight="1">
      <c r="A1082" s="417" t="s">
        <v>697</v>
      </c>
      <c r="B1082" s="377" t="s">
        <v>707</v>
      </c>
      <c r="C1082" s="417" t="s">
        <v>732</v>
      </c>
      <c r="D1082" s="457" t="s">
        <v>2794</v>
      </c>
      <c r="E1082" s="350" t="s">
        <v>1446</v>
      </c>
      <c r="F1082" s="350" t="s">
        <v>1654</v>
      </c>
      <c r="G1082" s="350" t="s">
        <v>1656</v>
      </c>
      <c r="H1082" s="350"/>
      <c r="I1082" s="350" t="s">
        <v>2104</v>
      </c>
      <c r="J1082" s="350" t="s">
        <v>43</v>
      </c>
      <c r="K1082" s="350" t="s">
        <v>43</v>
      </c>
      <c r="L1082" s="350" t="s">
        <v>771</v>
      </c>
      <c r="M1082" s="350" t="s">
        <v>44</v>
      </c>
      <c r="N1082" s="350">
        <v>24.006319999999999</v>
      </c>
      <c r="O1082" s="350">
        <v>97.909400000000005</v>
      </c>
      <c r="P1082" s="350" t="s">
        <v>756</v>
      </c>
      <c r="Q1082" s="350" t="s">
        <v>775</v>
      </c>
      <c r="R1082" s="466"/>
      <c r="S1082" s="459"/>
      <c r="T1082" s="373"/>
      <c r="U1082" s="355"/>
      <c r="V1082" s="350" t="s">
        <v>985</v>
      </c>
      <c r="W1082" s="458" t="s">
        <v>2180</v>
      </c>
      <c r="X1082" s="460"/>
      <c r="Y1082" s="454"/>
      <c r="Z1082" s="458"/>
    </row>
    <row r="1083" spans="1:26" ht="14.25" hidden="1" customHeight="1">
      <c r="A1083" s="417" t="s">
        <v>697</v>
      </c>
      <c r="B1083" s="377" t="s">
        <v>707</v>
      </c>
      <c r="C1083" s="417" t="s">
        <v>708</v>
      </c>
      <c r="D1083" s="457" t="s">
        <v>2794</v>
      </c>
      <c r="E1083" s="350" t="s">
        <v>1447</v>
      </c>
      <c r="F1083" s="350" t="s">
        <v>1654</v>
      </c>
      <c r="G1083" s="350" t="s">
        <v>1656</v>
      </c>
      <c r="H1083" s="350" t="s">
        <v>41</v>
      </c>
      <c r="I1083" s="350" t="s">
        <v>1314</v>
      </c>
      <c r="J1083" s="350" t="s">
        <v>43</v>
      </c>
      <c r="K1083" s="350" t="s">
        <v>43</v>
      </c>
      <c r="L1083" s="350" t="s">
        <v>43</v>
      </c>
      <c r="M1083" s="350" t="s">
        <v>44</v>
      </c>
      <c r="N1083" s="350">
        <v>24.006789000000001</v>
      </c>
      <c r="O1083" s="350">
        <v>97.911647000000002</v>
      </c>
      <c r="P1083" s="350" t="s">
        <v>756</v>
      </c>
      <c r="Q1083" s="350" t="s">
        <v>775</v>
      </c>
      <c r="R1083" s="466"/>
      <c r="S1083" s="459"/>
      <c r="T1083" s="373"/>
      <c r="U1083" s="355"/>
      <c r="V1083" s="350" t="s">
        <v>986</v>
      </c>
      <c r="W1083" s="346" t="s">
        <v>2181</v>
      </c>
      <c r="X1083" s="460"/>
      <c r="Y1083" s="454"/>
      <c r="Z1083" s="458"/>
    </row>
    <row r="1084" spans="1:26" ht="14.25" hidden="1" customHeight="1">
      <c r="A1084" s="417" t="s">
        <v>697</v>
      </c>
      <c r="B1084" s="377" t="s">
        <v>707</v>
      </c>
      <c r="C1084" s="417" t="s">
        <v>712</v>
      </c>
      <c r="D1084" s="457" t="s">
        <v>1636</v>
      </c>
      <c r="E1084" s="350" t="s">
        <v>1318</v>
      </c>
      <c r="F1084" s="350" t="s">
        <v>1637</v>
      </c>
      <c r="G1084" s="350" t="s">
        <v>1638</v>
      </c>
      <c r="H1084" s="350"/>
      <c r="I1084" s="350">
        <v>0</v>
      </c>
      <c r="J1084" s="350" t="s">
        <v>43</v>
      </c>
      <c r="K1084" s="350" t="s">
        <v>43</v>
      </c>
      <c r="L1084" s="350" t="s">
        <v>755</v>
      </c>
      <c r="M1084" s="350" t="s">
        <v>773</v>
      </c>
      <c r="N1084" s="350">
        <v>23.933098999999999</v>
      </c>
      <c r="O1084" s="350">
        <v>98.139397000000002</v>
      </c>
      <c r="P1084" s="350" t="s">
        <v>756</v>
      </c>
      <c r="Q1084" s="350" t="s">
        <v>775</v>
      </c>
      <c r="R1084" s="466"/>
      <c r="S1084" s="459"/>
      <c r="T1084" s="373"/>
      <c r="U1084" s="355"/>
      <c r="V1084" s="350" t="s">
        <v>712</v>
      </c>
      <c r="W1084" s="346" t="s">
        <v>2182</v>
      </c>
      <c r="X1084" s="460"/>
      <c r="Y1084" s="454"/>
      <c r="Z1084" s="458"/>
    </row>
    <row r="1085" spans="1:26" ht="14.25" hidden="1" customHeight="1">
      <c r="A1085" s="417" t="s">
        <v>697</v>
      </c>
      <c r="B1085" s="377" t="s">
        <v>707</v>
      </c>
      <c r="C1085" s="417" t="s">
        <v>981</v>
      </c>
      <c r="D1085" s="352" t="s">
        <v>1636</v>
      </c>
      <c r="E1085" s="350" t="s">
        <v>1442</v>
      </c>
      <c r="F1085" s="350" t="s">
        <v>1674</v>
      </c>
      <c r="G1085" s="350" t="s">
        <v>1675</v>
      </c>
      <c r="H1085" s="350"/>
      <c r="I1085" s="350">
        <v>0</v>
      </c>
      <c r="J1085" s="350" t="s">
        <v>43</v>
      </c>
      <c r="K1085" s="350" t="s">
        <v>43</v>
      </c>
      <c r="L1085" s="350" t="s">
        <v>755</v>
      </c>
      <c r="M1085" s="350" t="s">
        <v>44</v>
      </c>
      <c r="N1085" s="350">
        <v>23.978088</v>
      </c>
      <c r="O1085" s="350">
        <v>98.129380999999995</v>
      </c>
      <c r="P1085" s="350" t="s">
        <v>756</v>
      </c>
      <c r="Q1085" s="350" t="s">
        <v>757</v>
      </c>
      <c r="R1085" s="361"/>
      <c r="S1085" s="354"/>
      <c r="T1085" s="373">
        <v>42836</v>
      </c>
      <c r="U1085" s="355"/>
      <c r="V1085" s="350"/>
      <c r="W1085" s="346" t="s">
        <v>2177</v>
      </c>
      <c r="X1085" s="460"/>
      <c r="Y1085" s="454"/>
      <c r="Z1085" s="458"/>
    </row>
    <row r="1086" spans="1:26" ht="14.25" hidden="1" customHeight="1">
      <c r="A1086" s="417" t="s">
        <v>697</v>
      </c>
      <c r="B1086" s="377" t="s">
        <v>707</v>
      </c>
      <c r="C1086" s="417" t="s">
        <v>777</v>
      </c>
      <c r="D1086" s="457" t="s">
        <v>1636</v>
      </c>
      <c r="E1086" s="350" t="s">
        <v>1320</v>
      </c>
      <c r="F1086" s="350" t="s">
        <v>1660</v>
      </c>
      <c r="G1086" s="350" t="s">
        <v>1661</v>
      </c>
      <c r="H1086" s="350"/>
      <c r="I1086" s="350">
        <v>0</v>
      </c>
      <c r="J1086" s="350" t="s">
        <v>43</v>
      </c>
      <c r="K1086" s="350" t="s">
        <v>43</v>
      </c>
      <c r="L1086" s="350" t="s">
        <v>755</v>
      </c>
      <c r="M1086" s="350" t="s">
        <v>44</v>
      </c>
      <c r="N1086" s="350"/>
      <c r="O1086" s="350"/>
      <c r="P1086" s="350" t="s">
        <v>756</v>
      </c>
      <c r="Q1086" s="350" t="s">
        <v>757</v>
      </c>
      <c r="R1086" s="466"/>
      <c r="S1086" s="459"/>
      <c r="T1086" s="373">
        <v>42832</v>
      </c>
      <c r="U1086" s="355"/>
      <c r="V1086" s="350"/>
      <c r="W1086" s="346" t="s">
        <v>2176</v>
      </c>
      <c r="X1086" s="460"/>
      <c r="Y1086" s="454"/>
      <c r="Z1086" s="458"/>
    </row>
    <row r="1087" spans="1:26" ht="14.25" hidden="1" customHeight="1">
      <c r="A1087" s="417" t="s">
        <v>697</v>
      </c>
      <c r="B1087" s="377" t="s">
        <v>707</v>
      </c>
      <c r="C1087" s="417" t="s">
        <v>785</v>
      </c>
      <c r="D1087" s="399" t="s">
        <v>1636</v>
      </c>
      <c r="E1087" s="350" t="s">
        <v>1325</v>
      </c>
      <c r="F1087" s="350" t="s">
        <v>1654</v>
      </c>
      <c r="G1087" s="350" t="s">
        <v>1656</v>
      </c>
      <c r="H1087" s="350"/>
      <c r="I1087" s="456">
        <v>0</v>
      </c>
      <c r="J1087" s="350" t="s">
        <v>43</v>
      </c>
      <c r="K1087" s="350" t="s">
        <v>43</v>
      </c>
      <c r="L1087" s="350" t="s">
        <v>755</v>
      </c>
      <c r="M1087" s="350" t="s">
        <v>44</v>
      </c>
      <c r="N1087" s="350"/>
      <c r="O1087" s="350"/>
      <c r="P1087" s="350" t="s">
        <v>756</v>
      </c>
      <c r="Q1087" s="350" t="s">
        <v>757</v>
      </c>
      <c r="R1087" s="353"/>
      <c r="S1087" s="459"/>
      <c r="T1087" s="373">
        <v>42832</v>
      </c>
      <c r="U1087" s="355"/>
      <c r="V1087" s="350"/>
      <c r="W1087" s="346" t="s">
        <v>2176</v>
      </c>
      <c r="X1087" s="460"/>
      <c r="Y1087" s="454"/>
      <c r="Z1087" s="458"/>
    </row>
    <row r="1088" spans="1:26" ht="14.25" hidden="1" customHeight="1">
      <c r="A1088" s="417" t="s">
        <v>697</v>
      </c>
      <c r="B1088" s="377" t="s">
        <v>707</v>
      </c>
      <c r="C1088" s="417" t="s">
        <v>787</v>
      </c>
      <c r="D1088" s="352" t="s">
        <v>1636</v>
      </c>
      <c r="E1088" s="350" t="s">
        <v>1327</v>
      </c>
      <c r="F1088" s="350">
        <v>0</v>
      </c>
      <c r="G1088" s="350">
        <v>0</v>
      </c>
      <c r="H1088" s="350"/>
      <c r="I1088" s="350">
        <v>0</v>
      </c>
      <c r="J1088" s="350" t="s">
        <v>43</v>
      </c>
      <c r="K1088" s="350" t="s">
        <v>43</v>
      </c>
      <c r="L1088" s="350" t="s">
        <v>755</v>
      </c>
      <c r="M1088" s="350" t="s">
        <v>44</v>
      </c>
      <c r="N1088" s="350"/>
      <c r="O1088" s="350"/>
      <c r="P1088" s="350" t="s">
        <v>756</v>
      </c>
      <c r="Q1088" s="350" t="s">
        <v>757</v>
      </c>
      <c r="R1088" s="361"/>
      <c r="S1088" s="354"/>
      <c r="T1088" s="373">
        <v>42832</v>
      </c>
      <c r="U1088" s="355"/>
      <c r="V1088" s="350"/>
      <c r="W1088" s="346" t="s">
        <v>2176</v>
      </c>
      <c r="X1088" s="460"/>
      <c r="Y1088" s="454"/>
      <c r="Z1088" s="458"/>
    </row>
    <row r="1089" spans="1:26" ht="14.25" hidden="1" customHeight="1">
      <c r="A1089" s="417" t="s">
        <v>697</v>
      </c>
      <c r="B1089" s="377" t="s">
        <v>698</v>
      </c>
      <c r="C1089" s="417" t="s">
        <v>743</v>
      </c>
      <c r="D1089" s="399" t="s">
        <v>2794</v>
      </c>
      <c r="E1089" s="350" t="s">
        <v>1420</v>
      </c>
      <c r="F1089" s="350" t="s">
        <v>1669</v>
      </c>
      <c r="G1089" s="350" t="s">
        <v>1669</v>
      </c>
      <c r="H1089" s="350"/>
      <c r="I1089" s="350" t="s">
        <v>2104</v>
      </c>
      <c r="J1089" s="350" t="s">
        <v>43</v>
      </c>
      <c r="K1089" s="350" t="s">
        <v>43</v>
      </c>
      <c r="L1089" s="350" t="s">
        <v>771</v>
      </c>
      <c r="M1089" s="350" t="s">
        <v>44</v>
      </c>
      <c r="N1089" s="350">
        <v>23.611999999999998</v>
      </c>
      <c r="O1089" s="350">
        <v>97.506</v>
      </c>
      <c r="P1089" s="350" t="s">
        <v>756</v>
      </c>
      <c r="Q1089" s="350" t="s">
        <v>757</v>
      </c>
      <c r="R1089" s="353"/>
      <c r="S1089" s="459"/>
      <c r="T1089" s="373"/>
      <c r="U1089" s="355" t="s">
        <v>968</v>
      </c>
      <c r="V1089" s="350"/>
      <c r="W1089" s="346" t="s">
        <v>2183</v>
      </c>
      <c r="X1089" s="460"/>
      <c r="Y1089" s="454"/>
      <c r="Z1089" s="458"/>
    </row>
    <row r="1090" spans="1:26" ht="14.25" hidden="1" customHeight="1">
      <c r="A1090" s="417" t="s">
        <v>697</v>
      </c>
      <c r="B1090" s="377" t="s">
        <v>698</v>
      </c>
      <c r="C1090" s="417" t="s">
        <v>969</v>
      </c>
      <c r="D1090" s="399" t="s">
        <v>1636</v>
      </c>
      <c r="E1090" s="350" t="s">
        <v>1421</v>
      </c>
      <c r="F1090" s="350" t="s">
        <v>1669</v>
      </c>
      <c r="G1090" s="350" t="s">
        <v>1669</v>
      </c>
      <c r="H1090" s="350"/>
      <c r="I1090" s="350">
        <v>0</v>
      </c>
      <c r="J1090" s="350" t="s">
        <v>43</v>
      </c>
      <c r="K1090" s="350" t="s">
        <v>43</v>
      </c>
      <c r="L1090" s="350" t="s">
        <v>755</v>
      </c>
      <c r="M1090" s="350" t="s">
        <v>44</v>
      </c>
      <c r="N1090" s="350">
        <v>23.611999999999998</v>
      </c>
      <c r="O1090" s="350">
        <v>97.504999999999995</v>
      </c>
      <c r="P1090" s="350" t="s">
        <v>756</v>
      </c>
      <c r="Q1090" s="350" t="s">
        <v>757</v>
      </c>
      <c r="R1090" s="458"/>
      <c r="S1090" s="459"/>
      <c r="T1090" s="373"/>
      <c r="U1090" s="355"/>
      <c r="V1090" s="350"/>
      <c r="W1090" s="346" t="s">
        <v>2184</v>
      </c>
      <c r="X1090" s="460"/>
      <c r="Y1090" s="454"/>
      <c r="Z1090" s="458"/>
    </row>
    <row r="1091" spans="1:26" ht="14.25" hidden="1" customHeight="1">
      <c r="A1091" s="417" t="s">
        <v>697</v>
      </c>
      <c r="B1091" s="377" t="s">
        <v>698</v>
      </c>
      <c r="C1091" s="417" t="s">
        <v>709</v>
      </c>
      <c r="D1091" s="399" t="s">
        <v>2794</v>
      </c>
      <c r="E1091" s="350" t="s">
        <v>1426</v>
      </c>
      <c r="F1091" s="454" t="s">
        <v>1658</v>
      </c>
      <c r="G1091" s="350" t="s">
        <v>1658</v>
      </c>
      <c r="H1091" s="350" t="s">
        <v>41</v>
      </c>
      <c r="I1091" s="350" t="s">
        <v>2637</v>
      </c>
      <c r="J1091" s="350" t="s">
        <v>43</v>
      </c>
      <c r="K1091" s="350" t="s">
        <v>43</v>
      </c>
      <c r="L1091" s="350" t="s">
        <v>43</v>
      </c>
      <c r="M1091" s="350" t="s">
        <v>44</v>
      </c>
      <c r="N1091" s="350">
        <v>23.821380000000001</v>
      </c>
      <c r="O1091" s="350">
        <v>97.681970000000007</v>
      </c>
      <c r="P1091" s="350" t="s">
        <v>756</v>
      </c>
      <c r="Q1091" s="350" t="s">
        <v>775</v>
      </c>
      <c r="R1091" s="353"/>
      <c r="S1091" s="459"/>
      <c r="T1091" s="373"/>
      <c r="U1091" s="355"/>
      <c r="V1091" s="350" t="s">
        <v>709</v>
      </c>
      <c r="W1091" s="346" t="s">
        <v>2185</v>
      </c>
      <c r="X1091" s="460"/>
      <c r="Y1091" s="454"/>
      <c r="Z1091" s="458"/>
    </row>
    <row r="1092" spans="1:26" ht="14.25" hidden="1" customHeight="1">
      <c r="A1092" s="417" t="s">
        <v>697</v>
      </c>
      <c r="B1092" s="377" t="s">
        <v>698</v>
      </c>
      <c r="C1092" s="417" t="s">
        <v>745</v>
      </c>
      <c r="D1092" s="399" t="s">
        <v>2794</v>
      </c>
      <c r="E1092" s="350" t="s">
        <v>1429</v>
      </c>
      <c r="F1092" s="350" t="s">
        <v>1658</v>
      </c>
      <c r="G1092" s="350" t="s">
        <v>1658</v>
      </c>
      <c r="H1092" s="350" t="s">
        <v>41</v>
      </c>
      <c r="I1092" s="350" t="s">
        <v>2637</v>
      </c>
      <c r="J1092" s="350" t="s">
        <v>43</v>
      </c>
      <c r="K1092" s="350" t="s">
        <v>43</v>
      </c>
      <c r="L1092" s="350" t="s">
        <v>43</v>
      </c>
      <c r="M1092" s="350" t="s">
        <v>44</v>
      </c>
      <c r="N1092" s="350">
        <v>23.828520000000001</v>
      </c>
      <c r="O1092" s="350">
        <v>97.669557999999995</v>
      </c>
      <c r="P1092" s="350" t="s">
        <v>756</v>
      </c>
      <c r="Q1092" s="350" t="s">
        <v>775</v>
      </c>
      <c r="R1092" s="458"/>
      <c r="S1092" s="459"/>
      <c r="T1092" s="373"/>
      <c r="U1092" s="355"/>
      <c r="V1092" s="350" t="s">
        <v>745</v>
      </c>
      <c r="W1092" s="346" t="s">
        <v>2186</v>
      </c>
      <c r="X1092" s="460"/>
      <c r="Y1092" s="454"/>
      <c r="Z1092" s="458"/>
    </row>
    <row r="1093" spans="1:26" ht="14.25" hidden="1" customHeight="1">
      <c r="A1093" s="417" t="s">
        <v>697</v>
      </c>
      <c r="B1093" s="377" t="s">
        <v>698</v>
      </c>
      <c r="C1093" s="417" t="s">
        <v>733</v>
      </c>
      <c r="D1093" s="352" t="s">
        <v>2794</v>
      </c>
      <c r="E1093" s="350" t="s">
        <v>1435</v>
      </c>
      <c r="F1093" s="350" t="s">
        <v>1658</v>
      </c>
      <c r="G1093" s="350" t="s">
        <v>1658</v>
      </c>
      <c r="H1093" s="350" t="s">
        <v>41</v>
      </c>
      <c r="I1093" s="350" t="s">
        <v>2637</v>
      </c>
      <c r="J1093" s="350" t="s">
        <v>43</v>
      </c>
      <c r="K1093" s="350" t="s">
        <v>43</v>
      </c>
      <c r="L1093" s="350" t="s">
        <v>43</v>
      </c>
      <c r="M1093" s="350" t="s">
        <v>44</v>
      </c>
      <c r="N1093" s="350">
        <v>23.841646999999998</v>
      </c>
      <c r="O1093" s="350">
        <v>97.700940000000003</v>
      </c>
      <c r="P1093" s="350" t="s">
        <v>756</v>
      </c>
      <c r="Q1093" s="350" t="s">
        <v>775</v>
      </c>
      <c r="R1093" s="361"/>
      <c r="S1093" s="354"/>
      <c r="T1093" s="373"/>
      <c r="U1093" s="355"/>
      <c r="V1093" s="350" t="s">
        <v>976</v>
      </c>
      <c r="W1093" s="458" t="s">
        <v>2187</v>
      </c>
      <c r="X1093" s="460"/>
      <c r="Y1093" s="454"/>
      <c r="Z1093" s="458"/>
    </row>
    <row r="1094" spans="1:26" ht="14.25" hidden="1" customHeight="1">
      <c r="A1094" s="417" t="s">
        <v>697</v>
      </c>
      <c r="B1094" s="377" t="s">
        <v>698</v>
      </c>
      <c r="C1094" s="417" t="s">
        <v>699</v>
      </c>
      <c r="D1094" s="399" t="s">
        <v>2794</v>
      </c>
      <c r="E1094" s="350" t="s">
        <v>1428</v>
      </c>
      <c r="F1094" s="350" t="s">
        <v>1658</v>
      </c>
      <c r="G1094" s="350" t="s">
        <v>1658</v>
      </c>
      <c r="H1094" s="350" t="s">
        <v>41</v>
      </c>
      <c r="I1094" s="350" t="s">
        <v>1314</v>
      </c>
      <c r="J1094" s="350" t="s">
        <v>43</v>
      </c>
      <c r="K1094" s="350" t="s">
        <v>43</v>
      </c>
      <c r="L1094" s="350" t="s">
        <v>43</v>
      </c>
      <c r="M1094" s="350" t="s">
        <v>44</v>
      </c>
      <c r="N1094" s="350">
        <v>23.828150000000001</v>
      </c>
      <c r="O1094" s="350">
        <v>97.670360000000002</v>
      </c>
      <c r="P1094" s="350" t="s">
        <v>756</v>
      </c>
      <c r="Q1094" s="350" t="s">
        <v>775</v>
      </c>
      <c r="R1094" s="458"/>
      <c r="S1094" s="459"/>
      <c r="T1094" s="373"/>
      <c r="U1094" s="355"/>
      <c r="V1094" s="350" t="s">
        <v>699</v>
      </c>
      <c r="W1094" s="346" t="s">
        <v>2188</v>
      </c>
      <c r="X1094" s="460"/>
      <c r="Y1094" s="454"/>
      <c r="Z1094" s="458"/>
    </row>
    <row r="1095" spans="1:26" ht="14.25" hidden="1" customHeight="1">
      <c r="A1095" s="417" t="s">
        <v>697</v>
      </c>
      <c r="B1095" s="377" t="s">
        <v>698</v>
      </c>
      <c r="C1095" s="417" t="s">
        <v>774</v>
      </c>
      <c r="D1095" s="399" t="s">
        <v>1636</v>
      </c>
      <c r="E1095" s="350" t="s">
        <v>1317</v>
      </c>
      <c r="F1095" s="350" t="s">
        <v>1658</v>
      </c>
      <c r="G1095" s="350" t="s">
        <v>1658</v>
      </c>
      <c r="H1095" s="350"/>
      <c r="I1095" s="350">
        <v>0</v>
      </c>
      <c r="J1095" s="350" t="s">
        <v>43</v>
      </c>
      <c r="K1095" s="350" t="s">
        <v>43</v>
      </c>
      <c r="L1095" s="350" t="s">
        <v>755</v>
      </c>
      <c r="M1095" s="350" t="s">
        <v>773</v>
      </c>
      <c r="N1095" s="350"/>
      <c r="O1095" s="350"/>
      <c r="P1095" s="350" t="s">
        <v>756</v>
      </c>
      <c r="Q1095" s="350"/>
      <c r="R1095" s="458"/>
      <c r="S1095" s="459"/>
      <c r="T1095" s="373"/>
      <c r="U1095" s="355"/>
      <c r="V1095" s="350" t="s">
        <v>774</v>
      </c>
      <c r="W1095" s="346" t="s">
        <v>2189</v>
      </c>
      <c r="X1095" s="460"/>
      <c r="Y1095" s="454"/>
      <c r="Z1095" s="458"/>
    </row>
    <row r="1096" spans="1:26" ht="14.25" hidden="1" customHeight="1">
      <c r="A1096" s="463" t="s">
        <v>697</v>
      </c>
      <c r="B1096" s="377" t="s">
        <v>698</v>
      </c>
      <c r="C1096" s="417" t="s">
        <v>735</v>
      </c>
      <c r="D1096" s="457" t="s">
        <v>2794</v>
      </c>
      <c r="E1096" s="350" t="s">
        <v>1434</v>
      </c>
      <c r="F1096" s="350" t="s">
        <v>1749</v>
      </c>
      <c r="G1096" s="350" t="s">
        <v>1738</v>
      </c>
      <c r="H1096" s="350" t="s">
        <v>41</v>
      </c>
      <c r="I1096" s="454" t="s">
        <v>2637</v>
      </c>
      <c r="J1096" s="350" t="s">
        <v>43</v>
      </c>
      <c r="K1096" s="350" t="s">
        <v>43</v>
      </c>
      <c r="L1096" s="350" t="s">
        <v>43</v>
      </c>
      <c r="M1096" s="350" t="s">
        <v>44</v>
      </c>
      <c r="N1096" s="350">
        <v>23.838190000000001</v>
      </c>
      <c r="O1096" s="350">
        <v>97.709879999999998</v>
      </c>
      <c r="P1096" s="350" t="s">
        <v>756</v>
      </c>
      <c r="Q1096" s="350" t="s">
        <v>775</v>
      </c>
      <c r="R1096" s="466"/>
      <c r="S1096" s="459"/>
      <c r="T1096" s="373"/>
      <c r="U1096" s="355"/>
      <c r="V1096" s="350" t="s">
        <v>975</v>
      </c>
      <c r="W1096" s="458" t="s">
        <v>2190</v>
      </c>
      <c r="X1096" s="460"/>
      <c r="Y1096" s="454"/>
      <c r="Z1096" s="458"/>
    </row>
    <row r="1097" spans="1:26" ht="14.25" hidden="1" customHeight="1">
      <c r="A1097" s="463" t="s">
        <v>697</v>
      </c>
      <c r="B1097" s="377" t="s">
        <v>718</v>
      </c>
      <c r="C1097" s="417" t="s">
        <v>725</v>
      </c>
      <c r="D1097" s="399" t="s">
        <v>2794</v>
      </c>
      <c r="E1097" s="350" t="s">
        <v>1403</v>
      </c>
      <c r="F1097" s="350" t="s">
        <v>1662</v>
      </c>
      <c r="G1097" s="350" t="s">
        <v>1663</v>
      </c>
      <c r="H1097" s="350" t="s">
        <v>41</v>
      </c>
      <c r="I1097" s="350" t="s">
        <v>1314</v>
      </c>
      <c r="J1097" s="350" t="s">
        <v>43</v>
      </c>
      <c r="K1097" s="350" t="s">
        <v>43</v>
      </c>
      <c r="L1097" s="350" t="s">
        <v>43</v>
      </c>
      <c r="M1097" s="350" t="s">
        <v>44</v>
      </c>
      <c r="N1097" s="350">
        <v>23.099304</v>
      </c>
      <c r="O1097" s="350">
        <v>97.400671000000003</v>
      </c>
      <c r="P1097" s="350" t="s">
        <v>756</v>
      </c>
      <c r="Q1097" s="350" t="s">
        <v>921</v>
      </c>
      <c r="R1097" s="458"/>
      <c r="S1097" s="459"/>
      <c r="T1097" s="373">
        <v>42983</v>
      </c>
      <c r="U1097" s="355"/>
      <c r="V1097" s="350"/>
      <c r="W1097" s="346" t="s">
        <v>2191</v>
      </c>
      <c r="X1097" s="460"/>
      <c r="Y1097" s="454"/>
      <c r="Z1097" s="458"/>
    </row>
    <row r="1098" spans="1:26" ht="14.25" hidden="1" customHeight="1">
      <c r="A1098" s="463" t="s">
        <v>697</v>
      </c>
      <c r="B1098" s="377" t="s">
        <v>718</v>
      </c>
      <c r="C1098" s="417" t="s">
        <v>1101</v>
      </c>
      <c r="D1098" s="352" t="s">
        <v>1635</v>
      </c>
      <c r="E1098" s="350"/>
      <c r="F1098" s="350"/>
      <c r="G1098" s="350"/>
      <c r="H1098" s="350"/>
      <c r="I1098" s="350"/>
      <c r="J1098" s="350" t="s">
        <v>1443</v>
      </c>
      <c r="K1098" s="350" t="s">
        <v>43</v>
      </c>
      <c r="L1098" s="350" t="s">
        <v>43</v>
      </c>
      <c r="M1098" s="350" t="s">
        <v>44</v>
      </c>
      <c r="N1098" s="350"/>
      <c r="O1098" s="350"/>
      <c r="P1098" s="350" t="s">
        <v>756</v>
      </c>
      <c r="Q1098" s="350" t="s">
        <v>775</v>
      </c>
      <c r="R1098" s="361"/>
      <c r="S1098" s="354"/>
      <c r="T1098" s="373">
        <v>42747</v>
      </c>
      <c r="U1098" s="355"/>
      <c r="V1098" s="350"/>
      <c r="W1098" s="353"/>
      <c r="X1098" s="460"/>
      <c r="Y1098" s="454"/>
      <c r="Z1098" s="458"/>
    </row>
    <row r="1099" spans="1:26" ht="14.25" hidden="1" customHeight="1">
      <c r="A1099" s="463" t="s">
        <v>697</v>
      </c>
      <c r="B1099" s="377" t="s">
        <v>718</v>
      </c>
      <c r="C1099" s="417" t="s">
        <v>726</v>
      </c>
      <c r="D1099" s="399" t="s">
        <v>2794</v>
      </c>
      <c r="E1099" s="350" t="s">
        <v>1313</v>
      </c>
      <c r="F1099" s="456" t="s">
        <v>1662</v>
      </c>
      <c r="G1099" s="350" t="s">
        <v>1663</v>
      </c>
      <c r="H1099" s="350" t="s">
        <v>41</v>
      </c>
      <c r="I1099" s="350" t="s">
        <v>1314</v>
      </c>
      <c r="J1099" s="350" t="s">
        <v>43</v>
      </c>
      <c r="K1099" s="350" t="s">
        <v>43</v>
      </c>
      <c r="L1099" s="350" t="s">
        <v>43</v>
      </c>
      <c r="M1099" s="350" t="s">
        <v>44</v>
      </c>
      <c r="N1099" s="350">
        <v>0</v>
      </c>
      <c r="O1099" s="350">
        <v>0</v>
      </c>
      <c r="P1099" s="350" t="s">
        <v>756</v>
      </c>
      <c r="Q1099" s="350" t="s">
        <v>757</v>
      </c>
      <c r="R1099" s="458"/>
      <c r="S1099" s="459"/>
      <c r="T1099" s="373"/>
      <c r="U1099" s="355"/>
      <c r="V1099" s="350"/>
      <c r="W1099" s="346" t="s">
        <v>2191</v>
      </c>
      <c r="X1099" s="460"/>
      <c r="Y1099" s="454"/>
      <c r="Z1099" s="458"/>
    </row>
    <row r="1100" spans="1:26" ht="14.25" hidden="1" customHeight="1">
      <c r="A1100" s="463" t="s">
        <v>697</v>
      </c>
      <c r="B1100" s="377" t="s">
        <v>718</v>
      </c>
      <c r="C1100" s="417" t="s">
        <v>1929</v>
      </c>
      <c r="D1100" s="352"/>
      <c r="E1100" s="350"/>
      <c r="F1100" s="350"/>
      <c r="G1100" s="350"/>
      <c r="H1100" s="350"/>
      <c r="I1100" s="350"/>
      <c r="J1100" s="350" t="s">
        <v>1443</v>
      </c>
      <c r="K1100" s="350" t="s">
        <v>43</v>
      </c>
      <c r="L1100" s="350" t="s">
        <v>43</v>
      </c>
      <c r="M1100" s="350" t="s">
        <v>44</v>
      </c>
      <c r="N1100" s="350"/>
      <c r="O1100" s="350"/>
      <c r="P1100" s="350" t="s">
        <v>756</v>
      </c>
      <c r="Q1100" s="350" t="s">
        <v>1921</v>
      </c>
      <c r="R1100" s="361"/>
      <c r="S1100" s="354"/>
      <c r="T1100" s="373">
        <v>43270</v>
      </c>
      <c r="U1100" s="355"/>
      <c r="V1100" s="350"/>
      <c r="W1100" s="353"/>
      <c r="X1100" s="460"/>
      <c r="Y1100" s="454"/>
      <c r="Z1100" s="458"/>
    </row>
    <row r="1101" spans="1:26" ht="14.25" hidden="1" customHeight="1">
      <c r="A1101" s="463" t="s">
        <v>697</v>
      </c>
      <c r="B1101" s="377" t="s">
        <v>718</v>
      </c>
      <c r="C1101" s="417" t="s">
        <v>729</v>
      </c>
      <c r="D1101" s="352" t="s">
        <v>2794</v>
      </c>
      <c r="E1101" s="350" t="s">
        <v>1402</v>
      </c>
      <c r="F1101" s="350" t="s">
        <v>1662</v>
      </c>
      <c r="G1101" s="350" t="s">
        <v>1663</v>
      </c>
      <c r="H1101" s="350" t="s">
        <v>41</v>
      </c>
      <c r="I1101" s="350" t="s">
        <v>2637</v>
      </c>
      <c r="J1101" s="350" t="s">
        <v>43</v>
      </c>
      <c r="K1101" s="350" t="s">
        <v>43</v>
      </c>
      <c r="L1101" s="350" t="s">
        <v>43</v>
      </c>
      <c r="M1101" s="350" t="s">
        <v>44</v>
      </c>
      <c r="N1101" s="350">
        <v>23.094290000000001</v>
      </c>
      <c r="O1101" s="350">
        <v>97.404089999999997</v>
      </c>
      <c r="P1101" s="350" t="s">
        <v>756</v>
      </c>
      <c r="Q1101" s="350" t="s">
        <v>775</v>
      </c>
      <c r="R1101" s="361"/>
      <c r="S1101" s="354"/>
      <c r="T1101" s="373"/>
      <c r="U1101" s="355"/>
      <c r="V1101" s="350" t="s">
        <v>729</v>
      </c>
      <c r="W1101" s="346" t="s">
        <v>2192</v>
      </c>
      <c r="X1101" s="460"/>
      <c r="Y1101" s="454"/>
      <c r="Z1101" s="458"/>
    </row>
    <row r="1102" spans="1:26" ht="14.25" hidden="1" customHeight="1">
      <c r="A1102" s="463" t="s">
        <v>697</v>
      </c>
      <c r="B1102" s="486" t="s">
        <v>718</v>
      </c>
      <c r="C1102" s="417" t="s">
        <v>960</v>
      </c>
      <c r="D1102" s="457" t="s">
        <v>1636</v>
      </c>
      <c r="E1102" s="454" t="s">
        <v>1401</v>
      </c>
      <c r="F1102" s="454" t="s">
        <v>1662</v>
      </c>
      <c r="G1102" s="454" t="s">
        <v>1663</v>
      </c>
      <c r="H1102" s="454"/>
      <c r="I1102" s="454">
        <v>0</v>
      </c>
      <c r="J1102" s="454" t="s">
        <v>43</v>
      </c>
      <c r="K1102" s="454" t="s">
        <v>43</v>
      </c>
      <c r="L1102" s="454" t="s">
        <v>755</v>
      </c>
      <c r="M1102" s="454" t="s">
        <v>44</v>
      </c>
      <c r="N1102" s="454">
        <v>23.088058</v>
      </c>
      <c r="O1102" s="454">
        <v>97.398989</v>
      </c>
      <c r="P1102" s="454" t="s">
        <v>768</v>
      </c>
      <c r="Q1102" s="454" t="s">
        <v>775</v>
      </c>
      <c r="R1102" s="466"/>
      <c r="S1102" s="459"/>
      <c r="T1102" s="478"/>
      <c r="U1102" s="460"/>
      <c r="V1102" s="454" t="s">
        <v>782</v>
      </c>
      <c r="W1102" s="346" t="s">
        <v>2193</v>
      </c>
      <c r="X1102" s="460"/>
      <c r="Y1102" s="454"/>
      <c r="Z1102" s="458"/>
    </row>
    <row r="1103" spans="1:26" ht="14.25" hidden="1" customHeight="1">
      <c r="A1103" s="463" t="s">
        <v>697</v>
      </c>
      <c r="B1103" s="486" t="s">
        <v>718</v>
      </c>
      <c r="C1103" s="417" t="s">
        <v>778</v>
      </c>
      <c r="D1103" s="457" t="s">
        <v>1636</v>
      </c>
      <c r="E1103" s="454" t="s">
        <v>1321</v>
      </c>
      <c r="F1103" s="454" t="s">
        <v>1662</v>
      </c>
      <c r="G1103" s="454" t="s">
        <v>1663</v>
      </c>
      <c r="H1103" s="454"/>
      <c r="I1103" s="454">
        <v>0</v>
      </c>
      <c r="J1103" s="454" t="s">
        <v>43</v>
      </c>
      <c r="K1103" s="454" t="s">
        <v>43</v>
      </c>
      <c r="L1103" s="454" t="s">
        <v>755</v>
      </c>
      <c r="M1103" s="454" t="s">
        <v>44</v>
      </c>
      <c r="N1103" s="454"/>
      <c r="O1103" s="454"/>
      <c r="P1103" s="454" t="s">
        <v>756</v>
      </c>
      <c r="Q1103" s="454" t="s">
        <v>757</v>
      </c>
      <c r="R1103" s="466"/>
      <c r="S1103" s="459"/>
      <c r="T1103" s="478">
        <v>43019</v>
      </c>
      <c r="U1103" s="460" t="s">
        <v>779</v>
      </c>
      <c r="V1103" s="454"/>
      <c r="W1103" s="458" t="s">
        <v>779</v>
      </c>
      <c r="X1103" s="460"/>
      <c r="Y1103" s="454"/>
      <c r="Z1103" s="458"/>
    </row>
    <row r="1104" spans="1:26" ht="14.25" hidden="1" customHeight="1">
      <c r="A1104" s="459" t="s">
        <v>697</v>
      </c>
      <c r="B1104" s="486" t="s">
        <v>718</v>
      </c>
      <c r="C1104" s="417" t="s">
        <v>780</v>
      </c>
      <c r="D1104" s="399" t="s">
        <v>1636</v>
      </c>
      <c r="E1104" s="454" t="s">
        <v>1322</v>
      </c>
      <c r="F1104" s="454" t="s">
        <v>1662</v>
      </c>
      <c r="G1104" s="454" t="s">
        <v>1663</v>
      </c>
      <c r="H1104" s="454"/>
      <c r="I1104" s="456">
        <v>0</v>
      </c>
      <c r="J1104" s="454" t="s">
        <v>43</v>
      </c>
      <c r="K1104" s="454" t="s">
        <v>43</v>
      </c>
      <c r="L1104" s="454" t="s">
        <v>755</v>
      </c>
      <c r="M1104" s="454" t="s">
        <v>44</v>
      </c>
      <c r="N1104" s="454"/>
      <c r="O1104" s="454"/>
      <c r="P1104" s="454" t="s">
        <v>756</v>
      </c>
      <c r="Q1104" s="454" t="s">
        <v>757</v>
      </c>
      <c r="R1104" s="458"/>
      <c r="S1104" s="459"/>
      <c r="T1104" s="478">
        <v>42927</v>
      </c>
      <c r="U1104" s="460" t="s">
        <v>781</v>
      </c>
      <c r="V1104" s="454"/>
      <c r="W1104" s="346" t="s">
        <v>779</v>
      </c>
      <c r="X1104" s="460"/>
      <c r="Y1104" s="454"/>
      <c r="Z1104" s="458"/>
    </row>
    <row r="1105" spans="1:26" ht="14.25" hidden="1" customHeight="1">
      <c r="A1105" s="459" t="s">
        <v>697</v>
      </c>
      <c r="B1105" s="486" t="s">
        <v>718</v>
      </c>
      <c r="C1105" s="417" t="s">
        <v>782</v>
      </c>
      <c r="D1105" s="457" t="s">
        <v>1636</v>
      </c>
      <c r="E1105" s="454" t="s">
        <v>1323</v>
      </c>
      <c r="F1105" s="454" t="s">
        <v>1662</v>
      </c>
      <c r="G1105" s="454" t="s">
        <v>1663</v>
      </c>
      <c r="H1105" s="454"/>
      <c r="I1105" s="454">
        <v>0</v>
      </c>
      <c r="J1105" s="454" t="s">
        <v>43</v>
      </c>
      <c r="K1105" s="454" t="s">
        <v>43</v>
      </c>
      <c r="L1105" s="454" t="s">
        <v>755</v>
      </c>
      <c r="M1105" s="454" t="s">
        <v>44</v>
      </c>
      <c r="N1105" s="454"/>
      <c r="O1105" s="454"/>
      <c r="P1105" s="454" t="s">
        <v>756</v>
      </c>
      <c r="Q1105" s="454" t="s">
        <v>757</v>
      </c>
      <c r="R1105" s="466"/>
      <c r="S1105" s="459"/>
      <c r="T1105" s="478">
        <v>42927</v>
      </c>
      <c r="U1105" s="460" t="s">
        <v>783</v>
      </c>
      <c r="V1105" s="454"/>
      <c r="W1105" s="346" t="s">
        <v>2182</v>
      </c>
      <c r="X1105" s="460"/>
      <c r="Y1105" s="454"/>
      <c r="Z1105" s="458"/>
    </row>
    <row r="1106" spans="1:26" ht="14.25" hidden="1" customHeight="1">
      <c r="A1106" s="459" t="s">
        <v>697</v>
      </c>
      <c r="B1106" s="486" t="s">
        <v>718</v>
      </c>
      <c r="C1106" s="417" t="s">
        <v>719</v>
      </c>
      <c r="D1106" s="457" t="s">
        <v>2794</v>
      </c>
      <c r="E1106" s="454" t="s">
        <v>1400</v>
      </c>
      <c r="F1106" s="454" t="s">
        <v>1738</v>
      </c>
      <c r="G1106" s="454" t="s">
        <v>1739</v>
      </c>
      <c r="H1106" s="454"/>
      <c r="I1106" s="454" t="s">
        <v>2104</v>
      </c>
      <c r="J1106" s="454" t="s">
        <v>43</v>
      </c>
      <c r="K1106" s="454" t="s">
        <v>43</v>
      </c>
      <c r="L1106" s="454" t="s">
        <v>771</v>
      </c>
      <c r="M1106" s="454" t="s">
        <v>44</v>
      </c>
      <c r="N1106" s="454">
        <v>22.765999999999998</v>
      </c>
      <c r="O1106" s="454">
        <v>97.358999999999995</v>
      </c>
      <c r="P1106" s="454" t="s">
        <v>756</v>
      </c>
      <c r="Q1106" s="454" t="s">
        <v>757</v>
      </c>
      <c r="R1106" s="466"/>
      <c r="S1106" s="459"/>
      <c r="T1106" s="478"/>
      <c r="U1106" s="460" t="s">
        <v>959</v>
      </c>
      <c r="V1106" s="454"/>
      <c r="W1106" s="458" t="s">
        <v>2194</v>
      </c>
      <c r="X1106" s="460"/>
      <c r="Y1106" s="454"/>
      <c r="Z1106" s="458"/>
    </row>
    <row r="1107" spans="1:26" ht="14.25" hidden="1" customHeight="1">
      <c r="A1107" s="459" t="s">
        <v>697</v>
      </c>
      <c r="B1107" s="486" t="s">
        <v>718</v>
      </c>
      <c r="C1107" s="417" t="s">
        <v>961</v>
      </c>
      <c r="D1107" s="457" t="s">
        <v>1635</v>
      </c>
      <c r="E1107" s="454" t="s">
        <v>1404</v>
      </c>
      <c r="F1107" s="461"/>
      <c r="G1107" s="454"/>
      <c r="H1107" s="454"/>
      <c r="I1107" s="454">
        <v>0</v>
      </c>
      <c r="J1107" s="454" t="s">
        <v>43</v>
      </c>
      <c r="K1107" s="454" t="s">
        <v>43</v>
      </c>
      <c r="L1107" s="454" t="s">
        <v>755</v>
      </c>
      <c r="M1107" s="454" t="s">
        <v>44</v>
      </c>
      <c r="N1107" s="454">
        <v>23.099304</v>
      </c>
      <c r="O1107" s="454">
        <v>97.400671000000003</v>
      </c>
      <c r="P1107" s="454" t="s">
        <v>756</v>
      </c>
      <c r="Q1107" s="454" t="s">
        <v>757</v>
      </c>
      <c r="R1107" s="466"/>
      <c r="S1107" s="459"/>
      <c r="T1107" s="478">
        <v>42747</v>
      </c>
      <c r="U1107" s="460" t="s">
        <v>962</v>
      </c>
      <c r="V1107" s="454"/>
      <c r="W1107" s="458" t="s">
        <v>2195</v>
      </c>
      <c r="X1107" s="460"/>
      <c r="Y1107" s="454"/>
      <c r="Z1107" s="458"/>
    </row>
    <row r="1108" spans="1:26" ht="14.25" hidden="1" customHeight="1">
      <c r="A1108" s="459" t="s">
        <v>697</v>
      </c>
      <c r="B1108" s="486" t="s">
        <v>718</v>
      </c>
      <c r="C1108" s="417" t="s">
        <v>1143</v>
      </c>
      <c r="D1108" s="457" t="s">
        <v>1635</v>
      </c>
      <c r="E1108" s="454"/>
      <c r="F1108" s="454"/>
      <c r="G1108" s="454"/>
      <c r="H1108" s="454"/>
      <c r="I1108" s="454"/>
      <c r="J1108" s="454" t="s">
        <v>1443</v>
      </c>
      <c r="K1108" s="454" t="s">
        <v>43</v>
      </c>
      <c r="L1108" s="454" t="s">
        <v>755</v>
      </c>
      <c r="M1108" s="454" t="s">
        <v>44</v>
      </c>
      <c r="N1108" s="454"/>
      <c r="O1108" s="454"/>
      <c r="P1108" s="454" t="s">
        <v>756</v>
      </c>
      <c r="Q1108" s="454" t="s">
        <v>775</v>
      </c>
      <c r="R1108" s="466"/>
      <c r="S1108" s="459"/>
      <c r="T1108" s="478">
        <v>42747</v>
      </c>
      <c r="U1108" s="460"/>
      <c r="V1108" s="454"/>
      <c r="W1108" s="458"/>
      <c r="X1108" s="460"/>
      <c r="Y1108" s="454"/>
      <c r="Z1108" s="458"/>
    </row>
    <row r="1109" spans="1:26" ht="14.25" hidden="1" customHeight="1">
      <c r="A1109" s="459" t="s">
        <v>697</v>
      </c>
      <c r="B1109" s="486" t="s">
        <v>1254</v>
      </c>
      <c r="C1109" s="417" t="s">
        <v>2215</v>
      </c>
      <c r="D1109" s="457"/>
      <c r="E1109" s="454"/>
      <c r="F1109" s="454"/>
      <c r="G1109" s="454"/>
      <c r="H1109" s="454"/>
      <c r="I1109" s="454"/>
      <c r="J1109" s="454" t="s">
        <v>2627</v>
      </c>
      <c r="K1109" s="454" t="s">
        <v>2596</v>
      </c>
      <c r="L1109" s="454" t="s">
        <v>2596</v>
      </c>
      <c r="M1109" s="454" t="s">
        <v>44</v>
      </c>
      <c r="N1109" s="454"/>
      <c r="O1109" s="454"/>
      <c r="P1109" s="454" t="s">
        <v>1962</v>
      </c>
      <c r="Q1109" s="454" t="s">
        <v>921</v>
      </c>
      <c r="R1109" s="466"/>
      <c r="S1109" s="459"/>
      <c r="T1109" s="478">
        <v>43392</v>
      </c>
      <c r="U1109" s="460"/>
      <c r="V1109" s="475"/>
      <c r="W1109" s="458"/>
      <c r="X1109" s="460"/>
      <c r="Y1109" s="454"/>
      <c r="Z1109" s="458"/>
    </row>
    <row r="1110" spans="1:26" ht="14.25" hidden="1" customHeight="1">
      <c r="A1110" s="506" t="s">
        <v>697</v>
      </c>
      <c r="B1110" s="507" t="s">
        <v>1254</v>
      </c>
      <c r="C1110" s="508" t="s">
        <v>1121</v>
      </c>
      <c r="D1110" s="457" t="s">
        <v>1635</v>
      </c>
      <c r="E1110" s="509"/>
      <c r="F1110" s="509"/>
      <c r="G1110" s="509"/>
      <c r="H1110" s="509"/>
      <c r="I1110" s="509"/>
      <c r="J1110" s="509" t="s">
        <v>1443</v>
      </c>
      <c r="K1110" s="509" t="s">
        <v>43</v>
      </c>
      <c r="L1110" s="509" t="s">
        <v>755</v>
      </c>
      <c r="M1110" s="509" t="s">
        <v>44</v>
      </c>
      <c r="N1110" s="509"/>
      <c r="O1110" s="509"/>
      <c r="P1110" s="509" t="s">
        <v>756</v>
      </c>
      <c r="Q1110" s="509" t="s">
        <v>775</v>
      </c>
      <c r="R1110" s="510"/>
      <c r="S1110" s="506"/>
      <c r="T1110" s="511">
        <v>42747</v>
      </c>
      <c r="U1110" s="510"/>
      <c r="V1110" s="509"/>
      <c r="W1110" s="458"/>
      <c r="X1110" s="460"/>
      <c r="Y1110" s="454"/>
      <c r="Z1110" s="458"/>
    </row>
    <row r="1111" spans="1:26" ht="14.25" hidden="1" customHeight="1">
      <c r="A1111" s="506" t="s">
        <v>697</v>
      </c>
      <c r="B1111" s="507" t="s">
        <v>1257</v>
      </c>
      <c r="C1111" s="508" t="s">
        <v>1297</v>
      </c>
      <c r="D1111" s="457" t="s">
        <v>1855</v>
      </c>
      <c r="E1111" s="509"/>
      <c r="F1111" s="509"/>
      <c r="G1111" s="509"/>
      <c r="H1111" s="509"/>
      <c r="I1111" s="509"/>
      <c r="J1111" s="509" t="s">
        <v>1443</v>
      </c>
      <c r="K1111" s="509" t="s">
        <v>43</v>
      </c>
      <c r="L1111" s="509" t="s">
        <v>771</v>
      </c>
      <c r="M1111" s="509" t="s">
        <v>1990</v>
      </c>
      <c r="N1111" s="509"/>
      <c r="O1111" s="509"/>
      <c r="P1111" s="509" t="s">
        <v>756</v>
      </c>
      <c r="Q1111" s="509"/>
      <c r="R1111" s="510"/>
      <c r="S1111" s="506"/>
      <c r="T1111" s="511">
        <v>43298</v>
      </c>
      <c r="U1111" s="510"/>
      <c r="V1111" s="509"/>
      <c r="W1111" s="458"/>
      <c r="X1111" s="460"/>
      <c r="Y1111" s="454"/>
      <c r="Z1111" s="458"/>
    </row>
  </sheetData>
  <conditionalFormatting sqref="V226">
    <cfRule type="duplicateValues" dxfId="673" priority="4"/>
  </conditionalFormatting>
  <conditionalFormatting sqref="V940">
    <cfRule type="duplicateValues" dxfId="672" priority="3"/>
  </conditionalFormatting>
  <conditionalFormatting sqref="V985">
    <cfRule type="duplicateValues" dxfId="671" priority="2"/>
  </conditionalFormatting>
  <conditionalFormatting sqref="V1109">
    <cfRule type="duplicateValues" dxfId="670" priority="1"/>
  </conditionalFormatting>
  <conditionalFormatting sqref="C3:C1111">
    <cfRule type="duplicateValues" dxfId="669" priority="12140"/>
  </conditionalFormatting>
  <conditionalFormatting sqref="E3:E1111">
    <cfRule type="duplicateValues" dxfId="668" priority="12142"/>
  </conditionalFormatting>
  <dataValidations count="1">
    <dataValidation type="list" allowBlank="1" showInputMessage="1" showErrorMessage="1" sqref="C769" xr:uid="{00000000-0002-0000-0300-000001000000}">
      <formula1>OFFSET(Township_start,MATCH(B769,Township_list, 0),1, COUNTIF(Township_list,B769),1)</formula1>
    </dataValidation>
  </dataValidation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C4BE1491-950D-4CE8-81F6-C21A5305EBD5}">
          <x14:formula1>
            <xm:f>'C:\Users\mthaw\Mee Mee\2. Information Management\C_Camp Info\2. CCCM Camp list\Kachin\2019\[shelter-nfi-cccm_kachin_northern_shan_cluster_analysis_report_march_2019.xlsx]Definition'!#REF!</xm:f>
          </x14:formula1>
          <xm:sqref>L531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A5E4F-CCAB-437F-8852-6D4307B6F2CF}">
  <sheetPr>
    <tabColor rgb="FF92D050"/>
  </sheetPr>
  <dimension ref="A1:F74"/>
  <sheetViews>
    <sheetView zoomScale="110" zoomScaleNormal="110" zoomScaleSheetLayoutView="98" workbookViewId="0">
      <pane xSplit="5" ySplit="2" topLeftCell="F66" activePane="bottomRight" state="frozen"/>
      <selection pane="topRight" activeCell="F1" sqref="F1"/>
      <selection pane="bottomLeft" activeCell="A3" sqref="A3"/>
      <selection pane="bottomRight" activeCell="F63" sqref="F63"/>
    </sheetView>
  </sheetViews>
  <sheetFormatPr defaultColWidth="8" defaultRowHeight="45" customHeight="1"/>
  <cols>
    <col min="1" max="1" width="7.58203125" style="708" bestFit="1" customWidth="1"/>
    <col min="2" max="2" width="7.58203125" style="268" bestFit="1" customWidth="1"/>
    <col min="3" max="3" width="42.6640625" style="289" bestFit="1" customWidth="1"/>
    <col min="4" max="4" width="11.58203125" style="289" customWidth="1"/>
    <col min="5" max="5" width="11.6640625" style="289" customWidth="1"/>
    <col min="6" max="6" width="61.5" style="289" bestFit="1" customWidth="1"/>
    <col min="7" max="16372" width="8" style="267"/>
    <col min="16373" max="16384" width="21.1640625" style="267" customWidth="1"/>
  </cols>
  <sheetData>
    <row r="1" spans="1:6" ht="45" customHeight="1">
      <c r="A1" s="694"/>
      <c r="B1" s="1115"/>
      <c r="C1" s="1115"/>
      <c r="D1" s="1115"/>
      <c r="E1" s="1115"/>
      <c r="F1" s="1115"/>
    </row>
    <row r="2" spans="1:6" s="271" customFormat="1" ht="45" customHeight="1">
      <c r="A2" s="695"/>
      <c r="B2" s="269" t="s">
        <v>46</v>
      </c>
      <c r="C2" s="270" t="s">
        <v>3232</v>
      </c>
      <c r="D2" s="270" t="s">
        <v>2276</v>
      </c>
      <c r="E2" s="270" t="s">
        <v>2800</v>
      </c>
      <c r="F2" s="270" t="s">
        <v>47</v>
      </c>
    </row>
    <row r="3" spans="1:6" ht="45" customHeight="1">
      <c r="A3" s="1116" t="s">
        <v>2958</v>
      </c>
      <c r="B3" s="696" t="s">
        <v>0</v>
      </c>
      <c r="C3" s="273" t="s">
        <v>2279</v>
      </c>
      <c r="D3" s="273" t="s">
        <v>16</v>
      </c>
      <c r="E3" s="273"/>
      <c r="F3" s="697"/>
    </row>
    <row r="4" spans="1:6" ht="62.5" customHeight="1">
      <c r="A4" s="1117"/>
      <c r="B4" s="696" t="s">
        <v>1</v>
      </c>
      <c r="C4" s="273" t="s">
        <v>2281</v>
      </c>
      <c r="D4" s="273" t="s">
        <v>16</v>
      </c>
      <c r="E4" s="273"/>
      <c r="F4" s="697" t="s">
        <v>3233</v>
      </c>
    </row>
    <row r="5" spans="1:6" ht="45" customHeight="1">
      <c r="A5" s="1117"/>
      <c r="B5" s="696" t="s">
        <v>2</v>
      </c>
      <c r="C5" s="273" t="s">
        <v>2282</v>
      </c>
      <c r="D5" s="273" t="s">
        <v>16</v>
      </c>
      <c r="E5" s="273"/>
      <c r="F5" s="697" t="s">
        <v>2283</v>
      </c>
    </row>
    <row r="6" spans="1:6" ht="45" customHeight="1">
      <c r="A6" s="1117"/>
      <c r="B6" s="696" t="s">
        <v>3</v>
      </c>
      <c r="C6" s="273" t="s">
        <v>2284</v>
      </c>
      <c r="D6" s="273" t="s">
        <v>18</v>
      </c>
      <c r="E6" s="273"/>
      <c r="F6" s="697" t="s">
        <v>2415</v>
      </c>
    </row>
    <row r="7" spans="1:6" ht="45" customHeight="1">
      <c r="A7" s="1117"/>
      <c r="B7" s="696" t="s">
        <v>4</v>
      </c>
      <c r="C7" s="273" t="s">
        <v>21</v>
      </c>
      <c r="D7" s="273" t="s">
        <v>16</v>
      </c>
      <c r="E7" s="273"/>
      <c r="F7" s="697" t="s">
        <v>2285</v>
      </c>
    </row>
    <row r="8" spans="1:6" ht="45" customHeight="1">
      <c r="A8" s="1117"/>
      <c r="B8" s="696" t="s">
        <v>1149</v>
      </c>
      <c r="C8" s="273" t="s">
        <v>22</v>
      </c>
      <c r="D8" s="273" t="s">
        <v>16</v>
      </c>
      <c r="E8" s="273"/>
      <c r="F8" s="697" t="s">
        <v>2285</v>
      </c>
    </row>
    <row r="9" spans="1:6" ht="45" customHeight="1">
      <c r="A9" s="1117"/>
      <c r="B9" s="696" t="s">
        <v>5</v>
      </c>
      <c r="C9" s="273" t="s">
        <v>3069</v>
      </c>
      <c r="D9" s="273" t="s">
        <v>2409</v>
      </c>
      <c r="E9" s="273"/>
      <c r="F9" s="697" t="s">
        <v>3070</v>
      </c>
    </row>
    <row r="10" spans="1:6" ht="45" customHeight="1">
      <c r="A10" s="1117"/>
      <c r="B10" s="696" t="s">
        <v>6</v>
      </c>
      <c r="C10" s="273" t="s">
        <v>2287</v>
      </c>
      <c r="D10" s="273" t="s">
        <v>16</v>
      </c>
      <c r="E10" s="273"/>
      <c r="F10" s="697" t="s">
        <v>2288</v>
      </c>
    </row>
    <row r="11" spans="1:6" ht="75" customHeight="1">
      <c r="A11" s="1117"/>
      <c r="B11" s="696" t="s">
        <v>50</v>
      </c>
      <c r="C11" s="273" t="s">
        <v>24</v>
      </c>
      <c r="D11" s="273" t="s">
        <v>17</v>
      </c>
      <c r="E11" s="273"/>
      <c r="F11" s="697" t="s">
        <v>2330</v>
      </c>
    </row>
    <row r="12" spans="1:6" ht="85.25" customHeight="1">
      <c r="A12" s="1117"/>
      <c r="B12" s="696" t="s">
        <v>51</v>
      </c>
      <c r="C12" s="273" t="s">
        <v>1871</v>
      </c>
      <c r="D12" s="273" t="s">
        <v>17</v>
      </c>
      <c r="E12" s="273"/>
      <c r="F12" s="697" t="s">
        <v>2330</v>
      </c>
    </row>
    <row r="13" spans="1:6" ht="45" customHeight="1">
      <c r="A13" s="1117"/>
      <c r="B13" s="696" t="s">
        <v>53</v>
      </c>
      <c r="C13" s="273" t="s">
        <v>2289</v>
      </c>
      <c r="D13" s="273" t="s">
        <v>19</v>
      </c>
      <c r="E13" s="273"/>
      <c r="F13" s="697" t="s">
        <v>2290</v>
      </c>
    </row>
    <row r="14" spans="1:6" ht="45" customHeight="1">
      <c r="A14" s="1117"/>
      <c r="B14" s="696" t="s">
        <v>55</v>
      </c>
      <c r="C14" s="273" t="s">
        <v>2291</v>
      </c>
      <c r="D14" s="273" t="s">
        <v>19</v>
      </c>
      <c r="E14" s="273"/>
      <c r="F14" s="697" t="s">
        <v>2292</v>
      </c>
    </row>
    <row r="15" spans="1:6" ht="45" customHeight="1">
      <c r="A15" s="1117"/>
      <c r="B15" s="696" t="s">
        <v>57</v>
      </c>
      <c r="C15" s="273" t="s">
        <v>2430</v>
      </c>
      <c r="D15" s="273" t="s">
        <v>17</v>
      </c>
      <c r="E15" s="273"/>
      <c r="F15" s="697"/>
    </row>
    <row r="16" spans="1:6" ht="78">
      <c r="A16" s="891" t="s">
        <v>1972</v>
      </c>
      <c r="B16" s="698" t="s">
        <v>112</v>
      </c>
      <c r="C16" s="512" t="s">
        <v>3039</v>
      </c>
      <c r="D16" s="187" t="s">
        <v>17</v>
      </c>
      <c r="E16" s="187" t="s">
        <v>2801</v>
      </c>
      <c r="F16" s="254" t="s">
        <v>3071</v>
      </c>
    </row>
    <row r="17" spans="1:6" ht="78">
      <c r="A17" s="892"/>
      <c r="B17" s="698" t="s">
        <v>113</v>
      </c>
      <c r="C17" s="512" t="s">
        <v>3040</v>
      </c>
      <c r="D17" s="187" t="s">
        <v>17</v>
      </c>
      <c r="E17" s="187" t="s">
        <v>2801</v>
      </c>
      <c r="F17" s="254" t="s">
        <v>3071</v>
      </c>
    </row>
    <row r="18" spans="1:6" ht="78">
      <c r="A18" s="892"/>
      <c r="B18" s="698" t="s">
        <v>59</v>
      </c>
      <c r="C18" s="512" t="s">
        <v>3043</v>
      </c>
      <c r="D18" s="187" t="s">
        <v>17</v>
      </c>
      <c r="E18" s="187" t="s">
        <v>2801</v>
      </c>
      <c r="F18" s="254" t="s">
        <v>3071</v>
      </c>
    </row>
    <row r="19" spans="1:6" ht="78">
      <c r="A19" s="892"/>
      <c r="B19" s="698" t="s">
        <v>58</v>
      </c>
      <c r="C19" s="512" t="s">
        <v>3044</v>
      </c>
      <c r="D19" s="187" t="s">
        <v>17</v>
      </c>
      <c r="E19" s="187" t="s">
        <v>2801</v>
      </c>
      <c r="F19" s="254" t="s">
        <v>3071</v>
      </c>
    </row>
    <row r="20" spans="1:6" ht="45" customHeight="1">
      <c r="A20" s="892"/>
      <c r="B20" s="698" t="s">
        <v>60</v>
      </c>
      <c r="C20" s="512" t="s">
        <v>3192</v>
      </c>
      <c r="D20" s="187" t="s">
        <v>17</v>
      </c>
      <c r="E20" s="187" t="s">
        <v>3234</v>
      </c>
      <c r="F20" s="254" t="s">
        <v>3072</v>
      </c>
    </row>
    <row r="21" spans="1:6" ht="39">
      <c r="A21" s="892"/>
      <c r="B21" s="698" t="s">
        <v>1150</v>
      </c>
      <c r="C21" s="187" t="s">
        <v>3045</v>
      </c>
      <c r="D21" s="187" t="s">
        <v>17</v>
      </c>
      <c r="E21" s="187" t="s">
        <v>2801</v>
      </c>
      <c r="F21" s="254" t="s">
        <v>3073</v>
      </c>
    </row>
    <row r="22" spans="1:6" ht="79.5" customHeight="1">
      <c r="A22" s="892"/>
      <c r="B22" s="698" t="s">
        <v>62</v>
      </c>
      <c r="C22" s="187" t="s">
        <v>2837</v>
      </c>
      <c r="D22" s="187" t="s">
        <v>17</v>
      </c>
      <c r="E22" s="187" t="s">
        <v>2801</v>
      </c>
      <c r="F22" s="254" t="s">
        <v>2865</v>
      </c>
    </row>
    <row r="23" spans="1:6" ht="26">
      <c r="A23" s="892"/>
      <c r="B23" s="698" t="s">
        <v>63</v>
      </c>
      <c r="C23" s="187" t="s">
        <v>3046</v>
      </c>
      <c r="D23" s="187" t="s">
        <v>54</v>
      </c>
      <c r="E23" s="187" t="s">
        <v>2801</v>
      </c>
      <c r="F23" s="254" t="s">
        <v>3074</v>
      </c>
    </row>
    <row r="24" spans="1:6" ht="39">
      <c r="A24" s="892"/>
      <c r="B24" s="698" t="s">
        <v>64</v>
      </c>
      <c r="C24" s="187" t="s">
        <v>2838</v>
      </c>
      <c r="D24" s="187" t="s">
        <v>17</v>
      </c>
      <c r="E24" s="187" t="s">
        <v>2801</v>
      </c>
      <c r="F24" s="254" t="s">
        <v>2866</v>
      </c>
    </row>
    <row r="25" spans="1:6" ht="26">
      <c r="A25" s="892"/>
      <c r="B25" s="698" t="s">
        <v>65</v>
      </c>
      <c r="C25" s="187" t="s">
        <v>3048</v>
      </c>
      <c r="D25" s="187" t="s">
        <v>54</v>
      </c>
      <c r="E25" s="187" t="s">
        <v>2801</v>
      </c>
      <c r="F25" s="254" t="s">
        <v>3075</v>
      </c>
    </row>
    <row r="26" spans="1:6" ht="26">
      <c r="A26" s="892"/>
      <c r="B26" s="698" t="s">
        <v>1151</v>
      </c>
      <c r="C26" s="187" t="s">
        <v>3193</v>
      </c>
      <c r="D26" s="187" t="s">
        <v>17</v>
      </c>
      <c r="E26" s="187" t="s">
        <v>2802</v>
      </c>
      <c r="F26" s="254" t="s">
        <v>2867</v>
      </c>
    </row>
    <row r="27" spans="1:6" ht="104">
      <c r="A27" s="892"/>
      <c r="B27" s="698" t="s">
        <v>66</v>
      </c>
      <c r="C27" s="187" t="s">
        <v>3050</v>
      </c>
      <c r="D27" s="187" t="s">
        <v>17</v>
      </c>
      <c r="E27" s="187" t="s">
        <v>2801</v>
      </c>
      <c r="F27" s="254" t="s">
        <v>3076</v>
      </c>
    </row>
    <row r="28" spans="1:6" ht="104">
      <c r="A28" s="892"/>
      <c r="B28" s="698" t="s">
        <v>67</v>
      </c>
      <c r="C28" s="187" t="s">
        <v>3051</v>
      </c>
      <c r="D28" s="187" t="s">
        <v>17</v>
      </c>
      <c r="E28" s="187" t="s">
        <v>2801</v>
      </c>
      <c r="F28" s="254" t="s">
        <v>3077</v>
      </c>
    </row>
    <row r="29" spans="1:6" ht="26">
      <c r="A29" s="892"/>
      <c r="B29" s="884" t="s">
        <v>3198</v>
      </c>
      <c r="C29" s="883" t="s">
        <v>3194</v>
      </c>
      <c r="D29" s="187" t="s">
        <v>17</v>
      </c>
      <c r="E29" s="187" t="s">
        <v>2801</v>
      </c>
      <c r="F29" s="254"/>
    </row>
    <row r="30" spans="1:6" ht="26">
      <c r="A30" s="892"/>
      <c r="B30" s="884" t="s">
        <v>3199</v>
      </c>
      <c r="C30" s="883" t="s">
        <v>3195</v>
      </c>
      <c r="D30" s="187" t="s">
        <v>17</v>
      </c>
      <c r="E30" s="187" t="s">
        <v>2801</v>
      </c>
      <c r="F30" s="254"/>
    </row>
    <row r="31" spans="1:6" ht="26">
      <c r="A31" s="892"/>
      <c r="B31" s="884" t="s">
        <v>3200</v>
      </c>
      <c r="C31" s="883" t="s">
        <v>3196</v>
      </c>
      <c r="D31" s="187" t="s">
        <v>17</v>
      </c>
      <c r="E31" s="187" t="s">
        <v>2801</v>
      </c>
      <c r="F31" s="254"/>
    </row>
    <row r="32" spans="1:6" ht="14.5">
      <c r="A32" s="892"/>
      <c r="B32" s="884" t="s">
        <v>3201</v>
      </c>
      <c r="C32" s="883" t="s">
        <v>3197</v>
      </c>
      <c r="D32" s="187" t="s">
        <v>17</v>
      </c>
      <c r="E32" s="187" t="s">
        <v>2801</v>
      </c>
      <c r="F32" s="254"/>
    </row>
    <row r="33" spans="1:6" ht="45" customHeight="1">
      <c r="A33" s="893"/>
      <c r="B33" s="698" t="s">
        <v>68</v>
      </c>
      <c r="C33" s="253" t="s">
        <v>2808</v>
      </c>
      <c r="D33" s="187" t="s">
        <v>18</v>
      </c>
      <c r="E33" s="187"/>
      <c r="F33" s="254"/>
    </row>
    <row r="34" spans="1:6" ht="91">
      <c r="A34" s="1118" t="s">
        <v>1973</v>
      </c>
      <c r="B34" s="699" t="s">
        <v>69</v>
      </c>
      <c r="C34" s="199" t="s">
        <v>3206</v>
      </c>
      <c r="D34" s="199" t="s">
        <v>17</v>
      </c>
      <c r="E34" s="199" t="s">
        <v>2801</v>
      </c>
      <c r="F34" s="279" t="s">
        <v>2869</v>
      </c>
    </row>
    <row r="35" spans="1:6" ht="26">
      <c r="A35" s="1119"/>
      <c r="B35" s="699" t="s">
        <v>1284</v>
      </c>
      <c r="C35" s="199" t="s">
        <v>2839</v>
      </c>
      <c r="D35" s="199" t="s">
        <v>17</v>
      </c>
      <c r="E35" s="199" t="s">
        <v>2801</v>
      </c>
      <c r="F35" s="279" t="s">
        <v>2868</v>
      </c>
    </row>
    <row r="36" spans="1:6" ht="39">
      <c r="A36" s="1119"/>
      <c r="B36" s="699" t="s">
        <v>1285</v>
      </c>
      <c r="C36" s="199" t="s">
        <v>3207</v>
      </c>
      <c r="D36" s="199" t="s">
        <v>17</v>
      </c>
      <c r="E36" s="199" t="s">
        <v>2801</v>
      </c>
      <c r="F36" s="279" t="s">
        <v>2870</v>
      </c>
    </row>
    <row r="37" spans="1:6" ht="14.5">
      <c r="A37" s="1119"/>
      <c r="B37" s="699" t="s">
        <v>1286</v>
      </c>
      <c r="C37" s="199" t="s">
        <v>3054</v>
      </c>
      <c r="D37" s="199" t="s">
        <v>17</v>
      </c>
      <c r="E37" s="199" t="s">
        <v>2801</v>
      </c>
      <c r="F37" s="279" t="s">
        <v>3078</v>
      </c>
    </row>
    <row r="38" spans="1:6" ht="33" customHeight="1">
      <c r="A38" s="1119"/>
      <c r="B38" s="699" t="s">
        <v>1287</v>
      </c>
      <c r="C38" s="199" t="s">
        <v>2840</v>
      </c>
      <c r="D38" s="199" t="s">
        <v>54</v>
      </c>
      <c r="E38" s="199" t="s">
        <v>2801</v>
      </c>
      <c r="F38" s="279" t="s">
        <v>2871</v>
      </c>
    </row>
    <row r="39" spans="1:6" ht="36" customHeight="1">
      <c r="A39" s="1119"/>
      <c r="B39" s="699" t="s">
        <v>1288</v>
      </c>
      <c r="C39" s="199" t="s">
        <v>2841</v>
      </c>
      <c r="D39" s="199" t="s">
        <v>54</v>
      </c>
      <c r="E39" s="199" t="s">
        <v>2801</v>
      </c>
      <c r="F39" s="279" t="s">
        <v>2872</v>
      </c>
    </row>
    <row r="40" spans="1:6" ht="33" customHeight="1">
      <c r="A40" s="1119"/>
      <c r="B40" s="699" t="s">
        <v>1289</v>
      </c>
      <c r="C40" s="199" t="s">
        <v>3079</v>
      </c>
      <c r="D40" s="199" t="s">
        <v>54</v>
      </c>
      <c r="E40" s="199" t="s">
        <v>2801</v>
      </c>
      <c r="F40" s="279" t="s">
        <v>3080</v>
      </c>
    </row>
    <row r="41" spans="1:6" ht="39">
      <c r="A41" s="1119"/>
      <c r="B41" s="699" t="s">
        <v>1290</v>
      </c>
      <c r="C41" s="199" t="s">
        <v>3208</v>
      </c>
      <c r="D41" s="280" t="s">
        <v>17</v>
      </c>
      <c r="E41" s="199" t="s">
        <v>2801</v>
      </c>
      <c r="F41" s="279" t="s">
        <v>3081</v>
      </c>
    </row>
    <row r="42" spans="1:6" ht="52">
      <c r="A42" s="1119"/>
      <c r="B42" s="699" t="s">
        <v>1291</v>
      </c>
      <c r="C42" s="199" t="s">
        <v>2842</v>
      </c>
      <c r="D42" s="199" t="s">
        <v>17</v>
      </c>
      <c r="E42" s="199" t="s">
        <v>2801</v>
      </c>
      <c r="F42" s="279" t="s">
        <v>2873</v>
      </c>
    </row>
    <row r="43" spans="1:6" ht="26">
      <c r="A43" s="1119"/>
      <c r="B43" s="699" t="s">
        <v>1292</v>
      </c>
      <c r="C43" s="199" t="s">
        <v>2959</v>
      </c>
      <c r="D43" s="199" t="s">
        <v>17</v>
      </c>
      <c r="E43" s="199" t="s">
        <v>2801</v>
      </c>
      <c r="F43" s="806" t="s">
        <v>3082</v>
      </c>
    </row>
    <row r="44" spans="1:6" ht="26">
      <c r="A44" s="1119"/>
      <c r="B44" s="699" t="s">
        <v>1293</v>
      </c>
      <c r="C44" s="282" t="s">
        <v>2960</v>
      </c>
      <c r="D44" s="199" t="s">
        <v>17</v>
      </c>
      <c r="E44" s="199" t="s">
        <v>2801</v>
      </c>
      <c r="F44" s="279" t="s">
        <v>3083</v>
      </c>
    </row>
    <row r="45" spans="1:6" ht="39">
      <c r="A45" s="1119"/>
      <c r="B45" s="699" t="s">
        <v>1959</v>
      </c>
      <c r="C45" s="199" t="s">
        <v>3084</v>
      </c>
      <c r="D45" s="282" t="s">
        <v>2293</v>
      </c>
      <c r="E45" s="199" t="s">
        <v>2801</v>
      </c>
      <c r="F45" s="279" t="s">
        <v>2874</v>
      </c>
    </row>
    <row r="46" spans="1:6" ht="14.5">
      <c r="A46" s="1119"/>
      <c r="B46" s="889" t="s">
        <v>3222</v>
      </c>
      <c r="C46" s="885" t="s">
        <v>3209</v>
      </c>
      <c r="D46" s="199" t="s">
        <v>17</v>
      </c>
      <c r="E46" s="199" t="s">
        <v>2801</v>
      </c>
      <c r="F46" s="279"/>
    </row>
    <row r="47" spans="1:6" ht="26">
      <c r="A47" s="1119"/>
      <c r="B47" s="889" t="s">
        <v>3223</v>
      </c>
      <c r="C47" s="885" t="s">
        <v>3210</v>
      </c>
      <c r="D47" s="282" t="s">
        <v>16</v>
      </c>
      <c r="E47" s="199" t="s">
        <v>2801</v>
      </c>
      <c r="F47" s="279"/>
    </row>
    <row r="48" spans="1:6" ht="26">
      <c r="A48" s="1120"/>
      <c r="B48" s="699" t="s">
        <v>1960</v>
      </c>
      <c r="C48" s="282" t="s">
        <v>2809</v>
      </c>
      <c r="D48" s="282" t="s">
        <v>18</v>
      </c>
      <c r="E48" s="282"/>
      <c r="F48" s="279"/>
    </row>
    <row r="49" spans="1:6" ht="45" customHeight="1">
      <c r="A49" s="1121" t="s">
        <v>1974</v>
      </c>
      <c r="B49" s="700" t="s">
        <v>2198</v>
      </c>
      <c r="C49" s="284" t="s">
        <v>2844</v>
      </c>
      <c r="D49" s="284" t="s">
        <v>17</v>
      </c>
      <c r="E49" s="256" t="s">
        <v>2801</v>
      </c>
      <c r="F49" s="286" t="s">
        <v>2875</v>
      </c>
    </row>
    <row r="50" spans="1:6" ht="45" customHeight="1">
      <c r="A50" s="1122"/>
      <c r="B50" s="700" t="s">
        <v>2301</v>
      </c>
      <c r="C50" s="284" t="s">
        <v>2845</v>
      </c>
      <c r="D50" s="284" t="s">
        <v>17</v>
      </c>
      <c r="E50" s="256" t="s">
        <v>2801</v>
      </c>
      <c r="F50" s="286" t="s">
        <v>2876</v>
      </c>
    </row>
    <row r="51" spans="1:6" ht="45" customHeight="1">
      <c r="A51" s="1122"/>
      <c r="B51" s="700" t="s">
        <v>2302</v>
      </c>
      <c r="C51" s="284" t="s">
        <v>2846</v>
      </c>
      <c r="D51" s="284" t="s">
        <v>17</v>
      </c>
      <c r="E51" s="256" t="s">
        <v>2801</v>
      </c>
      <c r="F51" s="286" t="s">
        <v>2877</v>
      </c>
    </row>
    <row r="52" spans="1:6" ht="45" customHeight="1">
      <c r="A52" s="1122"/>
      <c r="B52" s="700" t="s">
        <v>2303</v>
      </c>
      <c r="C52" s="284" t="s">
        <v>2847</v>
      </c>
      <c r="D52" s="284" t="s">
        <v>17</v>
      </c>
      <c r="E52" s="256" t="s">
        <v>2801</v>
      </c>
      <c r="F52" s="286" t="s">
        <v>2878</v>
      </c>
    </row>
    <row r="53" spans="1:6" ht="45" customHeight="1">
      <c r="A53" s="1122"/>
      <c r="B53" s="700" t="s">
        <v>2304</v>
      </c>
      <c r="C53" s="284" t="s">
        <v>3215</v>
      </c>
      <c r="D53" s="284" t="s">
        <v>17</v>
      </c>
      <c r="E53" s="256" t="s">
        <v>2801</v>
      </c>
      <c r="F53" s="286" t="s">
        <v>2879</v>
      </c>
    </row>
    <row r="54" spans="1:6" ht="45" customHeight="1">
      <c r="A54" s="1122"/>
      <c r="B54" s="700" t="s">
        <v>2306</v>
      </c>
      <c r="C54" s="284" t="s">
        <v>3216</v>
      </c>
      <c r="D54" s="285" t="s">
        <v>17</v>
      </c>
      <c r="E54" s="256" t="s">
        <v>2801</v>
      </c>
      <c r="F54" s="286" t="s">
        <v>2880</v>
      </c>
    </row>
    <row r="55" spans="1:6" ht="26">
      <c r="A55" s="1122"/>
      <c r="B55" s="700" t="s">
        <v>2307</v>
      </c>
      <c r="C55" s="513" t="s">
        <v>2850</v>
      </c>
      <c r="D55" s="285" t="s">
        <v>54</v>
      </c>
      <c r="E55" s="256" t="s">
        <v>2801</v>
      </c>
      <c r="F55" s="286" t="s">
        <v>2881</v>
      </c>
    </row>
    <row r="56" spans="1:6" ht="45" customHeight="1">
      <c r="A56" s="1122"/>
      <c r="B56" s="700" t="s">
        <v>2308</v>
      </c>
      <c r="C56" s="284" t="s">
        <v>3058</v>
      </c>
      <c r="D56" s="285" t="s">
        <v>54</v>
      </c>
      <c r="E56" s="256" t="s">
        <v>2802</v>
      </c>
      <c r="F56" s="286" t="s">
        <v>2882</v>
      </c>
    </row>
    <row r="57" spans="1:6" ht="45" customHeight="1">
      <c r="A57" s="1122"/>
      <c r="B57" s="700" t="s">
        <v>2309</v>
      </c>
      <c r="C57" s="284" t="s">
        <v>3217</v>
      </c>
      <c r="D57" s="285" t="s">
        <v>17</v>
      </c>
      <c r="E57" s="256" t="s">
        <v>2801</v>
      </c>
      <c r="F57" s="286" t="s">
        <v>2851</v>
      </c>
    </row>
    <row r="58" spans="1:6" ht="14.5">
      <c r="A58" s="1122"/>
      <c r="B58" s="890" t="s">
        <v>3224</v>
      </c>
      <c r="C58" s="887" t="s">
        <v>3218</v>
      </c>
      <c r="D58" s="285" t="s">
        <v>17</v>
      </c>
      <c r="E58" s="256" t="s">
        <v>2801</v>
      </c>
      <c r="F58" s="286"/>
    </row>
    <row r="59" spans="1:6" ht="26">
      <c r="A59" s="1122"/>
      <c r="B59" s="890" t="s">
        <v>3225</v>
      </c>
      <c r="C59" s="887" t="s">
        <v>3219</v>
      </c>
      <c r="D59" s="285" t="s">
        <v>17</v>
      </c>
      <c r="E59" s="256" t="s">
        <v>2801</v>
      </c>
      <c r="F59" s="286" t="s">
        <v>3235</v>
      </c>
    </row>
    <row r="60" spans="1:6" ht="26">
      <c r="A60" s="1122"/>
      <c r="B60" s="890" t="s">
        <v>3226</v>
      </c>
      <c r="C60" s="887" t="s">
        <v>3220</v>
      </c>
      <c r="D60" s="285" t="s">
        <v>17</v>
      </c>
      <c r="E60" s="256" t="s">
        <v>2801</v>
      </c>
      <c r="F60" s="286"/>
    </row>
    <row r="61" spans="1:6" ht="26">
      <c r="A61" s="1122"/>
      <c r="B61" s="890" t="s">
        <v>3227</v>
      </c>
      <c r="C61" s="887" t="s">
        <v>3221</v>
      </c>
      <c r="D61" s="285" t="s">
        <v>17</v>
      </c>
      <c r="E61" s="256" t="s">
        <v>2801</v>
      </c>
      <c r="F61" s="286"/>
    </row>
    <row r="62" spans="1:6" ht="26">
      <c r="A62" s="1123"/>
      <c r="B62" s="700" t="s">
        <v>2310</v>
      </c>
      <c r="C62" s="287" t="s">
        <v>2810</v>
      </c>
      <c r="D62" s="287" t="s">
        <v>18</v>
      </c>
      <c r="E62" s="287"/>
      <c r="F62" s="288"/>
    </row>
    <row r="63" spans="1:6" ht="45" customHeight="1">
      <c r="A63" s="1124" t="s">
        <v>2920</v>
      </c>
      <c r="B63" s="701" t="s">
        <v>2311</v>
      </c>
      <c r="C63" s="515" t="s">
        <v>2852</v>
      </c>
      <c r="D63" s="515" t="s">
        <v>54</v>
      </c>
      <c r="E63" s="515" t="s">
        <v>2801</v>
      </c>
      <c r="F63" s="514" t="s">
        <v>2805</v>
      </c>
    </row>
    <row r="64" spans="1:6" ht="45" customHeight="1">
      <c r="A64" s="1125"/>
      <c r="B64" s="701" t="s">
        <v>2312</v>
      </c>
      <c r="C64" s="515" t="s">
        <v>2853</v>
      </c>
      <c r="D64" s="515" t="s">
        <v>54</v>
      </c>
      <c r="E64" s="515" t="s">
        <v>2801</v>
      </c>
      <c r="F64" s="514" t="s">
        <v>2805</v>
      </c>
    </row>
    <row r="65" spans="1:6" ht="45" customHeight="1">
      <c r="A65" s="1125"/>
      <c r="B65" s="701" t="s">
        <v>2313</v>
      </c>
      <c r="C65" s="515" t="s">
        <v>3085</v>
      </c>
      <c r="D65" s="515" t="s">
        <v>54</v>
      </c>
      <c r="E65" s="515" t="s">
        <v>2801</v>
      </c>
      <c r="F65" s="514" t="s">
        <v>2805</v>
      </c>
    </row>
    <row r="66" spans="1:6" ht="45" customHeight="1">
      <c r="A66" s="1126"/>
      <c r="B66" s="701" t="s">
        <v>2314</v>
      </c>
      <c r="C66" s="515" t="s">
        <v>2804</v>
      </c>
      <c r="D66" s="515" t="s">
        <v>54</v>
      </c>
      <c r="E66" s="515" t="s">
        <v>2801</v>
      </c>
      <c r="F66" s="514" t="s">
        <v>2805</v>
      </c>
    </row>
    <row r="67" spans="1:6" ht="67.5" customHeight="1">
      <c r="A67" s="702" t="s">
        <v>2939</v>
      </c>
      <c r="B67" s="703" t="s">
        <v>2315</v>
      </c>
      <c r="C67" s="704" t="s">
        <v>2806</v>
      </c>
      <c r="D67" s="704" t="s">
        <v>54</v>
      </c>
      <c r="E67" s="704" t="s">
        <v>2801</v>
      </c>
      <c r="F67" s="705" t="s">
        <v>2807</v>
      </c>
    </row>
    <row r="68" spans="1:6" ht="56.25" customHeight="1">
      <c r="A68" s="1127" t="s">
        <v>2961</v>
      </c>
      <c r="B68" s="706" t="s">
        <v>2316</v>
      </c>
      <c r="C68" s="514" t="s">
        <v>3062</v>
      </c>
      <c r="D68" s="514" t="s">
        <v>17</v>
      </c>
      <c r="E68" s="514" t="s">
        <v>2801</v>
      </c>
      <c r="F68" s="707"/>
    </row>
    <row r="69" spans="1:6" ht="52">
      <c r="A69" s="1128"/>
      <c r="B69" s="706" t="s">
        <v>2317</v>
      </c>
      <c r="C69" s="514" t="s">
        <v>3063</v>
      </c>
      <c r="D69" s="514" t="s">
        <v>17</v>
      </c>
      <c r="E69" s="514" t="s">
        <v>2801</v>
      </c>
      <c r="F69" s="707"/>
    </row>
    <row r="70" spans="1:6" ht="45" customHeight="1">
      <c r="A70" s="1128"/>
      <c r="B70" s="706" t="s">
        <v>2321</v>
      </c>
      <c r="C70" s="514" t="s">
        <v>3064</v>
      </c>
      <c r="D70" s="514" t="s">
        <v>17</v>
      </c>
      <c r="E70" s="514" t="s">
        <v>2801</v>
      </c>
      <c r="F70" s="707"/>
    </row>
    <row r="71" spans="1:6" ht="26" customHeight="1">
      <c r="A71" s="1112" t="s">
        <v>3121</v>
      </c>
      <c r="B71" s="894" t="s">
        <v>2322</v>
      </c>
      <c r="C71" s="895" t="s">
        <v>3117</v>
      </c>
      <c r="D71" s="895" t="s">
        <v>17</v>
      </c>
      <c r="E71" s="896"/>
      <c r="F71" s="896"/>
    </row>
    <row r="72" spans="1:6" ht="15.5" customHeight="1">
      <c r="A72" s="1113"/>
      <c r="B72" s="894" t="s">
        <v>2324</v>
      </c>
      <c r="C72" s="895" t="s">
        <v>3118</v>
      </c>
      <c r="D72" s="895" t="s">
        <v>17</v>
      </c>
      <c r="E72" s="896"/>
      <c r="F72" s="896"/>
    </row>
    <row r="73" spans="1:6" ht="15.5" customHeight="1">
      <c r="A73" s="1113"/>
      <c r="B73" s="894" t="s">
        <v>2326</v>
      </c>
      <c r="C73" s="895" t="s">
        <v>3119</v>
      </c>
      <c r="D73" s="895" t="s">
        <v>19</v>
      </c>
      <c r="E73" s="896"/>
      <c r="F73" s="896"/>
    </row>
    <row r="74" spans="1:6" ht="45" customHeight="1">
      <c r="A74" s="1114"/>
      <c r="B74" s="894" t="s">
        <v>2327</v>
      </c>
      <c r="C74" s="895" t="s">
        <v>3120</v>
      </c>
      <c r="D74" s="895" t="s">
        <v>18</v>
      </c>
      <c r="E74" s="896"/>
      <c r="F74" s="896"/>
    </row>
  </sheetData>
  <autoFilter ref="B2:F74" xr:uid="{00000000-0009-0000-0000-000004000000}"/>
  <mergeCells count="7">
    <mergeCell ref="A71:A74"/>
    <mergeCell ref="B1:F1"/>
    <mergeCell ref="A3:A15"/>
    <mergeCell ref="A34:A48"/>
    <mergeCell ref="A49:A62"/>
    <mergeCell ref="A63:A66"/>
    <mergeCell ref="A68:A70"/>
  </mergeCells>
  <phoneticPr fontId="149" type="noConversion"/>
  <pageMargins left="0.25" right="0.25" top="0" bottom="0" header="0.3" footer="0.3"/>
  <pageSetup scale="66" orientation="portrait" r:id="rId1"/>
  <rowBreaks count="2" manualBreakCount="2">
    <brk id="19" max="6" man="1"/>
    <brk id="48"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629B0-52EA-4AAC-9539-5A96461D35F2}">
  <sheetPr>
    <tabColor rgb="FF92D050"/>
  </sheetPr>
  <dimension ref="A1:F11"/>
  <sheetViews>
    <sheetView view="pageBreakPreview" topLeftCell="A5" zoomScale="83" zoomScaleNormal="85" zoomScaleSheetLayoutView="83" workbookViewId="0">
      <selection activeCell="B6" sqref="B6"/>
    </sheetView>
  </sheetViews>
  <sheetFormatPr defaultColWidth="6.6640625" defaultRowHeight="15.5"/>
  <cols>
    <col min="1" max="1" width="10.6640625" style="205" customWidth="1"/>
    <col min="2" max="2" width="39.33203125" style="205" customWidth="1"/>
    <col min="3" max="3" width="19" style="205" customWidth="1"/>
    <col min="4" max="4" width="63.5" style="205" customWidth="1"/>
    <col min="5" max="5" width="40.83203125" style="207" customWidth="1"/>
    <col min="6" max="6" width="25.33203125" style="207" hidden="1" customWidth="1"/>
    <col min="7" max="16384" width="6.6640625" style="207"/>
  </cols>
  <sheetData>
    <row r="1" spans="1:6">
      <c r="B1" s="206" t="s">
        <v>3175</v>
      </c>
      <c r="C1" s="206"/>
      <c r="D1" s="206"/>
    </row>
    <row r="2" spans="1:6" ht="37">
      <c r="A2" s="208" t="s">
        <v>70</v>
      </c>
      <c r="B2" s="208" t="s">
        <v>3176</v>
      </c>
      <c r="C2" s="208" t="s">
        <v>71</v>
      </c>
      <c r="D2" s="208" t="s">
        <v>72</v>
      </c>
      <c r="E2" s="208" t="s">
        <v>1283</v>
      </c>
      <c r="F2" s="208" t="s">
        <v>73</v>
      </c>
    </row>
    <row r="3" spans="1:6" ht="179" customHeight="1">
      <c r="A3" s="209" t="s">
        <v>1294</v>
      </c>
      <c r="B3" s="209" t="s">
        <v>2951</v>
      </c>
      <c r="C3" s="209" t="s">
        <v>3088</v>
      </c>
      <c r="D3" s="210" t="s">
        <v>3086</v>
      </c>
      <c r="E3" s="209" t="s">
        <v>3087</v>
      </c>
      <c r="F3" s="209" t="s">
        <v>2329</v>
      </c>
    </row>
    <row r="4" spans="1:6" ht="92.5">
      <c r="A4" s="211" t="s">
        <v>1295</v>
      </c>
      <c r="B4" s="211" t="s">
        <v>2952</v>
      </c>
      <c r="C4" s="211" t="s">
        <v>3089</v>
      </c>
      <c r="D4" s="211" t="s">
        <v>2974</v>
      </c>
      <c r="E4" s="211" t="s">
        <v>2857</v>
      </c>
      <c r="F4" s="211" t="s">
        <v>2685</v>
      </c>
    </row>
    <row r="5" spans="1:6" ht="242.25" customHeight="1">
      <c r="A5" s="212" t="s">
        <v>1611</v>
      </c>
      <c r="B5" s="212" t="s">
        <v>2953</v>
      </c>
      <c r="C5" s="212" t="s">
        <v>3090</v>
      </c>
      <c r="D5" s="212" t="s">
        <v>2858</v>
      </c>
      <c r="E5" s="212"/>
      <c r="F5" s="212"/>
    </row>
    <row r="6" spans="1:6" ht="148">
      <c r="A6" s="692" t="s">
        <v>2954</v>
      </c>
      <c r="B6" s="692" t="s">
        <v>2955</v>
      </c>
      <c r="C6" s="692" t="s">
        <v>3092</v>
      </c>
      <c r="D6" s="692" t="s">
        <v>3091</v>
      </c>
      <c r="E6" s="692"/>
      <c r="F6" s="692" t="s">
        <v>2956</v>
      </c>
    </row>
    <row r="7" spans="1:6" ht="99" customHeight="1">
      <c r="A7" s="693" t="s">
        <v>2957</v>
      </c>
      <c r="B7" s="693" t="s">
        <v>3159</v>
      </c>
      <c r="C7" s="693" t="s">
        <v>3160</v>
      </c>
      <c r="D7" s="693" t="s">
        <v>3161</v>
      </c>
      <c r="E7" s="693"/>
      <c r="F7" s="693" t="s">
        <v>2956</v>
      </c>
    </row>
    <row r="8" spans="1:6" ht="92.5">
      <c r="A8" s="693" t="s">
        <v>3158</v>
      </c>
      <c r="B8" s="693" t="s">
        <v>3128</v>
      </c>
      <c r="C8" s="693" t="s">
        <v>3162</v>
      </c>
      <c r="D8" s="693" t="s">
        <v>3163</v>
      </c>
      <c r="E8" s="693"/>
      <c r="F8" s="693" t="s">
        <v>2956</v>
      </c>
    </row>
    <row r="9" spans="1:6" s="205" customFormat="1"/>
    <row r="10" spans="1:6">
      <c r="E10" s="205"/>
      <c r="F10" s="205"/>
    </row>
    <row r="11" spans="1:6">
      <c r="E11" s="205"/>
      <c r="F11" s="205"/>
    </row>
  </sheetData>
  <pageMargins left="0" right="0" top="0.5" bottom="0.5" header="0.3" footer="0.3"/>
  <pageSetup scale="58" orientation="landscape" r:id="rId1"/>
  <rowBreaks count="1" manualBreakCount="1">
    <brk id="9"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74"/>
  <sheetViews>
    <sheetView topLeftCell="A14" zoomScale="110" zoomScaleNormal="110" zoomScaleSheetLayoutView="91" workbookViewId="0">
      <selection activeCell="C19" sqref="C19"/>
    </sheetView>
  </sheetViews>
  <sheetFormatPr defaultColWidth="8" defaultRowHeight="45" customHeight="1"/>
  <cols>
    <col min="1" max="1" width="6.08203125" style="268" customWidth="1"/>
    <col min="2" max="2" width="40.1640625" style="296" customWidth="1"/>
    <col min="3" max="3" width="11.58203125" style="289" customWidth="1"/>
    <col min="4" max="4" width="16.58203125" style="289" hidden="1" customWidth="1"/>
    <col min="5" max="5" width="13.1640625" style="289" bestFit="1" customWidth="1"/>
    <col min="6" max="6" width="65.1640625" style="295" customWidth="1"/>
    <col min="7" max="7" width="21.08203125" style="180" customWidth="1"/>
    <col min="8" max="8" width="20.83203125" style="180" customWidth="1"/>
    <col min="9" max="9" width="57.33203125" style="179" bestFit="1" customWidth="1"/>
    <col min="10" max="16384" width="8" style="290"/>
  </cols>
  <sheetData>
    <row r="1" spans="1:9" ht="45" customHeight="1">
      <c r="A1" s="1129"/>
      <c r="B1" s="1129"/>
      <c r="C1" s="1129"/>
      <c r="D1" s="1129"/>
      <c r="E1" s="1129"/>
      <c r="F1" s="1129"/>
      <c r="G1" s="178" t="s">
        <v>45</v>
      </c>
      <c r="H1" s="178" t="s">
        <v>45</v>
      </c>
    </row>
    <row r="2" spans="1:9" s="291" customFormat="1" ht="56.25" customHeight="1">
      <c r="A2" s="269" t="s">
        <v>46</v>
      </c>
      <c r="B2" s="244" t="s">
        <v>2275</v>
      </c>
      <c r="C2" s="270" t="s">
        <v>2276</v>
      </c>
      <c r="D2" s="270" t="s">
        <v>2277</v>
      </c>
      <c r="E2" s="270" t="s">
        <v>2278</v>
      </c>
      <c r="F2" s="270" t="s">
        <v>47</v>
      </c>
      <c r="G2" s="181" t="s">
        <v>48</v>
      </c>
      <c r="H2" s="182" t="s">
        <v>49</v>
      </c>
      <c r="I2" s="183" t="s">
        <v>2331</v>
      </c>
    </row>
    <row r="3" spans="1:9" ht="36" customHeight="1">
      <c r="A3" s="272" t="s">
        <v>0</v>
      </c>
      <c r="B3" s="243" t="s">
        <v>2333</v>
      </c>
      <c r="C3" s="273" t="s">
        <v>16</v>
      </c>
      <c r="D3" s="273"/>
      <c r="E3" s="273" t="s">
        <v>2280</v>
      </c>
      <c r="F3" s="241" t="s">
        <v>2333</v>
      </c>
      <c r="G3" s="184"/>
      <c r="H3" s="185"/>
      <c r="I3" s="186"/>
    </row>
    <row r="4" spans="1:9" ht="36" customHeight="1">
      <c r="A4" s="272" t="s">
        <v>1</v>
      </c>
      <c r="B4" s="243" t="s">
        <v>2334</v>
      </c>
      <c r="C4" s="273" t="s">
        <v>16</v>
      </c>
      <c r="D4" s="273"/>
      <c r="E4" s="273" t="s">
        <v>2280</v>
      </c>
      <c r="F4" s="241" t="s">
        <v>2417</v>
      </c>
      <c r="G4" s="184"/>
      <c r="H4" s="185"/>
      <c r="I4" s="186"/>
    </row>
    <row r="5" spans="1:9" ht="36" customHeight="1">
      <c r="A5" s="272" t="s">
        <v>2</v>
      </c>
      <c r="B5" s="243" t="s">
        <v>2335</v>
      </c>
      <c r="C5" s="273" t="s">
        <v>16</v>
      </c>
      <c r="D5" s="273"/>
      <c r="E5" s="273" t="s">
        <v>2280</v>
      </c>
      <c r="F5" s="241" t="s">
        <v>2335</v>
      </c>
      <c r="G5" s="184"/>
      <c r="H5" s="185"/>
      <c r="I5" s="186"/>
    </row>
    <row r="6" spans="1:9" ht="36" customHeight="1">
      <c r="A6" s="272" t="s">
        <v>3</v>
      </c>
      <c r="B6" s="243" t="s">
        <v>2336</v>
      </c>
      <c r="C6" s="273" t="s">
        <v>18</v>
      </c>
      <c r="D6" s="273"/>
      <c r="E6" s="273" t="s">
        <v>2280</v>
      </c>
      <c r="F6" s="241" t="s">
        <v>2416</v>
      </c>
      <c r="G6" s="184"/>
      <c r="H6" s="185"/>
      <c r="I6" s="186"/>
    </row>
    <row r="7" spans="1:9" ht="36" customHeight="1">
      <c r="A7" s="272" t="s">
        <v>4</v>
      </c>
      <c r="B7" s="243" t="s">
        <v>2337</v>
      </c>
      <c r="C7" s="273" t="s">
        <v>16</v>
      </c>
      <c r="D7" s="273"/>
      <c r="E7" s="273" t="s">
        <v>2280</v>
      </c>
      <c r="F7" s="241" t="s">
        <v>2337</v>
      </c>
      <c r="G7" s="184"/>
      <c r="H7" s="185"/>
      <c r="I7" s="186"/>
    </row>
    <row r="8" spans="1:9" ht="36" customHeight="1">
      <c r="A8" s="272" t="s">
        <v>1149</v>
      </c>
      <c r="B8" s="243" t="s">
        <v>2338</v>
      </c>
      <c r="C8" s="273" t="s">
        <v>16</v>
      </c>
      <c r="D8" s="273"/>
      <c r="E8" s="273" t="s">
        <v>2280</v>
      </c>
      <c r="F8" s="241" t="s">
        <v>2338</v>
      </c>
      <c r="G8" s="184"/>
      <c r="H8" s="185"/>
      <c r="I8" s="186"/>
    </row>
    <row r="9" spans="1:9" ht="45" customHeight="1">
      <c r="A9" s="272" t="s">
        <v>5</v>
      </c>
      <c r="B9" s="243" t="s">
        <v>2339</v>
      </c>
      <c r="C9" s="273" t="s">
        <v>2409</v>
      </c>
      <c r="D9" s="273"/>
      <c r="E9" s="273" t="s">
        <v>2280</v>
      </c>
      <c r="F9" s="241" t="s">
        <v>2339</v>
      </c>
      <c r="G9" s="184"/>
      <c r="H9" s="185"/>
      <c r="I9" s="186"/>
    </row>
    <row r="10" spans="1:9" ht="45" customHeight="1">
      <c r="A10" s="272" t="s">
        <v>6</v>
      </c>
      <c r="B10" s="243" t="s">
        <v>2340</v>
      </c>
      <c r="C10" s="273" t="s">
        <v>16</v>
      </c>
      <c r="D10" s="273"/>
      <c r="E10" s="273" t="s">
        <v>2280</v>
      </c>
      <c r="F10" s="241" t="s">
        <v>2340</v>
      </c>
      <c r="G10" s="184"/>
      <c r="H10" s="185"/>
      <c r="I10" s="186"/>
    </row>
    <row r="11" spans="1:9" ht="37.5" customHeight="1">
      <c r="A11" s="272" t="s">
        <v>50</v>
      </c>
      <c r="B11" s="243" t="s">
        <v>2382</v>
      </c>
      <c r="C11" s="273" t="s">
        <v>17</v>
      </c>
      <c r="D11" s="273"/>
      <c r="E11" s="273" t="s">
        <v>2280</v>
      </c>
      <c r="F11" s="241" t="s">
        <v>2418</v>
      </c>
      <c r="G11" s="184"/>
      <c r="H11" s="185"/>
      <c r="I11" s="186"/>
    </row>
    <row r="12" spans="1:9" ht="37.5" customHeight="1">
      <c r="A12" s="272" t="s">
        <v>51</v>
      </c>
      <c r="B12" s="243" t="s">
        <v>2381</v>
      </c>
      <c r="C12" s="273" t="s">
        <v>17</v>
      </c>
      <c r="D12" s="273"/>
      <c r="E12" s="273" t="s">
        <v>2280</v>
      </c>
      <c r="F12" s="241" t="s">
        <v>2419</v>
      </c>
      <c r="G12" s="184"/>
      <c r="H12" s="185"/>
      <c r="I12" s="186"/>
    </row>
    <row r="13" spans="1:9" ht="37.5" customHeight="1">
      <c r="A13" s="272" t="s">
        <v>53</v>
      </c>
      <c r="B13" s="243" t="s">
        <v>2341</v>
      </c>
      <c r="C13" s="273" t="s">
        <v>19</v>
      </c>
      <c r="D13" s="273"/>
      <c r="E13" s="273" t="s">
        <v>2280</v>
      </c>
      <c r="F13" s="241" t="s">
        <v>2341</v>
      </c>
      <c r="G13" s="184"/>
      <c r="H13" s="185"/>
      <c r="I13" s="186"/>
    </row>
    <row r="14" spans="1:9" ht="37.5" customHeight="1">
      <c r="A14" s="272" t="s">
        <v>55</v>
      </c>
      <c r="B14" s="243" t="s">
        <v>2342</v>
      </c>
      <c r="C14" s="273" t="s">
        <v>19</v>
      </c>
      <c r="D14" s="273"/>
      <c r="E14" s="273" t="s">
        <v>2280</v>
      </c>
      <c r="F14" s="241" t="s">
        <v>2342</v>
      </c>
      <c r="G14" s="184"/>
      <c r="H14" s="185"/>
      <c r="I14" s="186"/>
    </row>
    <row r="15" spans="1:9" ht="45" customHeight="1">
      <c r="A15" s="272" t="s">
        <v>57</v>
      </c>
      <c r="B15" s="243" t="s">
        <v>2438</v>
      </c>
      <c r="C15" s="273" t="s">
        <v>17</v>
      </c>
      <c r="D15" s="273"/>
      <c r="E15" s="273" t="s">
        <v>2407</v>
      </c>
      <c r="F15" s="241" t="s">
        <v>2438</v>
      </c>
      <c r="G15" s="184"/>
      <c r="H15" s="185"/>
      <c r="I15" s="186"/>
    </row>
    <row r="16" spans="1:9" ht="45" customHeight="1">
      <c r="A16" s="272" t="s">
        <v>112</v>
      </c>
      <c r="B16" s="243" t="s">
        <v>1961</v>
      </c>
      <c r="C16" s="273" t="s">
        <v>17</v>
      </c>
      <c r="D16" s="273"/>
      <c r="E16" s="273" t="s">
        <v>293</v>
      </c>
      <c r="F16" s="241" t="s">
        <v>2343</v>
      </c>
      <c r="G16" s="184"/>
      <c r="H16" s="185"/>
      <c r="I16" s="186"/>
    </row>
    <row r="17" spans="1:9" ht="45" customHeight="1">
      <c r="A17" s="272" t="s">
        <v>113</v>
      </c>
      <c r="B17" s="243" t="s">
        <v>2344</v>
      </c>
      <c r="C17" s="273" t="s">
        <v>17</v>
      </c>
      <c r="D17" s="273"/>
      <c r="E17" s="273" t="s">
        <v>293</v>
      </c>
      <c r="F17" s="241" t="s">
        <v>2345</v>
      </c>
      <c r="G17" s="184"/>
      <c r="H17" s="185"/>
      <c r="I17" s="186"/>
    </row>
    <row r="18" spans="1:9" ht="26">
      <c r="A18" s="272" t="s">
        <v>59</v>
      </c>
      <c r="B18" s="243" t="s">
        <v>2346</v>
      </c>
      <c r="C18" s="273" t="s">
        <v>17</v>
      </c>
      <c r="D18" s="273" t="s">
        <v>2431</v>
      </c>
      <c r="E18" s="273" t="s">
        <v>2280</v>
      </c>
      <c r="F18" s="241" t="s">
        <v>2347</v>
      </c>
      <c r="G18" s="184"/>
      <c r="H18" s="185"/>
      <c r="I18" s="186"/>
    </row>
    <row r="19" spans="1:9" ht="45" customHeight="1">
      <c r="A19" s="272" t="s">
        <v>58</v>
      </c>
      <c r="B19" s="243" t="s">
        <v>2348</v>
      </c>
      <c r="C19" s="273" t="s">
        <v>2293</v>
      </c>
      <c r="D19" s="273"/>
      <c r="E19" s="273" t="s">
        <v>2280</v>
      </c>
      <c r="F19" s="241" t="s">
        <v>2420</v>
      </c>
      <c r="G19" s="184"/>
      <c r="H19" s="185"/>
      <c r="I19" s="186"/>
    </row>
    <row r="20" spans="1:9" ht="36" customHeight="1">
      <c r="A20" s="272" t="s">
        <v>60</v>
      </c>
      <c r="B20" s="243" t="s">
        <v>2349</v>
      </c>
      <c r="C20" s="273" t="s">
        <v>17</v>
      </c>
      <c r="D20" s="273"/>
      <c r="E20" s="273" t="s">
        <v>2280</v>
      </c>
      <c r="F20" s="241" t="s">
        <v>2422</v>
      </c>
      <c r="G20" s="184"/>
      <c r="H20" s="185"/>
      <c r="I20" s="186"/>
    </row>
    <row r="21" spans="1:9" ht="35.25" customHeight="1">
      <c r="A21" s="272" t="s">
        <v>1150</v>
      </c>
      <c r="B21" s="243" t="s">
        <v>2350</v>
      </c>
      <c r="C21" s="273" t="s">
        <v>17</v>
      </c>
      <c r="D21" s="273"/>
      <c r="E21" s="273" t="s">
        <v>2280</v>
      </c>
      <c r="F21" s="241" t="s">
        <v>2421</v>
      </c>
      <c r="G21" s="184"/>
      <c r="H21" s="185"/>
      <c r="I21" s="186"/>
    </row>
    <row r="22" spans="1:9" ht="52.5" customHeight="1">
      <c r="A22" s="274" t="s">
        <v>62</v>
      </c>
      <c r="B22" s="233" t="s">
        <v>2410</v>
      </c>
      <c r="C22" s="187" t="s">
        <v>17</v>
      </c>
      <c r="D22" s="187"/>
      <c r="E22" s="187" t="s">
        <v>2280</v>
      </c>
      <c r="F22" s="231" t="s">
        <v>2423</v>
      </c>
      <c r="G22" s="188" t="s">
        <v>56</v>
      </c>
      <c r="H22" s="189" t="s">
        <v>56</v>
      </c>
      <c r="I22" s="190" t="s">
        <v>2295</v>
      </c>
    </row>
    <row r="23" spans="1:9" ht="45" customHeight="1">
      <c r="A23" s="274" t="s">
        <v>63</v>
      </c>
      <c r="B23" s="233" t="s">
        <v>2387</v>
      </c>
      <c r="C23" s="187" t="s">
        <v>17</v>
      </c>
      <c r="D23" s="187"/>
      <c r="E23" s="187" t="s">
        <v>2280</v>
      </c>
      <c r="F23" s="231" t="s">
        <v>2387</v>
      </c>
      <c r="G23" s="184"/>
      <c r="H23" s="185"/>
      <c r="I23" s="186"/>
    </row>
    <row r="24" spans="1:9" ht="45" customHeight="1">
      <c r="A24" s="274" t="s">
        <v>64</v>
      </c>
      <c r="B24" s="233" t="s">
        <v>2388</v>
      </c>
      <c r="C24" s="187" t="s">
        <v>17</v>
      </c>
      <c r="D24" s="187"/>
      <c r="E24" s="187" t="s">
        <v>2280</v>
      </c>
      <c r="F24" s="234" t="s">
        <v>2389</v>
      </c>
      <c r="G24" s="184"/>
      <c r="H24" s="185"/>
      <c r="I24" s="186"/>
    </row>
    <row r="25" spans="1:9" ht="39">
      <c r="A25" s="274" t="s">
        <v>65</v>
      </c>
      <c r="B25" s="235" t="s">
        <v>2439</v>
      </c>
      <c r="C25" s="191" t="s">
        <v>17</v>
      </c>
      <c r="D25" s="187"/>
      <c r="E25" s="191" t="s">
        <v>2280</v>
      </c>
      <c r="F25" s="232" t="s">
        <v>2411</v>
      </c>
      <c r="G25" s="188" t="s">
        <v>56</v>
      </c>
      <c r="H25" s="189" t="s">
        <v>56</v>
      </c>
      <c r="I25" s="190" t="s">
        <v>2295</v>
      </c>
    </row>
    <row r="26" spans="1:9" ht="54" customHeight="1">
      <c r="A26" s="274" t="s">
        <v>67</v>
      </c>
      <c r="B26" s="233" t="s">
        <v>2412</v>
      </c>
      <c r="C26" s="191" t="s">
        <v>17</v>
      </c>
      <c r="D26" s="187"/>
      <c r="E26" s="191" t="s">
        <v>2280</v>
      </c>
      <c r="F26" s="234" t="s">
        <v>2375</v>
      </c>
      <c r="G26" s="184"/>
      <c r="H26" s="185"/>
      <c r="I26" s="186"/>
    </row>
    <row r="27" spans="1:9" ht="75">
      <c r="A27" s="274" t="s">
        <v>1151</v>
      </c>
      <c r="B27" s="235" t="s">
        <v>2440</v>
      </c>
      <c r="C27" s="191" t="s">
        <v>17</v>
      </c>
      <c r="D27" s="187"/>
      <c r="E27" s="191" t="s">
        <v>2280</v>
      </c>
      <c r="F27" s="235" t="s">
        <v>2440</v>
      </c>
      <c r="G27" s="184"/>
      <c r="H27" s="185"/>
      <c r="I27" s="186"/>
    </row>
    <row r="28" spans="1:9" ht="75">
      <c r="A28" s="274" t="s">
        <v>66</v>
      </c>
      <c r="B28" s="233" t="s">
        <v>2441</v>
      </c>
      <c r="C28" s="191" t="s">
        <v>17</v>
      </c>
      <c r="D28" s="187"/>
      <c r="E28" s="191" t="s">
        <v>2280</v>
      </c>
      <c r="F28" s="233" t="s">
        <v>2441</v>
      </c>
      <c r="G28" s="184"/>
      <c r="H28" s="185"/>
      <c r="I28" s="186"/>
    </row>
    <row r="29" spans="1:9" ht="55.5" customHeight="1">
      <c r="A29" s="274" t="s">
        <v>68</v>
      </c>
      <c r="B29" s="235" t="s">
        <v>2424</v>
      </c>
      <c r="C29" s="191" t="s">
        <v>2432</v>
      </c>
      <c r="D29" s="191" t="s">
        <v>2406</v>
      </c>
      <c r="E29" s="191" t="s">
        <v>2280</v>
      </c>
      <c r="F29" s="232" t="s">
        <v>2376</v>
      </c>
      <c r="G29" s="188" t="s">
        <v>56</v>
      </c>
      <c r="H29" s="188" t="s">
        <v>56</v>
      </c>
      <c r="I29" s="190" t="s">
        <v>2295</v>
      </c>
    </row>
    <row r="30" spans="1:9" ht="51.75" customHeight="1">
      <c r="A30" s="274" t="s">
        <v>69</v>
      </c>
      <c r="B30" s="235" t="s">
        <v>2429</v>
      </c>
      <c r="C30" s="191" t="s">
        <v>2432</v>
      </c>
      <c r="D30" s="191"/>
      <c r="E30" s="191" t="s">
        <v>2280</v>
      </c>
      <c r="F30" s="232" t="s">
        <v>2390</v>
      </c>
      <c r="G30" s="257"/>
      <c r="H30" s="185"/>
      <c r="I30" s="186"/>
    </row>
    <row r="31" spans="1:9" ht="69" customHeight="1">
      <c r="A31" s="274" t="s">
        <v>1284</v>
      </c>
      <c r="B31" s="235" t="s">
        <v>2442</v>
      </c>
      <c r="C31" s="191" t="s">
        <v>2432</v>
      </c>
      <c r="D31" s="191"/>
      <c r="E31" s="191" t="s">
        <v>2280</v>
      </c>
      <c r="F31" s="232" t="s">
        <v>2391</v>
      </c>
      <c r="G31" s="258"/>
      <c r="H31" s="248"/>
      <c r="I31" s="249"/>
    </row>
    <row r="32" spans="1:9" s="293" customFormat="1" ht="62" customHeight="1">
      <c r="A32" s="292" t="s">
        <v>1285</v>
      </c>
      <c r="B32" s="235" t="s">
        <v>2351</v>
      </c>
      <c r="C32" s="191" t="s">
        <v>2383</v>
      </c>
      <c r="D32" s="187" t="s">
        <v>2433</v>
      </c>
      <c r="E32" s="191" t="s">
        <v>2407</v>
      </c>
      <c r="F32" s="234" t="s">
        <v>2352</v>
      </c>
      <c r="G32" s="250" t="s">
        <v>56</v>
      </c>
      <c r="H32" s="251" t="s">
        <v>56</v>
      </c>
      <c r="I32" s="252" t="s">
        <v>2295</v>
      </c>
    </row>
    <row r="33" spans="1:9" s="293" customFormat="1" ht="60.75" customHeight="1">
      <c r="A33" s="292" t="s">
        <v>1286</v>
      </c>
      <c r="B33" s="235" t="s">
        <v>2404</v>
      </c>
      <c r="C33" s="259" t="s">
        <v>17</v>
      </c>
      <c r="D33" s="187" t="s">
        <v>2294</v>
      </c>
      <c r="E33" s="259" t="s">
        <v>293</v>
      </c>
      <c r="F33" s="255" t="s">
        <v>2353</v>
      </c>
      <c r="G33" s="250" t="s">
        <v>2296</v>
      </c>
      <c r="H33" s="251" t="s">
        <v>2296</v>
      </c>
      <c r="I33" s="252" t="s">
        <v>2295</v>
      </c>
    </row>
    <row r="34" spans="1:9" s="293" customFormat="1" ht="61.5" customHeight="1">
      <c r="A34" s="292" t="s">
        <v>1287</v>
      </c>
      <c r="B34" s="235" t="s">
        <v>2443</v>
      </c>
      <c r="C34" s="259" t="s">
        <v>2383</v>
      </c>
      <c r="D34" s="187" t="s">
        <v>2294</v>
      </c>
      <c r="E34" s="259" t="s">
        <v>2280</v>
      </c>
      <c r="F34" s="255" t="s">
        <v>2444</v>
      </c>
      <c r="G34" s="250" t="s">
        <v>2296</v>
      </c>
      <c r="H34" s="251" t="s">
        <v>2297</v>
      </c>
      <c r="I34" s="252" t="s">
        <v>2295</v>
      </c>
    </row>
    <row r="35" spans="1:9" s="293" customFormat="1" ht="61.5" customHeight="1">
      <c r="A35" s="292" t="s">
        <v>1288</v>
      </c>
      <c r="B35" s="235" t="s">
        <v>2445</v>
      </c>
      <c r="C35" s="275" t="s">
        <v>17</v>
      </c>
      <c r="D35" s="276"/>
      <c r="E35" s="277" t="s">
        <v>293</v>
      </c>
      <c r="F35" s="235" t="s">
        <v>2445</v>
      </c>
      <c r="G35" s="192"/>
      <c r="H35" s="193"/>
      <c r="I35" s="204"/>
    </row>
    <row r="36" spans="1:9" s="293" customFormat="1" ht="55.25" customHeight="1">
      <c r="A36" s="292" t="s">
        <v>1289</v>
      </c>
      <c r="B36" s="235" t="s">
        <v>2446</v>
      </c>
      <c r="C36" s="277" t="s">
        <v>17</v>
      </c>
      <c r="D36" s="277"/>
      <c r="E36" s="277" t="s">
        <v>293</v>
      </c>
      <c r="F36" s="255" t="s">
        <v>2447</v>
      </c>
      <c r="G36" s="192"/>
      <c r="H36" s="193"/>
      <c r="I36" s="204"/>
    </row>
    <row r="37" spans="1:9" s="293" customFormat="1" ht="45" customHeight="1">
      <c r="A37" s="292" t="s">
        <v>1290</v>
      </c>
      <c r="B37" s="235" t="s">
        <v>2393</v>
      </c>
      <c r="C37" s="194" t="s">
        <v>17</v>
      </c>
      <c r="D37" s="194"/>
      <c r="E37" s="194" t="s">
        <v>2280</v>
      </c>
      <c r="F37" s="255" t="s">
        <v>2394</v>
      </c>
      <c r="G37" s="184"/>
      <c r="H37" s="185"/>
      <c r="I37" s="186"/>
    </row>
    <row r="38" spans="1:9" s="293" customFormat="1" ht="50">
      <c r="A38" s="292" t="s">
        <v>1291</v>
      </c>
      <c r="B38" s="235" t="s">
        <v>2392</v>
      </c>
      <c r="C38" s="194" t="s">
        <v>17</v>
      </c>
      <c r="D38" s="194"/>
      <c r="E38" s="194" t="s">
        <v>2280</v>
      </c>
      <c r="F38" s="255" t="s">
        <v>2392</v>
      </c>
      <c r="G38" s="184"/>
      <c r="H38" s="185"/>
      <c r="I38" s="186"/>
    </row>
    <row r="39" spans="1:9" s="293" customFormat="1" ht="45" customHeight="1">
      <c r="A39" s="292" t="s">
        <v>1292</v>
      </c>
      <c r="B39" s="235" t="s">
        <v>2397</v>
      </c>
      <c r="C39" s="195" t="s">
        <v>17</v>
      </c>
      <c r="D39" s="195"/>
      <c r="E39" s="194" t="s">
        <v>2280</v>
      </c>
      <c r="F39" s="255" t="s">
        <v>2395</v>
      </c>
      <c r="G39" s="184"/>
      <c r="H39" s="185"/>
      <c r="I39" s="186"/>
    </row>
    <row r="40" spans="1:9" s="293" customFormat="1" ht="62.5" customHeight="1">
      <c r="A40" s="292" t="s">
        <v>1293</v>
      </c>
      <c r="B40" s="235" t="s">
        <v>2398</v>
      </c>
      <c r="C40" s="195" t="s">
        <v>17</v>
      </c>
      <c r="D40" s="195"/>
      <c r="E40" s="194" t="s">
        <v>2280</v>
      </c>
      <c r="F40" s="255" t="s">
        <v>2396</v>
      </c>
      <c r="G40" s="184"/>
      <c r="H40" s="185"/>
      <c r="I40" s="186"/>
    </row>
    <row r="41" spans="1:9" ht="45" customHeight="1">
      <c r="A41" s="292" t="s">
        <v>1959</v>
      </c>
      <c r="B41" s="235" t="s">
        <v>2448</v>
      </c>
      <c r="C41" s="191" t="s">
        <v>17</v>
      </c>
      <c r="D41" s="191"/>
      <c r="E41" s="194" t="s">
        <v>2407</v>
      </c>
      <c r="F41" s="255" t="s">
        <v>2449</v>
      </c>
      <c r="G41" s="184"/>
      <c r="H41" s="185"/>
      <c r="I41" s="186"/>
    </row>
    <row r="42" spans="1:9" ht="45" customHeight="1">
      <c r="A42" s="292" t="s">
        <v>1960</v>
      </c>
      <c r="B42" s="235" t="s">
        <v>2450</v>
      </c>
      <c r="C42" s="253" t="s">
        <v>17</v>
      </c>
      <c r="D42" s="191"/>
      <c r="E42" s="194" t="s">
        <v>2407</v>
      </c>
      <c r="F42" s="255" t="s">
        <v>2451</v>
      </c>
      <c r="G42" s="184"/>
      <c r="H42" s="185"/>
      <c r="I42" s="186"/>
    </row>
    <row r="43" spans="1:9" ht="47.25" customHeight="1">
      <c r="A43" s="292" t="s">
        <v>2198</v>
      </c>
      <c r="B43" s="235" t="s">
        <v>2354</v>
      </c>
      <c r="C43" s="253" t="s">
        <v>18</v>
      </c>
      <c r="D43" s="253"/>
      <c r="E43" s="253" t="s">
        <v>2280</v>
      </c>
      <c r="F43" s="255" t="s">
        <v>2354</v>
      </c>
      <c r="G43" s="184"/>
      <c r="H43" s="185"/>
      <c r="I43" s="186"/>
    </row>
    <row r="44" spans="1:9" ht="87.65" customHeight="1">
      <c r="A44" s="278" t="s">
        <v>2301</v>
      </c>
      <c r="B44" s="236" t="s">
        <v>2425</v>
      </c>
      <c r="C44" s="199" t="s">
        <v>17</v>
      </c>
      <c r="D44" s="199"/>
      <c r="E44" s="199" t="s">
        <v>2280</v>
      </c>
      <c r="F44" s="237" t="s">
        <v>2405</v>
      </c>
      <c r="G44" s="196" t="s">
        <v>2298</v>
      </c>
      <c r="H44" s="197" t="s">
        <v>2299</v>
      </c>
      <c r="I44" s="198" t="s">
        <v>2300</v>
      </c>
    </row>
    <row r="45" spans="1:9" ht="52">
      <c r="A45" s="278" t="s">
        <v>2302</v>
      </c>
      <c r="B45" s="236" t="s">
        <v>2452</v>
      </c>
      <c r="C45" s="199" t="s">
        <v>17</v>
      </c>
      <c r="D45" s="199"/>
      <c r="E45" s="199" t="s">
        <v>2280</v>
      </c>
      <c r="F45" s="237" t="s">
        <v>2426</v>
      </c>
      <c r="G45" s="196" t="s">
        <v>2298</v>
      </c>
      <c r="H45" s="197" t="s">
        <v>2299</v>
      </c>
      <c r="I45" s="198" t="s">
        <v>2300</v>
      </c>
    </row>
    <row r="46" spans="1:9" ht="45" customHeight="1">
      <c r="A46" s="278" t="s">
        <v>2303</v>
      </c>
      <c r="B46" s="236" t="s">
        <v>2453</v>
      </c>
      <c r="C46" s="199" t="s">
        <v>18</v>
      </c>
      <c r="D46" s="199"/>
      <c r="E46" s="199" t="s">
        <v>2280</v>
      </c>
      <c r="F46" s="237" t="s">
        <v>2454</v>
      </c>
      <c r="G46" s="184"/>
      <c r="H46" s="185"/>
      <c r="I46" s="186"/>
    </row>
    <row r="47" spans="1:9" ht="72.75" customHeight="1">
      <c r="A47" s="278" t="s">
        <v>2304</v>
      </c>
      <c r="B47" s="236" t="s">
        <v>2455</v>
      </c>
      <c r="C47" s="199" t="s">
        <v>17</v>
      </c>
      <c r="D47" s="199"/>
      <c r="E47" s="199" t="s">
        <v>2280</v>
      </c>
      <c r="F47" s="237" t="s">
        <v>2456</v>
      </c>
      <c r="G47" s="184"/>
      <c r="H47" s="185"/>
      <c r="I47" s="186"/>
    </row>
    <row r="48" spans="1:9" ht="94.5" customHeight="1">
      <c r="A48" s="278" t="s">
        <v>2306</v>
      </c>
      <c r="B48" s="236" t="s">
        <v>2457</v>
      </c>
      <c r="C48" s="199" t="s">
        <v>17</v>
      </c>
      <c r="D48" s="199"/>
      <c r="E48" s="199" t="s">
        <v>2280</v>
      </c>
      <c r="F48" s="237" t="s">
        <v>2458</v>
      </c>
      <c r="G48" s="184"/>
      <c r="H48" s="185"/>
      <c r="I48" s="186"/>
    </row>
    <row r="49" spans="1:9" ht="54" customHeight="1">
      <c r="A49" s="278" t="s">
        <v>2307</v>
      </c>
      <c r="B49" s="236" t="s">
        <v>2399</v>
      </c>
      <c r="C49" s="199" t="s">
        <v>17</v>
      </c>
      <c r="D49" s="199"/>
      <c r="E49" s="199" t="s">
        <v>2280</v>
      </c>
      <c r="F49" s="237" t="s">
        <v>2400</v>
      </c>
      <c r="G49" s="196" t="s">
        <v>2305</v>
      </c>
      <c r="H49" s="197" t="s">
        <v>61</v>
      </c>
      <c r="I49" s="198" t="s">
        <v>2300</v>
      </c>
    </row>
    <row r="50" spans="1:9" ht="52">
      <c r="A50" s="278" t="s">
        <v>2308</v>
      </c>
      <c r="B50" s="236" t="s">
        <v>2402</v>
      </c>
      <c r="C50" s="280" t="s">
        <v>2432</v>
      </c>
      <c r="D50" s="280"/>
      <c r="E50" s="280" t="s">
        <v>293</v>
      </c>
      <c r="F50" s="237" t="s">
        <v>2401</v>
      </c>
      <c r="G50" s="196" t="s">
        <v>2298</v>
      </c>
      <c r="H50" s="197" t="s">
        <v>61</v>
      </c>
      <c r="I50" s="198" t="s">
        <v>2300</v>
      </c>
    </row>
    <row r="51" spans="1:9" ht="25">
      <c r="A51" s="278" t="s">
        <v>2309</v>
      </c>
      <c r="B51" s="236" t="s">
        <v>2403</v>
      </c>
      <c r="C51" s="199" t="s">
        <v>17</v>
      </c>
      <c r="D51" s="199"/>
      <c r="E51" s="199" t="s">
        <v>293</v>
      </c>
      <c r="F51" s="237" t="s">
        <v>2355</v>
      </c>
      <c r="G51" s="184"/>
      <c r="H51" s="185"/>
      <c r="I51" s="186"/>
    </row>
    <row r="52" spans="1:9" ht="62" customHeight="1">
      <c r="A52" s="278" t="s">
        <v>2310</v>
      </c>
      <c r="B52" s="238" t="s">
        <v>2356</v>
      </c>
      <c r="C52" s="199" t="s">
        <v>2386</v>
      </c>
      <c r="D52" s="281"/>
      <c r="E52" s="281" t="s">
        <v>2280</v>
      </c>
      <c r="F52" s="237" t="s">
        <v>2357</v>
      </c>
      <c r="G52" s="184"/>
      <c r="H52" s="185"/>
      <c r="I52" s="186"/>
    </row>
    <row r="53" spans="1:9" ht="63" customHeight="1">
      <c r="A53" s="278" t="s">
        <v>2311</v>
      </c>
      <c r="B53" s="238" t="s">
        <v>2377</v>
      </c>
      <c r="C53" s="199" t="s">
        <v>2385</v>
      </c>
      <c r="D53" s="282"/>
      <c r="E53" s="282" t="s">
        <v>2280</v>
      </c>
      <c r="F53" s="237" t="s">
        <v>2358</v>
      </c>
      <c r="G53" s="184"/>
      <c r="H53" s="185"/>
      <c r="I53" s="186"/>
    </row>
    <row r="54" spans="1:9" ht="34.5" customHeight="1">
      <c r="A54" s="278" t="s">
        <v>2312</v>
      </c>
      <c r="B54" s="238" t="s">
        <v>2359</v>
      </c>
      <c r="C54" s="282" t="s">
        <v>17</v>
      </c>
      <c r="D54" s="282"/>
      <c r="E54" s="282" t="s">
        <v>2280</v>
      </c>
      <c r="F54" s="237" t="s">
        <v>2360</v>
      </c>
      <c r="G54" s="184"/>
      <c r="H54" s="185"/>
      <c r="I54" s="186"/>
    </row>
    <row r="55" spans="1:9" ht="45" customHeight="1">
      <c r="A55" s="278" t="s">
        <v>2313</v>
      </c>
      <c r="B55" s="238" t="s">
        <v>2361</v>
      </c>
      <c r="C55" s="282" t="s">
        <v>17</v>
      </c>
      <c r="D55" s="282"/>
      <c r="E55" s="282" t="s">
        <v>2280</v>
      </c>
      <c r="F55" s="237" t="s">
        <v>2362</v>
      </c>
      <c r="G55" s="184"/>
      <c r="H55" s="185"/>
      <c r="I55" s="186"/>
    </row>
    <row r="56" spans="1:9" ht="52">
      <c r="A56" s="278" t="s">
        <v>2314</v>
      </c>
      <c r="B56" s="238" t="s">
        <v>2459</v>
      </c>
      <c r="C56" s="282" t="s">
        <v>17</v>
      </c>
      <c r="D56" s="282"/>
      <c r="E56" s="282" t="s">
        <v>2407</v>
      </c>
      <c r="F56" s="237" t="s">
        <v>2460</v>
      </c>
      <c r="G56" s="196" t="s">
        <v>2298</v>
      </c>
      <c r="H56" s="197" t="s">
        <v>61</v>
      </c>
      <c r="I56" s="198" t="s">
        <v>2300</v>
      </c>
    </row>
    <row r="57" spans="1:9" ht="41.25" customHeight="1">
      <c r="A57" s="278" t="s">
        <v>2315</v>
      </c>
      <c r="B57" s="238" t="s">
        <v>2363</v>
      </c>
      <c r="C57" s="282" t="s">
        <v>18</v>
      </c>
      <c r="D57" s="282"/>
      <c r="E57" s="282" t="s">
        <v>2280</v>
      </c>
      <c r="F57" s="237" t="s">
        <v>2364</v>
      </c>
      <c r="G57" s="184"/>
      <c r="H57" s="185"/>
      <c r="I57" s="186"/>
    </row>
    <row r="58" spans="1:9" ht="25">
      <c r="A58" s="283" t="s">
        <v>2316</v>
      </c>
      <c r="B58" s="239" t="s">
        <v>2365</v>
      </c>
      <c r="C58" s="284" t="s">
        <v>17</v>
      </c>
      <c r="D58" s="284"/>
      <c r="E58" s="284" t="s">
        <v>2434</v>
      </c>
      <c r="F58" s="242" t="s">
        <v>2366</v>
      </c>
      <c r="G58" s="184"/>
      <c r="H58" s="185"/>
      <c r="I58" s="186"/>
    </row>
    <row r="59" spans="1:9" ht="25">
      <c r="A59" s="283" t="s">
        <v>2317</v>
      </c>
      <c r="B59" s="239" t="s">
        <v>2427</v>
      </c>
      <c r="C59" s="284" t="s">
        <v>17</v>
      </c>
      <c r="D59" s="284"/>
      <c r="E59" s="284" t="s">
        <v>2434</v>
      </c>
      <c r="F59" s="242" t="s">
        <v>2427</v>
      </c>
      <c r="G59" s="184"/>
      <c r="H59" s="185"/>
      <c r="I59" s="186"/>
    </row>
    <row r="60" spans="1:9" ht="25">
      <c r="A60" s="283" t="s">
        <v>2321</v>
      </c>
      <c r="B60" s="239" t="s">
        <v>2367</v>
      </c>
      <c r="C60" s="285" t="s">
        <v>17</v>
      </c>
      <c r="D60" s="285"/>
      <c r="E60" s="285" t="s">
        <v>293</v>
      </c>
      <c r="F60" s="242" t="s">
        <v>2367</v>
      </c>
      <c r="G60" s="184"/>
      <c r="H60" s="185"/>
      <c r="I60" s="186"/>
    </row>
    <row r="61" spans="1:9" ht="56.5" customHeight="1">
      <c r="A61" s="283" t="s">
        <v>2322</v>
      </c>
      <c r="B61" s="239" t="s">
        <v>2368</v>
      </c>
      <c r="C61" s="285" t="s">
        <v>17</v>
      </c>
      <c r="D61" s="285"/>
      <c r="E61" s="284" t="s">
        <v>2434</v>
      </c>
      <c r="F61" s="242" t="s">
        <v>2369</v>
      </c>
      <c r="G61" s="184"/>
      <c r="H61" s="185"/>
      <c r="I61" s="186"/>
    </row>
    <row r="62" spans="1:9" ht="56.5" customHeight="1">
      <c r="A62" s="283" t="s">
        <v>2324</v>
      </c>
      <c r="B62" s="239" t="s">
        <v>2428</v>
      </c>
      <c r="C62" s="285" t="s">
        <v>17</v>
      </c>
      <c r="D62" s="285"/>
      <c r="E62" s="284" t="s">
        <v>2434</v>
      </c>
      <c r="F62" s="242" t="s">
        <v>2428</v>
      </c>
      <c r="G62" s="184"/>
      <c r="H62" s="185"/>
      <c r="I62" s="186"/>
    </row>
    <row r="63" spans="1:9" ht="56.5" customHeight="1">
      <c r="A63" s="283" t="s">
        <v>2326</v>
      </c>
      <c r="B63" s="240" t="s">
        <v>2378</v>
      </c>
      <c r="C63" s="285" t="s">
        <v>17</v>
      </c>
      <c r="D63" s="285"/>
      <c r="E63" s="285" t="s">
        <v>2280</v>
      </c>
      <c r="F63" s="242" t="s">
        <v>2379</v>
      </c>
      <c r="G63" s="200" t="s">
        <v>2318</v>
      </c>
      <c r="H63" s="201" t="s">
        <v>2319</v>
      </c>
      <c r="I63" s="202" t="s">
        <v>2320</v>
      </c>
    </row>
    <row r="64" spans="1:9" ht="51" customHeight="1">
      <c r="A64" s="283" t="s">
        <v>2327</v>
      </c>
      <c r="B64" s="240" t="s">
        <v>2380</v>
      </c>
      <c r="C64" s="285" t="s">
        <v>17</v>
      </c>
      <c r="D64" s="285"/>
      <c r="E64" s="285" t="s">
        <v>2280</v>
      </c>
      <c r="F64" s="242" t="s">
        <v>2370</v>
      </c>
      <c r="G64" s="200" t="s">
        <v>2318</v>
      </c>
      <c r="H64" s="201" t="s">
        <v>2318</v>
      </c>
      <c r="I64" s="202" t="s">
        <v>2320</v>
      </c>
    </row>
    <row r="65" spans="1:9" ht="44.25" customHeight="1">
      <c r="A65" s="283" t="s">
        <v>2328</v>
      </c>
      <c r="B65" s="240" t="s">
        <v>2371</v>
      </c>
      <c r="C65" s="256" t="s">
        <v>17</v>
      </c>
      <c r="D65" s="256"/>
      <c r="E65" s="285" t="s">
        <v>2280</v>
      </c>
      <c r="F65" s="242" t="s">
        <v>2371</v>
      </c>
      <c r="G65" s="203" t="s">
        <v>2323</v>
      </c>
      <c r="H65" s="201" t="s">
        <v>61</v>
      </c>
      <c r="I65" s="202" t="s">
        <v>2320</v>
      </c>
    </row>
    <row r="66" spans="1:9" ht="64.5" customHeight="1">
      <c r="A66" s="283" t="s">
        <v>2413</v>
      </c>
      <c r="B66" s="240" t="s">
        <v>2372</v>
      </c>
      <c r="C66" s="256" t="s">
        <v>17</v>
      </c>
      <c r="D66" s="256"/>
      <c r="E66" s="285" t="s">
        <v>2280</v>
      </c>
      <c r="F66" s="242" t="s">
        <v>2372</v>
      </c>
      <c r="G66" s="203" t="s">
        <v>2325</v>
      </c>
      <c r="H66" s="201" t="s">
        <v>61</v>
      </c>
      <c r="I66" s="202" t="s">
        <v>2320</v>
      </c>
    </row>
    <row r="67" spans="1:9" ht="45" customHeight="1">
      <c r="A67" s="283" t="s">
        <v>2414</v>
      </c>
      <c r="B67" s="240" t="s">
        <v>2373</v>
      </c>
      <c r="C67" s="256" t="s">
        <v>2384</v>
      </c>
      <c r="D67" s="256"/>
      <c r="E67" s="256" t="s">
        <v>2407</v>
      </c>
      <c r="F67" s="242" t="s">
        <v>2373</v>
      </c>
      <c r="G67" s="184"/>
      <c r="H67" s="185"/>
      <c r="I67" s="186"/>
    </row>
    <row r="68" spans="1:9" ht="50">
      <c r="A68" s="283" t="s">
        <v>2435</v>
      </c>
      <c r="B68" s="240" t="s">
        <v>2461</v>
      </c>
      <c r="C68" s="256" t="s">
        <v>17</v>
      </c>
      <c r="D68" s="256"/>
      <c r="E68" s="256" t="s">
        <v>2407</v>
      </c>
      <c r="F68" s="242" t="s">
        <v>2461</v>
      </c>
      <c r="G68" s="184"/>
      <c r="H68" s="185"/>
      <c r="I68" s="186"/>
    </row>
    <row r="69" spans="1:9" ht="25">
      <c r="A69" s="283" t="s">
        <v>2436</v>
      </c>
      <c r="B69" s="240" t="s">
        <v>2462</v>
      </c>
      <c r="C69" s="287" t="s">
        <v>54</v>
      </c>
      <c r="D69" s="287"/>
      <c r="E69" s="256" t="s">
        <v>293</v>
      </c>
      <c r="F69" s="242" t="s">
        <v>2462</v>
      </c>
      <c r="G69" s="192"/>
      <c r="H69" s="193"/>
      <c r="I69" s="204"/>
    </row>
    <row r="70" spans="1:9" ht="54.75" customHeight="1">
      <c r="A70" s="283" t="s">
        <v>2437</v>
      </c>
      <c r="B70" s="240" t="s">
        <v>2374</v>
      </c>
      <c r="C70" s="287" t="s">
        <v>18</v>
      </c>
      <c r="D70" s="287"/>
      <c r="E70" s="287" t="s">
        <v>2280</v>
      </c>
      <c r="F70" s="242" t="s">
        <v>2374</v>
      </c>
      <c r="G70" s="192"/>
      <c r="H70" s="193"/>
      <c r="I70" s="204"/>
    </row>
    <row r="74" spans="1:9" ht="45" customHeight="1">
      <c r="B74" s="294" t="s">
        <v>1618</v>
      </c>
    </row>
  </sheetData>
  <mergeCells count="1">
    <mergeCell ref="A1:F1"/>
  </mergeCells>
  <pageMargins left="0" right="0" top="0.25" bottom="0.25" header="0.3" footer="0.3"/>
  <pageSetup scale="65" orientation="portrait" r:id="rId1"/>
  <rowBreaks count="3" manualBreakCount="3">
    <brk id="25" max="5" man="1"/>
    <brk id="48" max="5" man="1"/>
    <brk id="70" max="16383" man="1"/>
  </rowBreaks>
  <colBreaks count="1" manualBreakCount="1">
    <brk id="6" max="1048575" man="1"/>
  </col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H52"/>
  <sheetViews>
    <sheetView showGridLines="0" zoomScale="80" zoomScaleNormal="80" workbookViewId="0">
      <pane xSplit="3" ySplit="2" topLeftCell="D30" activePane="bottomRight" state="frozen"/>
      <selection pane="topRight" activeCell="D1" sqref="D1"/>
      <selection pane="bottomLeft" activeCell="A3" sqref="A3"/>
      <selection pane="bottomRight" activeCell="F36" sqref="F36"/>
    </sheetView>
  </sheetViews>
  <sheetFormatPr defaultColWidth="9" defaultRowHeight="15.5"/>
  <cols>
    <col min="1" max="1" width="4.1640625" style="57" customWidth="1"/>
    <col min="2" max="2" width="6.83203125" style="57" customWidth="1"/>
    <col min="3" max="3" width="43.58203125" style="57" customWidth="1"/>
    <col min="4" max="4" width="16.6640625" style="57" customWidth="1"/>
    <col min="5" max="5" width="15.58203125" style="57" customWidth="1"/>
    <col min="6" max="6" width="19.4140625" style="57" customWidth="1"/>
    <col min="7" max="7" width="16.33203125" style="57" customWidth="1"/>
    <col min="8" max="8" width="13.08203125" style="57" customWidth="1"/>
    <col min="9" max="9" width="16" style="57" bestFit="1" customWidth="1"/>
    <col min="10" max="10" width="17.83203125" style="57" bestFit="1" customWidth="1"/>
    <col min="11" max="11" width="22.33203125" style="57" customWidth="1"/>
    <col min="12" max="12" width="9.58203125" style="57" customWidth="1"/>
    <col min="13" max="13" width="14.1640625" style="57" customWidth="1"/>
    <col min="14" max="15" width="17" style="57" customWidth="1"/>
    <col min="16" max="16" width="24.1640625" style="57" customWidth="1"/>
    <col min="17" max="17" width="13.1640625" style="57" customWidth="1"/>
    <col min="18" max="18" width="17.08203125" style="57" customWidth="1"/>
    <col min="19" max="19" width="19" style="57" customWidth="1"/>
    <col min="20" max="21" width="16.08203125" style="57" customWidth="1"/>
    <col min="22" max="22" width="21.58203125" style="57" customWidth="1"/>
    <col min="23" max="23" width="19.1640625" style="57" bestFit="1" customWidth="1"/>
    <col min="24" max="24" width="9.58203125" style="57" customWidth="1"/>
    <col min="25" max="25" width="30.08203125" style="57" bestFit="1" customWidth="1"/>
    <col min="26" max="26" width="10.6640625" style="57" bestFit="1" customWidth="1"/>
    <col min="27" max="37" width="9.1640625" style="57" customWidth="1"/>
    <col min="38" max="38" width="16.58203125" style="57" customWidth="1"/>
    <col min="39" max="39" width="16.83203125" style="57" customWidth="1"/>
    <col min="40" max="40" width="9.1640625" style="57" customWidth="1"/>
    <col min="41" max="41" width="24.5" style="57" customWidth="1"/>
    <col min="42" max="42" width="22.33203125" style="57" customWidth="1"/>
    <col min="43" max="43" width="19.1640625" style="57" bestFit="1" customWidth="1"/>
    <col min="44" max="44" width="9.1640625" style="57" customWidth="1"/>
    <col min="45" max="45" width="23" style="57" customWidth="1"/>
    <col min="46" max="46" width="9.1640625" style="57" customWidth="1"/>
    <col min="47" max="47" width="10.33203125" style="57" customWidth="1"/>
    <col min="48" max="16384" width="9" style="57"/>
  </cols>
  <sheetData>
    <row r="1" spans="2:35" ht="73.75" customHeight="1">
      <c r="B1"/>
      <c r="C1"/>
      <c r="D1" s="765" t="s">
        <v>2475</v>
      </c>
      <c r="E1" s="766" t="s">
        <v>2476</v>
      </c>
      <c r="F1" s="767" t="s">
        <v>2477</v>
      </c>
      <c r="G1" s="768" t="s">
        <v>2971</v>
      </c>
      <c r="H1" s="769" t="s">
        <v>2976</v>
      </c>
      <c r="I1" s="769" t="s">
        <v>3130</v>
      </c>
      <c r="J1" s="770" t="s">
        <v>2624</v>
      </c>
      <c r="K1" s="770" t="s">
        <v>2625</v>
      </c>
      <c r="L1" s="912" t="s">
        <v>3136</v>
      </c>
      <c r="M1" s="912" t="s">
        <v>3137</v>
      </c>
      <c r="N1" s="912" t="s">
        <v>3138</v>
      </c>
      <c r="O1" s="912" t="s">
        <v>3139</v>
      </c>
    </row>
    <row r="2" spans="2:35">
      <c r="B2"/>
      <c r="C2" s="757" t="s">
        <v>3024</v>
      </c>
      <c r="D2" s="756">
        <f>HRP_ref!C2</f>
        <v>129272</v>
      </c>
      <c r="E2" s="756">
        <f>HRP_ref!D2</f>
        <v>110020</v>
      </c>
      <c r="F2" s="756">
        <f>HRP_ref!E2</f>
        <v>116122.71246319922</v>
      </c>
      <c r="G2" s="756">
        <f>HRP_ref!F2</f>
        <v>113597.57999999999</v>
      </c>
      <c r="H2" s="756">
        <f>HRP_ref!G2</f>
        <v>6500</v>
      </c>
      <c r="I2" s="756">
        <f>HRP_ref!H2</f>
        <v>50</v>
      </c>
      <c r="J2" s="756">
        <f>HRP_ref!I2</f>
        <v>108198.71246319922</v>
      </c>
      <c r="K2" s="756">
        <f>HRP_ref!J2</f>
        <v>60327</v>
      </c>
      <c r="L2" s="756">
        <f>HRP_ref!K2</f>
        <v>210</v>
      </c>
      <c r="M2" s="756">
        <f>HRP_ref!L2</f>
        <v>0</v>
      </c>
      <c r="N2" s="756">
        <f>HRP_ref!M2</f>
        <v>6500</v>
      </c>
      <c r="O2" s="756">
        <f>HRP_ref!N2</f>
        <v>50</v>
      </c>
      <c r="U2"/>
      <c r="V2" s="448"/>
      <c r="W2" s="448"/>
      <c r="X2" s="448"/>
    </row>
    <row r="3" spans="2:35" s="58" customFormat="1">
      <c r="B3"/>
      <c r="C3"/>
      <c r="D3" s="57"/>
      <c r="E3" s="57"/>
      <c r="F3" s="57"/>
      <c r="G3" s="57"/>
      <c r="H3" s="57"/>
      <c r="O3" s="57"/>
      <c r="P3" s="57"/>
      <c r="Q3" s="57"/>
      <c r="R3" s="57"/>
      <c r="S3"/>
      <c r="U3" s="448"/>
      <c r="V3" s="448"/>
      <c r="W3" s="448"/>
      <c r="Y3" s="57"/>
      <c r="Z3" s="57"/>
      <c r="AA3" s="57"/>
      <c r="AB3" s="57"/>
      <c r="AC3" s="57"/>
    </row>
    <row r="4" spans="2:35">
      <c r="B4" s="1020" t="s">
        <v>34</v>
      </c>
      <c r="C4" s="1021" t="s">
        <v>34</v>
      </c>
      <c r="K4" s="1130"/>
      <c r="L4" s="1130"/>
      <c r="M4" s="1130"/>
      <c r="S4"/>
    </row>
    <row r="5" spans="2:35">
      <c r="B5"/>
      <c r="C5"/>
      <c r="D5" s="386" t="s">
        <v>2620</v>
      </c>
      <c r="E5"/>
      <c r="F5"/>
      <c r="G5"/>
      <c r="H5"/>
      <c r="I5"/>
      <c r="J5" s="347"/>
      <c r="K5" s="1130"/>
      <c r="L5" s="1130"/>
      <c r="M5" s="1130"/>
      <c r="O5"/>
      <c r="P5"/>
      <c r="Q5"/>
      <c r="R5"/>
      <c r="S5"/>
      <c r="U5" s="448"/>
      <c r="V5" s="448"/>
      <c r="W5" s="448"/>
    </row>
    <row r="6" spans="2:35" ht="62">
      <c r="B6" s="1021"/>
      <c r="C6" s="1040" t="s">
        <v>1630</v>
      </c>
      <c r="D6" s="1041" t="s">
        <v>2475</v>
      </c>
      <c r="E6" s="1042" t="s">
        <v>2476</v>
      </c>
      <c r="F6" s="1043" t="s">
        <v>2477</v>
      </c>
      <c r="G6" s="1048" t="s">
        <v>2971</v>
      </c>
      <c r="H6" s="1050" t="s">
        <v>2976</v>
      </c>
      <c r="I6" s="1046" t="s">
        <v>2624</v>
      </c>
      <c r="J6" s="1046" t="s">
        <v>2625</v>
      </c>
      <c r="K6"/>
      <c r="L6"/>
      <c r="M6"/>
      <c r="O6"/>
      <c r="P6"/>
      <c r="Q6"/>
      <c r="R6"/>
      <c r="S6"/>
      <c r="T6"/>
      <c r="U6" s="448"/>
      <c r="V6" s="448"/>
      <c r="W6" s="448"/>
      <c r="X6"/>
      <c r="AD6" s="384"/>
      <c r="AE6" s="384"/>
      <c r="AF6" s="384"/>
      <c r="AG6" s="384"/>
      <c r="AH6" s="384"/>
      <c r="AI6" s="384"/>
    </row>
    <row r="7" spans="2:35">
      <c r="B7" s="1022" t="s">
        <v>293</v>
      </c>
      <c r="C7" s="1039"/>
      <c r="D7" s="1036"/>
      <c r="E7" s="1037"/>
      <c r="F7" s="1038"/>
      <c r="G7" s="1047"/>
      <c r="H7" s="1049"/>
      <c r="I7" s="1045"/>
      <c r="J7" s="1045"/>
      <c r="K7"/>
      <c r="L7"/>
      <c r="M7"/>
      <c r="O7"/>
      <c r="P7"/>
      <c r="Q7"/>
      <c r="R7"/>
      <c r="S7"/>
      <c r="T7"/>
      <c r="U7" s="448"/>
      <c r="V7" s="448"/>
      <c r="W7" s="448"/>
      <c r="X7"/>
    </row>
    <row r="8" spans="2:35">
      <c r="B8" s="1034" t="s">
        <v>3171</v>
      </c>
      <c r="C8" s="1039">
        <v>129038</v>
      </c>
      <c r="D8" s="1036">
        <v>121785</v>
      </c>
      <c r="E8" s="1037">
        <v>109882</v>
      </c>
      <c r="F8" s="1038">
        <v>109161.44648994514</v>
      </c>
      <c r="G8" s="1047">
        <v>106127.4</v>
      </c>
      <c r="H8" s="1049">
        <v>5300</v>
      </c>
      <c r="I8" s="1045">
        <v>102225.44648994514</v>
      </c>
      <c r="J8" s="1045">
        <v>58286</v>
      </c>
      <c r="K8"/>
      <c r="L8"/>
      <c r="M8"/>
      <c r="O8"/>
      <c r="P8"/>
      <c r="Q8"/>
      <c r="R8"/>
      <c r="S8"/>
      <c r="T8"/>
      <c r="U8" s="448"/>
      <c r="V8" s="448"/>
      <c r="W8" s="448"/>
      <c r="X8"/>
      <c r="Y8"/>
      <c r="Z8"/>
      <c r="AA8"/>
      <c r="AB8"/>
      <c r="AC8"/>
    </row>
    <row r="9" spans="2:35">
      <c r="B9" s="1034" t="s">
        <v>3172</v>
      </c>
      <c r="C9" s="1039">
        <v>133811</v>
      </c>
      <c r="D9" s="1036">
        <v>127145</v>
      </c>
      <c r="E9" s="1037">
        <v>32812</v>
      </c>
      <c r="F9" s="1038">
        <v>103123.78760127707</v>
      </c>
      <c r="G9" s="1047">
        <v>112320.72</v>
      </c>
      <c r="H9" s="1049">
        <v>2450</v>
      </c>
      <c r="I9" s="1045">
        <v>97923.787601277072</v>
      </c>
      <c r="J9" s="1045">
        <v>33456</v>
      </c>
      <c r="K9" s="59"/>
      <c r="M9"/>
      <c r="N9"/>
      <c r="O9"/>
      <c r="P9"/>
      <c r="Q9"/>
      <c r="R9"/>
      <c r="S9"/>
      <c r="T9"/>
      <c r="U9" s="448"/>
      <c r="V9" s="448"/>
      <c r="W9" s="448"/>
      <c r="X9"/>
      <c r="Y9"/>
    </row>
    <row r="10" spans="2:35">
      <c r="B10" s="1034" t="s">
        <v>3173</v>
      </c>
      <c r="C10" s="1039">
        <v>134494</v>
      </c>
      <c r="D10" s="1036">
        <v>127189</v>
      </c>
      <c r="E10" s="1037">
        <v>65139</v>
      </c>
      <c r="F10" s="1038">
        <v>112160.38636363635</v>
      </c>
      <c r="G10" s="1047">
        <v>111695.45999999999</v>
      </c>
      <c r="H10" s="1049">
        <v>600</v>
      </c>
      <c r="I10" s="1045">
        <v>105714.38636363635</v>
      </c>
      <c r="J10" s="1045">
        <v>36393</v>
      </c>
      <c r="K10" s="59"/>
      <c r="M10"/>
      <c r="N10"/>
      <c r="O10"/>
      <c r="P10"/>
      <c r="Q10"/>
      <c r="R10"/>
      <c r="S10" s="448"/>
      <c r="T10" s="448"/>
      <c r="U10" s="448"/>
      <c r="V10" s="448"/>
      <c r="W10" s="448"/>
      <c r="X10"/>
      <c r="Y10"/>
    </row>
    <row r="11" spans="2:35">
      <c r="B11" s="1022" t="s">
        <v>1621</v>
      </c>
      <c r="C11" s="1039">
        <v>397343</v>
      </c>
      <c r="D11" s="1036">
        <v>376119</v>
      </c>
      <c r="E11" s="1037">
        <v>207833</v>
      </c>
      <c r="F11" s="1038">
        <v>324445.62045485858</v>
      </c>
      <c r="G11" s="1047">
        <v>330143.57999999996</v>
      </c>
      <c r="H11" s="1049">
        <v>8350</v>
      </c>
      <c r="I11" s="1045">
        <v>305863.62045485858</v>
      </c>
      <c r="J11" s="1045">
        <v>128135</v>
      </c>
      <c r="R11"/>
      <c r="S11" s="448"/>
      <c r="T11" s="448"/>
      <c r="U11" s="448"/>
      <c r="V11" s="448"/>
      <c r="W11" s="448"/>
    </row>
    <row r="12" spans="2:35">
      <c r="B12"/>
      <c r="C12"/>
      <c r="D12"/>
      <c r="E12"/>
      <c r="F12"/>
      <c r="G12"/>
      <c r="H12"/>
      <c r="I12"/>
      <c r="J12"/>
      <c r="M12"/>
      <c r="N12"/>
      <c r="O12"/>
      <c r="P12"/>
      <c r="Q12"/>
      <c r="S12"/>
      <c r="T12"/>
      <c r="U12"/>
      <c r="V12"/>
      <c r="W12"/>
    </row>
    <row r="13" spans="2:35">
      <c r="C13" s="149"/>
      <c r="D13" s="387"/>
      <c r="E13" s="149"/>
      <c r="F13" s="149"/>
      <c r="M13"/>
      <c r="N13"/>
      <c r="O13"/>
      <c r="P13" s="670">
        <v>0.47395118852676554</v>
      </c>
      <c r="Q13" s="809">
        <v>0.52604881147323446</v>
      </c>
      <c r="R13" s="670">
        <v>0.36707281803424513</v>
      </c>
      <c r="S13" s="670">
        <v>0.54496768878701107</v>
      </c>
      <c r="T13" s="670">
        <v>8.795949317874395E-2</v>
      </c>
      <c r="U13"/>
      <c r="W13"/>
      <c r="X13"/>
      <c r="Y13"/>
      <c r="Z13"/>
    </row>
    <row r="14" spans="2:35" ht="16" thickBot="1">
      <c r="C14" s="149"/>
      <c r="D14" s="388"/>
      <c r="E14" s="149"/>
      <c r="F14" s="149"/>
      <c r="Q14" s="57" t="s">
        <v>3146</v>
      </c>
    </row>
    <row r="15" spans="2:35" ht="16" thickBot="1">
      <c r="G15" s="816" t="s">
        <v>1625</v>
      </c>
      <c r="H15" s="817"/>
      <c r="I15" s="817"/>
      <c r="J15" s="817"/>
      <c r="K15" s="817"/>
      <c r="L15" s="817"/>
      <c r="M15" s="817"/>
      <c r="N15" s="817"/>
      <c r="P15" s="809"/>
      <c r="Q15" s="59"/>
      <c r="R15" s="585" t="s">
        <v>1891</v>
      </c>
      <c r="S15" s="586"/>
      <c r="T15" s="1131" t="s">
        <v>1892</v>
      </c>
      <c r="U15" s="1131"/>
      <c r="V15" s="1132"/>
    </row>
    <row r="16" spans="2:35" ht="60" customHeight="1" thickTop="1">
      <c r="C16" s="72" t="s">
        <v>1622</v>
      </c>
      <c r="D16" s="583" t="s">
        <v>1623</v>
      </c>
      <c r="E16" s="583" t="s">
        <v>1624</v>
      </c>
      <c r="F16" s="748" t="s">
        <v>1631</v>
      </c>
      <c r="G16" s="844" t="s">
        <v>1082</v>
      </c>
      <c r="H16" s="845" t="s">
        <v>3141</v>
      </c>
      <c r="I16" s="845" t="s">
        <v>3142</v>
      </c>
      <c r="J16" s="845" t="s">
        <v>3143</v>
      </c>
      <c r="K16" s="846" t="s">
        <v>230</v>
      </c>
      <c r="L16" s="850" t="s">
        <v>3168</v>
      </c>
      <c r="M16" s="850" t="s">
        <v>3151</v>
      </c>
      <c r="N16" s="850" t="s">
        <v>3152</v>
      </c>
      <c r="O16" s="838" t="s">
        <v>2894</v>
      </c>
      <c r="P16" s="751" t="s">
        <v>1981</v>
      </c>
      <c r="Q16" s="73" t="s">
        <v>1982</v>
      </c>
      <c r="R16" s="587" t="s">
        <v>3144</v>
      </c>
      <c r="S16" s="588" t="s">
        <v>3145</v>
      </c>
      <c r="T16" s="588" t="s">
        <v>3147</v>
      </c>
      <c r="U16" s="588" t="s">
        <v>3148</v>
      </c>
      <c r="V16" s="589" t="s">
        <v>3149</v>
      </c>
      <c r="W16" s="73" t="s">
        <v>1627</v>
      </c>
    </row>
    <row r="17" spans="1:60" ht="34" customHeight="1">
      <c r="C17" s="779" t="s">
        <v>2951</v>
      </c>
      <c r="D17" s="764" t="s">
        <v>293</v>
      </c>
      <c r="E17" s="764">
        <v>1041892.4324525243</v>
      </c>
      <c r="F17" s="820">
        <v>434841.37338480778</v>
      </c>
      <c r="G17" s="1009">
        <f>GETPIVOTDATA(" HRP1",$B$6,"Reporting Period","2023_Q3","State","Rakhine")</f>
        <v>127189</v>
      </c>
      <c r="H17" s="825">
        <v>43766</v>
      </c>
      <c r="I17" s="999">
        <v>23870.666666666668</v>
      </c>
      <c r="J17" s="999"/>
      <c r="K17" s="999"/>
      <c r="L17" s="999"/>
      <c r="M17" s="1000">
        <v>266.66666666666669</v>
      </c>
      <c r="N17" s="833"/>
      <c r="O17" s="839">
        <f t="shared" ref="O17:O24" si="0">SUM(G17:N17)</f>
        <v>195092.33333333331</v>
      </c>
      <c r="P17" s="823">
        <f t="shared" ref="P17:P24" si="1">O17/F17</f>
        <v>0.44865172744427112</v>
      </c>
      <c r="Q17" s="824">
        <f t="shared" ref="Q17:Q19" si="2">1-P17</f>
        <v>0.55134827255572882</v>
      </c>
      <c r="R17" s="764">
        <f>O17*$P$13</f>
        <v>92464.243255793248</v>
      </c>
      <c r="S17" s="764">
        <f t="shared" ref="S17:S24" si="3">O17*$Q$13</f>
        <v>102628.09007754007</v>
      </c>
      <c r="T17" s="764">
        <f t="shared" ref="T17:T24" si="4">O17*$R$13</f>
        <v>71613.092573542948</v>
      </c>
      <c r="U17" s="764">
        <f t="shared" ref="U17:U24" si="5">O17*$S$13</f>
        <v>106319.01799673181</v>
      </c>
      <c r="V17" s="764">
        <f t="shared" ref="V17:V24" si="6">O17*$T$13</f>
        <v>17160.222763058573</v>
      </c>
      <c r="W17" s="764">
        <f t="shared" ref="W17:W24" si="7">F17-O17</f>
        <v>239749.04005147447</v>
      </c>
    </row>
    <row r="18" spans="1:60" ht="34" customHeight="1">
      <c r="C18" s="782" t="s">
        <v>2952</v>
      </c>
      <c r="D18" s="762" t="s">
        <v>293</v>
      </c>
      <c r="E18" s="762">
        <v>1041892.4324525243</v>
      </c>
      <c r="F18" s="762">
        <v>434841.37338480778</v>
      </c>
      <c r="G18" s="1010">
        <f>GETPIVOTDATA(" HRP2",$B$6,"Reporting Period","2023_Q3","State","Rakhine")</f>
        <v>65139</v>
      </c>
      <c r="H18" s="826">
        <v>39109</v>
      </c>
      <c r="I18" s="1001">
        <v>23993</v>
      </c>
      <c r="J18" s="1001"/>
      <c r="K18" s="1001"/>
      <c r="L18" s="1001"/>
      <c r="M18" s="1002">
        <v>3215</v>
      </c>
      <c r="N18" s="834"/>
      <c r="O18" s="839">
        <f>SUM(G18:N18)</f>
        <v>131456</v>
      </c>
      <c r="P18" s="795">
        <f t="shared" si="1"/>
        <v>0.30230794042605869</v>
      </c>
      <c r="Q18" s="763">
        <f t="shared" si="2"/>
        <v>0.69769205957394131</v>
      </c>
      <c r="R18" s="762">
        <f t="shared" ref="R18:R24" si="8">O18*$P$13</f>
        <v>62303.727438974493</v>
      </c>
      <c r="S18" s="762">
        <f t="shared" si="3"/>
        <v>69152.272561025515</v>
      </c>
      <c r="T18" s="762">
        <f t="shared" si="4"/>
        <v>48253.924367509731</v>
      </c>
      <c r="U18" s="762">
        <f t="shared" si="5"/>
        <v>71639.272497185331</v>
      </c>
      <c r="V18" s="762">
        <f t="shared" si="6"/>
        <v>11562.803135304965</v>
      </c>
      <c r="W18" s="762">
        <f t="shared" si="7"/>
        <v>303385.37338480778</v>
      </c>
    </row>
    <row r="19" spans="1:60" ht="34" customHeight="1">
      <c r="B19" s="149"/>
      <c r="C19" s="781" t="s">
        <v>2953</v>
      </c>
      <c r="D19" s="760" t="s">
        <v>293</v>
      </c>
      <c r="E19" s="760">
        <v>1041892.4324525243</v>
      </c>
      <c r="F19" s="760">
        <v>494284.62298100966</v>
      </c>
      <c r="G19" s="1011">
        <f>F2</f>
        <v>116122.71246319922</v>
      </c>
      <c r="H19" s="827">
        <v>95914</v>
      </c>
      <c r="I19" s="1003">
        <v>47948</v>
      </c>
      <c r="J19" s="1003"/>
      <c r="K19" s="1003"/>
      <c r="L19" s="1003"/>
      <c r="M19" s="1004">
        <v>30002</v>
      </c>
      <c r="N19" s="835"/>
      <c r="O19" s="839">
        <f t="shared" si="0"/>
        <v>289986.71246319922</v>
      </c>
      <c r="P19" s="796">
        <f t="shared" si="1"/>
        <v>0.58667961530808221</v>
      </c>
      <c r="Q19" s="761">
        <f t="shared" si="2"/>
        <v>0.41332038469191779</v>
      </c>
      <c r="R19" s="760">
        <f t="shared" si="8"/>
        <v>137439.54702890269</v>
      </c>
      <c r="S19" s="760">
        <f t="shared" si="3"/>
        <v>152547.16543429653</v>
      </c>
      <c r="T19" s="760">
        <f t="shared" si="4"/>
        <v>106446.23973635289</v>
      </c>
      <c r="U19" s="760">
        <f t="shared" si="5"/>
        <v>158033.38847001322</v>
      </c>
      <c r="V19" s="760">
        <f t="shared" si="6"/>
        <v>25507.084256833154</v>
      </c>
      <c r="W19" s="760">
        <f t="shared" si="7"/>
        <v>204297.91051781044</v>
      </c>
    </row>
    <row r="20" spans="1:60" s="584" customFormat="1" ht="34" customHeight="1">
      <c r="B20" s="658"/>
      <c r="C20" s="784" t="s">
        <v>2955</v>
      </c>
      <c r="D20" s="758" t="s">
        <v>293</v>
      </c>
      <c r="E20" s="758"/>
      <c r="F20" s="794">
        <v>119002.4686490505</v>
      </c>
      <c r="G20" s="1012">
        <f>G2</f>
        <v>113597.57999999999</v>
      </c>
      <c r="H20" s="819"/>
      <c r="I20" s="1005">
        <v>30001.919999999998</v>
      </c>
      <c r="J20" s="1005"/>
      <c r="K20" s="1005"/>
      <c r="L20" s="1005"/>
      <c r="M20" s="1005"/>
      <c r="N20" s="836"/>
      <c r="O20" s="839">
        <f t="shared" si="0"/>
        <v>143599.5</v>
      </c>
      <c r="P20" s="800">
        <f t="shared" si="1"/>
        <v>1.206693454599572</v>
      </c>
      <c r="Q20" s="759">
        <f t="shared" ref="Q20" si="9">1-P20</f>
        <v>-0.206693454599572</v>
      </c>
      <c r="R20" s="758">
        <f t="shared" si="8"/>
        <v>68059.153696849273</v>
      </c>
      <c r="S20" s="758">
        <f t="shared" si="3"/>
        <v>75540.346303150727</v>
      </c>
      <c r="T20" s="758">
        <f t="shared" si="4"/>
        <v>52711.47313330858</v>
      </c>
      <c r="U20" s="758">
        <f t="shared" si="5"/>
        <v>78257.087625970395</v>
      </c>
      <c r="V20" s="758">
        <f t="shared" si="6"/>
        <v>12630.939240721042</v>
      </c>
      <c r="W20" s="758">
        <f t="shared" si="7"/>
        <v>-24597.031350949503</v>
      </c>
      <c r="X20" s="758"/>
      <c r="Y20" s="758"/>
      <c r="Z20" s="758"/>
      <c r="AA20" s="758"/>
      <c r="AB20" s="758"/>
      <c r="AC20" s="758"/>
      <c r="AD20" s="758"/>
    </row>
    <row r="21" spans="1:60" s="584" customFormat="1" ht="34" customHeight="1">
      <c r="B21" s="658"/>
      <c r="C21" s="783" t="s">
        <v>3127</v>
      </c>
      <c r="D21" s="721" t="s">
        <v>293</v>
      </c>
      <c r="E21" s="728">
        <v>72932.470271676706</v>
      </c>
      <c r="F21" s="749">
        <v>36373.154999999999</v>
      </c>
      <c r="G21" s="1013">
        <f>H2</f>
        <v>6500</v>
      </c>
      <c r="H21" s="847"/>
      <c r="I21" s="1006"/>
      <c r="J21" s="1006"/>
      <c r="K21" s="1006"/>
      <c r="L21" s="1006"/>
      <c r="M21" s="1006"/>
      <c r="N21" s="841"/>
      <c r="O21" s="839">
        <f t="shared" si="0"/>
        <v>6500</v>
      </c>
      <c r="P21" s="798">
        <f t="shared" si="1"/>
        <v>0.17870322219779947</v>
      </c>
      <c r="Q21" s="799">
        <f t="shared" ref="Q21" si="10">1-P21</f>
        <v>0.82129677780220056</v>
      </c>
      <c r="R21" s="729">
        <f t="shared" si="8"/>
        <v>3080.6827254239761</v>
      </c>
      <c r="S21" s="729">
        <f t="shared" si="3"/>
        <v>3419.3172745760239</v>
      </c>
      <c r="T21" s="729">
        <f t="shared" si="4"/>
        <v>2385.9733172225933</v>
      </c>
      <c r="U21" s="729">
        <f t="shared" si="5"/>
        <v>3542.2899771155721</v>
      </c>
      <c r="V21" s="729">
        <f t="shared" si="6"/>
        <v>571.73670566183569</v>
      </c>
      <c r="W21" s="729">
        <f t="shared" si="7"/>
        <v>29873.154999999999</v>
      </c>
    </row>
    <row r="22" spans="1:60" s="584" customFormat="1" ht="34" customHeight="1">
      <c r="B22" s="658"/>
      <c r="C22" s="783" t="s">
        <v>3128</v>
      </c>
      <c r="D22" s="721" t="s">
        <v>293</v>
      </c>
      <c r="E22" s="728">
        <v>41675.697298100975</v>
      </c>
      <c r="F22" s="749">
        <v>27979.350000000002</v>
      </c>
      <c r="G22" s="1013">
        <f>I2</f>
        <v>50</v>
      </c>
      <c r="H22" s="847"/>
      <c r="I22" s="1006"/>
      <c r="J22" s="1006"/>
      <c r="K22" s="1006"/>
      <c r="L22" s="1006"/>
      <c r="M22" s="1006"/>
      <c r="N22" s="841"/>
      <c r="O22" s="839">
        <f t="shared" si="0"/>
        <v>50</v>
      </c>
      <c r="P22" s="798">
        <f t="shared" si="1"/>
        <v>1.7870322219779944E-3</v>
      </c>
      <c r="Q22" s="799">
        <f t="shared" ref="Q22" si="11">1-P22</f>
        <v>0.99821296777802204</v>
      </c>
      <c r="R22" s="729">
        <f t="shared" si="8"/>
        <v>23.697559426338277</v>
      </c>
      <c r="S22" s="729">
        <f t="shared" si="3"/>
        <v>26.302440573661723</v>
      </c>
      <c r="T22" s="729">
        <f t="shared" si="4"/>
        <v>18.353640901712257</v>
      </c>
      <c r="U22" s="729">
        <f t="shared" si="5"/>
        <v>27.248384439350552</v>
      </c>
      <c r="V22" s="729">
        <f t="shared" si="6"/>
        <v>4.3979746589371977</v>
      </c>
      <c r="W22" s="729">
        <f t="shared" si="7"/>
        <v>27929.350000000002</v>
      </c>
    </row>
    <row r="23" spans="1:60" ht="34" customHeight="1">
      <c r="B23" s="778"/>
      <c r="C23" s="780" t="s">
        <v>3140</v>
      </c>
      <c r="D23" s="582" t="s">
        <v>293</v>
      </c>
      <c r="E23" s="579">
        <v>1041892.4324525243</v>
      </c>
      <c r="F23" s="750">
        <v>494284.62298100966</v>
      </c>
      <c r="G23" s="1014">
        <f>K2</f>
        <v>60327</v>
      </c>
      <c r="H23" s="818">
        <v>15049</v>
      </c>
      <c r="I23" s="1007">
        <v>19348</v>
      </c>
      <c r="J23" s="1007"/>
      <c r="K23" s="1007"/>
      <c r="L23" s="1007"/>
      <c r="M23" s="1007">
        <v>1850</v>
      </c>
      <c r="N23" s="837"/>
      <c r="O23" s="839">
        <f t="shared" si="0"/>
        <v>96574</v>
      </c>
      <c r="P23" s="752">
        <f t="shared" si="1"/>
        <v>0.19538135622663375</v>
      </c>
      <c r="Q23" s="581">
        <f t="shared" ref="Q23" si="12">1-P23</f>
        <v>0.80461864377336623</v>
      </c>
      <c r="R23" s="580">
        <f t="shared" si="8"/>
        <v>45771.362080783852</v>
      </c>
      <c r="S23" s="580">
        <f t="shared" si="3"/>
        <v>50802.637919216148</v>
      </c>
      <c r="T23" s="580">
        <f t="shared" si="4"/>
        <v>35449.690328839191</v>
      </c>
      <c r="U23" s="580">
        <f t="shared" si="5"/>
        <v>52629.709576916808</v>
      </c>
      <c r="V23" s="580">
        <f t="shared" si="6"/>
        <v>8494.6000942440187</v>
      </c>
      <c r="W23" s="580">
        <f t="shared" si="7"/>
        <v>397710.62298100966</v>
      </c>
    </row>
    <row r="24" spans="1:60" ht="31.5" thickBot="1">
      <c r="B24" s="778"/>
      <c r="C24" s="780" t="s">
        <v>3286</v>
      </c>
      <c r="D24" s="582" t="s">
        <v>293</v>
      </c>
      <c r="E24" s="579">
        <v>1041892.4324525243</v>
      </c>
      <c r="F24" s="750">
        <v>494284.62298100966</v>
      </c>
      <c r="G24" s="1015">
        <f>'HRP addemdum'!G2</f>
        <v>132157</v>
      </c>
      <c r="H24" s="842">
        <v>92971</v>
      </c>
      <c r="I24" s="1008">
        <v>79858</v>
      </c>
      <c r="J24" s="1008"/>
      <c r="K24" s="1008"/>
      <c r="L24" s="1008"/>
      <c r="M24" s="1008">
        <v>35108</v>
      </c>
      <c r="N24" s="843"/>
      <c r="O24" s="840">
        <f t="shared" si="0"/>
        <v>340094</v>
      </c>
      <c r="P24" s="752">
        <f t="shared" si="1"/>
        <v>0.68805296419886075</v>
      </c>
      <c r="Q24" s="581">
        <f t="shared" ref="Q24" si="13">1-P24</f>
        <v>0.31194703580113925</v>
      </c>
      <c r="R24" s="580">
        <f t="shared" si="8"/>
        <v>161187.9555108218</v>
      </c>
      <c r="S24" s="580">
        <f t="shared" si="3"/>
        <v>178906.0444891782</v>
      </c>
      <c r="T24" s="580">
        <f t="shared" si="4"/>
        <v>124839.26297653856</v>
      </c>
      <c r="U24" s="580">
        <f t="shared" si="5"/>
        <v>185340.24115032973</v>
      </c>
      <c r="V24" s="580">
        <f t="shared" si="6"/>
        <v>29914.495873131746</v>
      </c>
      <c r="W24" s="580">
        <f t="shared" si="7"/>
        <v>154190.62298100966</v>
      </c>
    </row>
    <row r="25" spans="1:60" ht="16" thickTop="1">
      <c r="C25"/>
      <c r="D25"/>
      <c r="V25"/>
      <c r="W25"/>
      <c r="AP25"/>
      <c r="AQ25"/>
    </row>
    <row r="26" spans="1:60">
      <c r="C26"/>
      <c r="D26"/>
      <c r="I26" s="59"/>
    </row>
    <row r="27" spans="1:60" ht="23.5">
      <c r="A27" s="339" t="s">
        <v>293</v>
      </c>
      <c r="B27" s="337"/>
      <c r="C27" s="337"/>
      <c r="D27" s="337"/>
      <c r="E27" s="337"/>
      <c r="F27" s="337"/>
      <c r="G27" s="337"/>
      <c r="H27" s="337"/>
      <c r="I27" s="337"/>
      <c r="J27" s="337"/>
      <c r="K27" s="337"/>
      <c r="L27" s="337"/>
      <c r="M27" s="337"/>
      <c r="N27" s="337"/>
      <c r="O27" s="337"/>
      <c r="P27" s="337"/>
      <c r="Q27" s="337"/>
      <c r="R27" s="337"/>
      <c r="S27" s="337"/>
      <c r="T27" s="337"/>
      <c r="U27" s="337"/>
      <c r="V27" s="338"/>
      <c r="W27" s="338"/>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row>
    <row r="29" spans="1:60">
      <c r="C29" s="688"/>
      <c r="D29" s="688"/>
    </row>
    <row r="30" spans="1:60">
      <c r="C30" s="688"/>
      <c r="D30" s="688"/>
    </row>
    <row r="31" spans="1:60">
      <c r="C31" s="688"/>
      <c r="D31" s="688"/>
    </row>
    <row r="32" spans="1:60">
      <c r="C32" s="150" t="s">
        <v>293</v>
      </c>
      <c r="D32" s="150" t="s">
        <v>2621</v>
      </c>
    </row>
    <row r="33" spans="2:60">
      <c r="C33" s="76" t="s">
        <v>1622</v>
      </c>
      <c r="D33" s="77" t="s">
        <v>1904</v>
      </c>
      <c r="E33" s="79" t="s">
        <v>1626</v>
      </c>
      <c r="F33" s="79" t="s">
        <v>1627</v>
      </c>
      <c r="P33" s="76" t="s">
        <v>1622</v>
      </c>
      <c r="Q33" s="77" t="s">
        <v>1904</v>
      </c>
      <c r="R33" s="79" t="s">
        <v>1626</v>
      </c>
      <c r="S33" s="79" t="s">
        <v>1627</v>
      </c>
      <c r="AL33" s="448"/>
      <c r="AM33" s="448"/>
      <c r="AT33" s="384"/>
      <c r="AU33" s="384"/>
      <c r="AV33" s="384"/>
      <c r="AW33" s="384"/>
      <c r="AX33" s="384"/>
      <c r="AY33" s="384"/>
      <c r="AZ33" s="384"/>
      <c r="BA33" s="384"/>
      <c r="BB33" s="384"/>
      <c r="BC33" s="384"/>
      <c r="BD33" s="384"/>
      <c r="BE33" s="384"/>
      <c r="BF33" s="384"/>
      <c r="BG33" s="384"/>
      <c r="BH33" s="384"/>
    </row>
    <row r="34" spans="2:60" ht="103" customHeight="1">
      <c r="B34" s="809"/>
      <c r="C34" s="723" t="s">
        <v>3128</v>
      </c>
      <c r="D34" s="724">
        <v>27979.350000000002</v>
      </c>
      <c r="E34" s="727">
        <f>G22+H22</f>
        <v>50</v>
      </c>
      <c r="F34" s="727">
        <f t="shared" ref="F34:F35" si="14">D34-E34</f>
        <v>27929.350000000002</v>
      </c>
      <c r="G34" s="785">
        <f>D34-E34</f>
        <v>27929.350000000002</v>
      </c>
      <c r="P34" s="723" t="s">
        <v>3128</v>
      </c>
      <c r="Q34" s="724">
        <f>F22</f>
        <v>27979.350000000002</v>
      </c>
      <c r="R34" s="727">
        <f>O22</f>
        <v>50</v>
      </c>
      <c r="S34" s="727">
        <f t="shared" ref="S34:S35" si="15">Q34-R34</f>
        <v>27929.350000000002</v>
      </c>
      <c r="AL34"/>
      <c r="AM34"/>
      <c r="AT34" s="384"/>
      <c r="AU34" s="384"/>
      <c r="AV34" s="384"/>
      <c r="AW34" s="384"/>
      <c r="AX34" s="384"/>
      <c r="AY34" s="384"/>
      <c r="AZ34" s="384"/>
      <c r="BA34" s="384"/>
      <c r="BB34" s="384"/>
      <c r="BC34" s="384"/>
      <c r="BD34" s="384"/>
      <c r="BE34" s="384"/>
      <c r="BF34" s="384"/>
      <c r="BG34" s="384"/>
      <c r="BH34" s="384"/>
    </row>
    <row r="35" spans="2:60" ht="64.5" customHeight="1">
      <c r="C35" s="723" t="s">
        <v>3131</v>
      </c>
      <c r="D35" s="724">
        <v>36373.154999999999</v>
      </c>
      <c r="E35" s="727">
        <f>G21+H21</f>
        <v>6500</v>
      </c>
      <c r="F35" s="727">
        <f t="shared" si="14"/>
        <v>29873.154999999999</v>
      </c>
      <c r="P35" s="723" t="s">
        <v>3131</v>
      </c>
      <c r="Q35" s="724">
        <f>F21</f>
        <v>36373.154999999999</v>
      </c>
      <c r="R35" s="727">
        <f>O21</f>
        <v>6500</v>
      </c>
      <c r="S35" s="727">
        <f t="shared" si="15"/>
        <v>29873.154999999999</v>
      </c>
      <c r="T35" s="59"/>
      <c r="AL35"/>
      <c r="AM35"/>
    </row>
    <row r="36" spans="2:60" ht="93">
      <c r="C36" s="722" t="s">
        <v>2955</v>
      </c>
      <c r="D36" s="725">
        <v>111917.40000000001</v>
      </c>
      <c r="E36" s="726">
        <f>G20+H20</f>
        <v>113597.57999999999</v>
      </c>
      <c r="F36" s="726"/>
      <c r="G36" s="59">
        <f>D36-E36</f>
        <v>-1680.1799999999785</v>
      </c>
      <c r="P36" s="722" t="s">
        <v>2955</v>
      </c>
      <c r="Q36" s="725">
        <f>F20</f>
        <v>119002.4686490505</v>
      </c>
      <c r="R36" s="726">
        <f>O20</f>
        <v>143599.5</v>
      </c>
      <c r="S36" s="726"/>
      <c r="T36" s="59">
        <f>Q36-R36</f>
        <v>-24597.031350949503</v>
      </c>
      <c r="AL36"/>
      <c r="AM36"/>
    </row>
    <row r="37" spans="2:60" ht="108.5">
      <c r="C37" s="75" t="s">
        <v>2478</v>
      </c>
      <c r="D37" s="82">
        <v>252911</v>
      </c>
      <c r="E37" s="82">
        <f>G19+H19</f>
        <v>212036.71246319922</v>
      </c>
      <c r="F37" s="82">
        <f>D37-E37</f>
        <v>40874.287536800781</v>
      </c>
      <c r="H37" s="59"/>
      <c r="P37" s="75" t="s">
        <v>2478</v>
      </c>
      <c r="Q37" s="82">
        <f>F19</f>
        <v>494284.62298100966</v>
      </c>
      <c r="R37" s="82">
        <f>O19</f>
        <v>289986.71246319922</v>
      </c>
      <c r="S37" s="82">
        <f>Q37-R37</f>
        <v>204297.91051781044</v>
      </c>
      <c r="X37" s="59">
        <f>SUM(X34:X36)</f>
        <v>0</v>
      </c>
      <c r="AP37" s="59"/>
    </row>
    <row r="38" spans="2:60" ht="77.5">
      <c r="C38" s="74" t="s">
        <v>2479</v>
      </c>
      <c r="D38" s="81">
        <v>252911</v>
      </c>
      <c r="E38" s="81">
        <f>G18+H18</f>
        <v>104248</v>
      </c>
      <c r="F38" s="81">
        <f>D38-E38</f>
        <v>148663</v>
      </c>
      <c r="P38" s="74" t="s">
        <v>2479</v>
      </c>
      <c r="Q38" s="81">
        <f>F18</f>
        <v>434841.37338480778</v>
      </c>
      <c r="R38" s="81">
        <f>O18</f>
        <v>131456</v>
      </c>
      <c r="S38" s="81">
        <f>Q38-R38</f>
        <v>303385.37338480778</v>
      </c>
    </row>
    <row r="39" spans="2:60" ht="77.5">
      <c r="C39" s="78" t="s">
        <v>2480</v>
      </c>
      <c r="D39" s="80">
        <v>252911</v>
      </c>
      <c r="E39" s="80">
        <f>G17+H17</f>
        <v>170955</v>
      </c>
      <c r="F39" s="80">
        <f>D39-E39</f>
        <v>81956</v>
      </c>
      <c r="P39" s="78" t="s">
        <v>2480</v>
      </c>
      <c r="Q39" s="80">
        <f>F17</f>
        <v>434841.37338480778</v>
      </c>
      <c r="R39" s="80">
        <f>O17</f>
        <v>195092.33333333331</v>
      </c>
      <c r="S39" s="80">
        <f>Q39-R39</f>
        <v>239749.04005147447</v>
      </c>
      <c r="V39"/>
      <c r="W39"/>
    </row>
    <row r="42" spans="2:60">
      <c r="C42"/>
      <c r="D42"/>
      <c r="E42" s="59"/>
    </row>
    <row r="49" spans="3:4">
      <c r="C49"/>
      <c r="D49"/>
    </row>
    <row r="50" spans="3:4">
      <c r="C50"/>
      <c r="D50"/>
    </row>
    <row r="51" spans="3:4">
      <c r="C51"/>
      <c r="D51"/>
    </row>
    <row r="52" spans="3:4">
      <c r="C52"/>
      <c r="D52"/>
    </row>
  </sheetData>
  <mergeCells count="2">
    <mergeCell ref="K4:M5"/>
    <mergeCell ref="T15:V15"/>
  </mergeCells>
  <phoneticPr fontId="149" type="noConversion"/>
  <pageMargins left="0.7" right="0.7" top="0.75" bottom="0.75" header="0.3" footer="0.3"/>
  <pageSetup orientation="portrait" r:id="rId2"/>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E0A9A-4228-43ED-BBF2-588274A4CDE9}">
  <dimension ref="A1:U55"/>
  <sheetViews>
    <sheetView showGridLines="0" topLeftCell="A2" zoomScale="90" zoomScaleNormal="90" workbookViewId="0">
      <pane xSplit="5" ySplit="3" topLeftCell="H40" activePane="bottomRight" state="frozen"/>
      <selection activeCell="A2" sqref="A2"/>
      <selection pane="topRight" activeCell="F2" sqref="F2"/>
      <selection pane="bottomLeft" activeCell="A5" sqref="A5"/>
      <selection pane="bottomRight" activeCell="A50" sqref="A50"/>
    </sheetView>
  </sheetViews>
  <sheetFormatPr defaultRowHeight="15.5"/>
  <cols>
    <col min="1" max="1" width="42.83203125" customWidth="1"/>
    <col min="2" max="2" width="10.33203125" bestFit="1" customWidth="1"/>
    <col min="3" max="3" width="10.6640625" style="448" customWidth="1"/>
    <col min="4" max="4" width="11" bestFit="1" customWidth="1"/>
    <col min="5" max="5" width="13.75" customWidth="1"/>
    <col min="6" max="6" width="13" customWidth="1"/>
    <col min="7" max="7" width="13.6640625" customWidth="1"/>
    <col min="8" max="8" width="13.4140625" customWidth="1"/>
    <col min="9" max="9" width="17.58203125" customWidth="1"/>
    <col min="10" max="13" width="10.08203125" customWidth="1"/>
    <col min="14" max="14" width="11.83203125" customWidth="1"/>
    <col min="21" max="21" width="10.33203125" bestFit="1" customWidth="1"/>
  </cols>
  <sheetData>
    <row r="1" spans="1:21">
      <c r="B1" s="913" t="s">
        <v>3274</v>
      </c>
      <c r="C1" s="913" t="s">
        <v>3275</v>
      </c>
      <c r="D1" s="913" t="s">
        <v>3276</v>
      </c>
      <c r="E1" s="913" t="s">
        <v>3277</v>
      </c>
      <c r="F1" s="913" t="s">
        <v>3278</v>
      </c>
    </row>
    <row r="2" spans="1:21">
      <c r="A2" t="s">
        <v>293</v>
      </c>
      <c r="B2" s="911">
        <f>HRP_ref!C29</f>
        <v>97468</v>
      </c>
      <c r="C2" s="911">
        <f>HRP_ref!D29</f>
        <v>132157</v>
      </c>
      <c r="D2" s="911">
        <f>HRP_ref!E29</f>
        <v>26089</v>
      </c>
      <c r="E2" s="911">
        <f>HRP_ref!F29</f>
        <v>32318.5</v>
      </c>
      <c r="F2" s="911">
        <f>HRP_ref!G29</f>
        <v>55499.333333333328</v>
      </c>
      <c r="G2" s="911">
        <f>HRP_ref!H29</f>
        <v>132157</v>
      </c>
    </row>
    <row r="3" spans="1:21" ht="16" thickBot="1">
      <c r="P3" s="670">
        <v>0.4763026388293301</v>
      </c>
      <c r="Q3" s="809">
        <v>0.5236973611706699</v>
      </c>
      <c r="R3" s="670">
        <v>0.34158262362997166</v>
      </c>
      <c r="S3" s="670">
        <v>0.5742867084529889</v>
      </c>
      <c r="T3" s="670">
        <v>8.4130667917039034E-2</v>
      </c>
    </row>
    <row r="4" spans="1:21" ht="59.4" customHeight="1" thickTop="1" thickBot="1">
      <c r="A4" s="930" t="s">
        <v>1622</v>
      </c>
      <c r="B4" s="926" t="s">
        <v>3287</v>
      </c>
      <c r="C4" s="926" t="s">
        <v>1623</v>
      </c>
      <c r="D4" s="926" t="s">
        <v>1624</v>
      </c>
      <c r="E4" s="931" t="s">
        <v>1631</v>
      </c>
      <c r="F4" s="916" t="s">
        <v>1082</v>
      </c>
      <c r="G4" s="917" t="s">
        <v>3141</v>
      </c>
      <c r="H4" s="917" t="s">
        <v>3142</v>
      </c>
      <c r="I4" s="917" t="s">
        <v>3143</v>
      </c>
      <c r="J4" s="918" t="s">
        <v>3168</v>
      </c>
      <c r="K4" s="918" t="s">
        <v>3151</v>
      </c>
      <c r="L4" s="919" t="s">
        <v>3152</v>
      </c>
      <c r="M4" s="932" t="s">
        <v>2894</v>
      </c>
      <c r="N4" s="751" t="s">
        <v>1981</v>
      </c>
      <c r="O4" s="73" t="s">
        <v>1982</v>
      </c>
      <c r="P4" s="922" t="s">
        <v>3144</v>
      </c>
      <c r="Q4" s="923" t="s">
        <v>3145</v>
      </c>
      <c r="R4" s="923" t="s">
        <v>3147</v>
      </c>
      <c r="S4" s="923" t="s">
        <v>3148</v>
      </c>
      <c r="T4" s="924" t="s">
        <v>3149</v>
      </c>
      <c r="U4" s="956" t="s">
        <v>3288</v>
      </c>
    </row>
    <row r="5" spans="1:21">
      <c r="A5" s="1133" t="s">
        <v>3257</v>
      </c>
      <c r="B5" s="933"/>
      <c r="C5" s="934" t="s">
        <v>806</v>
      </c>
      <c r="D5" s="935">
        <v>43133.852474619423</v>
      </c>
      <c r="E5" s="935">
        <v>17253.54098984777</v>
      </c>
      <c r="F5" s="936"/>
      <c r="G5" s="973">
        <v>1750</v>
      </c>
      <c r="H5" s="973"/>
      <c r="I5" s="937"/>
      <c r="J5" s="937"/>
      <c r="K5" s="937"/>
      <c r="L5" s="937"/>
      <c r="M5" s="943">
        <f t="shared" ref="M5:M39" si="0">SUM(F5:L5)</f>
        <v>1750</v>
      </c>
      <c r="N5" s="929">
        <f>M5/E5</f>
        <v>0.10142845465923343</v>
      </c>
      <c r="O5" s="921">
        <f>1-N5</f>
        <v>0.89857154534076655</v>
      </c>
      <c r="P5" s="914">
        <f>M5*48%</f>
        <v>840</v>
      </c>
      <c r="Q5" s="914">
        <f>M5*52%</f>
        <v>910</v>
      </c>
      <c r="R5" s="914">
        <f>M5*46%</f>
        <v>805</v>
      </c>
      <c r="S5" s="914">
        <f>M5*47%</f>
        <v>822.5</v>
      </c>
      <c r="T5" s="914">
        <f>M5*7%</f>
        <v>122.50000000000001</v>
      </c>
      <c r="U5" s="914">
        <f>M5*21%</f>
        <v>367.5</v>
      </c>
    </row>
    <row r="6" spans="1:21" s="448" customFormat="1">
      <c r="A6" s="1134"/>
      <c r="B6" s="927"/>
      <c r="C6" s="913" t="s">
        <v>37</v>
      </c>
      <c r="D6" s="920">
        <v>2456.0475054353665</v>
      </c>
      <c r="E6" s="920">
        <v>550.0845899986964</v>
      </c>
      <c r="F6" s="914"/>
      <c r="G6" s="974"/>
      <c r="H6" s="974"/>
      <c r="I6" s="915"/>
      <c r="J6" s="915"/>
      <c r="K6" s="915"/>
      <c r="L6" s="915"/>
      <c r="M6" s="944">
        <f t="shared" si="0"/>
        <v>0</v>
      </c>
      <c r="N6" s="929">
        <f t="shared" ref="N6:N33" si="1">M6/E6</f>
        <v>0</v>
      </c>
      <c r="O6" s="921">
        <f t="shared" ref="O6:O34" si="2">1-N6</f>
        <v>1</v>
      </c>
      <c r="P6" s="914">
        <f>M6*51%</f>
        <v>0</v>
      </c>
      <c r="Q6" s="914">
        <f>M6*49%</f>
        <v>0</v>
      </c>
      <c r="R6" s="914">
        <f>M6*37%</f>
        <v>0</v>
      </c>
      <c r="S6" s="914">
        <f>M6*58%</f>
        <v>0</v>
      </c>
      <c r="T6" s="914">
        <f>M6*5%</f>
        <v>0</v>
      </c>
      <c r="U6" s="914">
        <f>M6*9%</f>
        <v>0</v>
      </c>
    </row>
    <row r="7" spans="1:21" s="448" customFormat="1">
      <c r="A7" s="1134"/>
      <c r="B7" s="927"/>
      <c r="C7" s="913" t="s">
        <v>3279</v>
      </c>
      <c r="D7" s="920">
        <v>2989.8558041793876</v>
      </c>
      <c r="E7" s="920">
        <v>1196.1249055514668</v>
      </c>
      <c r="F7" s="914"/>
      <c r="G7" s="974">
        <v>3950</v>
      </c>
      <c r="H7" s="974"/>
      <c r="I7" s="915"/>
      <c r="J7" s="915"/>
      <c r="K7" s="915"/>
      <c r="L7" s="915"/>
      <c r="M7" s="944">
        <f t="shared" si="0"/>
        <v>3950</v>
      </c>
      <c r="N7" s="929">
        <f t="shared" si="1"/>
        <v>3.3023307028114046</v>
      </c>
      <c r="O7" s="921">
        <f t="shared" si="2"/>
        <v>-2.3023307028114046</v>
      </c>
      <c r="P7" s="914">
        <f>M7*47%</f>
        <v>1856.5</v>
      </c>
      <c r="Q7" s="914">
        <f>M7*53%</f>
        <v>2093.5</v>
      </c>
      <c r="R7" s="914">
        <f>M7*32%</f>
        <v>1264</v>
      </c>
      <c r="S7" s="914">
        <f>M7*58%</f>
        <v>2291</v>
      </c>
      <c r="T7" s="914">
        <f>M7*10%</f>
        <v>395</v>
      </c>
      <c r="U7" s="914">
        <f>M7*17%</f>
        <v>671.5</v>
      </c>
    </row>
    <row r="8" spans="1:21" s="448" customFormat="1">
      <c r="A8" s="1134"/>
      <c r="B8" s="927"/>
      <c r="C8" s="913" t="s">
        <v>293</v>
      </c>
      <c r="D8" s="920">
        <v>1318693.2972416475</v>
      </c>
      <c r="E8" s="920">
        <v>229616.14604117122</v>
      </c>
      <c r="F8" s="914">
        <f>B2</f>
        <v>97468</v>
      </c>
      <c r="G8" s="974">
        <v>42110</v>
      </c>
      <c r="H8" s="974">
        <v>26504</v>
      </c>
      <c r="I8" s="928"/>
      <c r="J8" s="915"/>
      <c r="K8" s="928">
        <v>2694</v>
      </c>
      <c r="L8" s="915"/>
      <c r="M8" s="944">
        <f t="shared" si="0"/>
        <v>168776</v>
      </c>
      <c r="N8" s="929">
        <f t="shared" si="1"/>
        <v>0.73503541850117848</v>
      </c>
      <c r="O8" s="921">
        <f t="shared" si="2"/>
        <v>0.26496458149882152</v>
      </c>
      <c r="P8" s="914">
        <f>M8*47%</f>
        <v>79324.72</v>
      </c>
      <c r="Q8" s="914">
        <f>M8*53%</f>
        <v>89451.28</v>
      </c>
      <c r="R8" s="914">
        <f>M8*37%</f>
        <v>62447.12</v>
      </c>
      <c r="S8" s="914">
        <f>M8*54%</f>
        <v>91139.040000000008</v>
      </c>
      <c r="T8" s="914">
        <f>M8*9%</f>
        <v>15189.84</v>
      </c>
      <c r="U8" s="914">
        <f>M8*17%</f>
        <v>28691.920000000002</v>
      </c>
    </row>
    <row r="9" spans="1:21" s="448" customFormat="1" ht="16" thickBot="1">
      <c r="A9" s="1135"/>
      <c r="B9" s="938"/>
      <c r="C9" s="939" t="s">
        <v>3280</v>
      </c>
      <c r="D9" s="940">
        <v>87802.083619738405</v>
      </c>
      <c r="E9" s="940">
        <v>12838.625618953625</v>
      </c>
      <c r="F9" s="941"/>
      <c r="G9" s="975">
        <v>92610</v>
      </c>
      <c r="H9" s="975"/>
      <c r="I9" s="942"/>
      <c r="J9" s="942"/>
      <c r="K9" s="942"/>
      <c r="L9" s="942"/>
      <c r="M9" s="945">
        <f t="shared" si="0"/>
        <v>92610</v>
      </c>
      <c r="N9" s="929">
        <f t="shared" si="1"/>
        <v>7.2133889365291664</v>
      </c>
      <c r="O9" s="921">
        <f t="shared" si="2"/>
        <v>-6.2133889365291664</v>
      </c>
      <c r="P9" s="914">
        <f>M9*48%</f>
        <v>44452.799999999996</v>
      </c>
      <c r="Q9" s="914">
        <f>M9*52%</f>
        <v>48157.200000000004</v>
      </c>
      <c r="R9" s="914">
        <f>M9*35%</f>
        <v>32413.499999999996</v>
      </c>
      <c r="S9" s="914">
        <f>M9*57%</f>
        <v>52787.7</v>
      </c>
      <c r="T9" s="914">
        <f>M9*8%</f>
        <v>7408.8</v>
      </c>
      <c r="U9" s="914">
        <f>M9*10%</f>
        <v>9261</v>
      </c>
    </row>
    <row r="10" spans="1:21" s="448" customFormat="1" ht="16" thickBot="1">
      <c r="A10" s="949"/>
      <c r="B10" s="950" t="s">
        <v>3274</v>
      </c>
      <c r="C10" s="951"/>
      <c r="D10" s="953">
        <f>SUM(D5:D9)</f>
        <v>1455075.1366456202</v>
      </c>
      <c r="E10" s="953">
        <f>SUM(E5:E9)</f>
        <v>261454.52214552279</v>
      </c>
      <c r="F10" s="953">
        <f>SUM(F5:F9)</f>
        <v>97468</v>
      </c>
      <c r="G10" s="953">
        <f t="shared" ref="G10:L10" si="3">SUM(G5:G9)</f>
        <v>140420</v>
      </c>
      <c r="H10" s="953">
        <f t="shared" si="3"/>
        <v>26504</v>
      </c>
      <c r="I10" s="953">
        <f t="shared" si="3"/>
        <v>0</v>
      </c>
      <c r="J10" s="953">
        <f t="shared" si="3"/>
        <v>0</v>
      </c>
      <c r="K10" s="953">
        <f t="shared" si="3"/>
        <v>2694</v>
      </c>
      <c r="L10" s="953">
        <f t="shared" si="3"/>
        <v>0</v>
      </c>
      <c r="M10" s="953">
        <f>SUM(M5:M9)</f>
        <v>267086</v>
      </c>
      <c r="N10" s="954">
        <f t="shared" ref="N10" si="4">M10/E10</f>
        <v>1.0215390340479282</v>
      </c>
      <c r="O10" s="955">
        <f t="shared" ref="O10" si="5">1-N10</f>
        <v>-2.1539034047928229E-2</v>
      </c>
      <c r="P10" s="953">
        <f t="shared" ref="P10:U10" si="6">SUM(P5:P9)</f>
        <v>126474.01999999999</v>
      </c>
      <c r="Q10" s="953">
        <f t="shared" si="6"/>
        <v>140611.98000000001</v>
      </c>
      <c r="R10" s="953">
        <f t="shared" si="6"/>
        <v>96929.62</v>
      </c>
      <c r="S10" s="953">
        <f t="shared" si="6"/>
        <v>147040.24</v>
      </c>
      <c r="T10" s="953">
        <f t="shared" si="6"/>
        <v>23116.14</v>
      </c>
      <c r="U10" s="953">
        <f t="shared" si="6"/>
        <v>38991.919999999998</v>
      </c>
    </row>
    <row r="11" spans="1:21" ht="15.65" customHeight="1">
      <c r="A11" s="1133" t="s">
        <v>3258</v>
      </c>
      <c r="B11" s="933"/>
      <c r="C11" s="934" t="s">
        <v>806</v>
      </c>
      <c r="D11" s="935">
        <v>43133.852474619423</v>
      </c>
      <c r="E11" s="935">
        <v>17253.54098984777</v>
      </c>
      <c r="F11" s="936"/>
      <c r="G11" s="1016">
        <v>14659</v>
      </c>
      <c r="H11" s="937"/>
      <c r="I11" s="937"/>
      <c r="J11" s="937"/>
      <c r="K11" s="937"/>
      <c r="L11" s="937"/>
      <c r="M11" s="943">
        <f t="shared" si="0"/>
        <v>14659</v>
      </c>
      <c r="N11" s="929">
        <f t="shared" si="1"/>
        <v>0.84962269534268731</v>
      </c>
      <c r="O11" s="921">
        <f t="shared" si="2"/>
        <v>0.15037730465731269</v>
      </c>
      <c r="P11" s="914">
        <f>M11*48%</f>
        <v>7036.32</v>
      </c>
      <c r="Q11" s="914">
        <f>M11*52%</f>
        <v>7622.68</v>
      </c>
      <c r="R11" s="914">
        <f>M11*46%</f>
        <v>6743.14</v>
      </c>
      <c r="S11" s="914">
        <f>M11*47%</f>
        <v>6889.73</v>
      </c>
      <c r="T11" s="914">
        <f>M11*7%</f>
        <v>1026.1300000000001</v>
      </c>
      <c r="U11" s="914">
        <f>M11*21%</f>
        <v>3078.39</v>
      </c>
    </row>
    <row r="12" spans="1:21" s="448" customFormat="1">
      <c r="A12" s="1134"/>
      <c r="B12" s="927"/>
      <c r="C12" s="913" t="s">
        <v>37</v>
      </c>
      <c r="D12" s="920">
        <v>2456.0475054353665</v>
      </c>
      <c r="E12" s="920">
        <v>550.0845899986964</v>
      </c>
      <c r="F12" s="914"/>
      <c r="G12" s="915"/>
      <c r="H12" s="915"/>
      <c r="I12" s="915"/>
      <c r="J12" s="915"/>
      <c r="K12" s="915"/>
      <c r="L12" s="915"/>
      <c r="M12" s="944">
        <f t="shared" si="0"/>
        <v>0</v>
      </c>
      <c r="N12" s="929">
        <f t="shared" si="1"/>
        <v>0</v>
      </c>
      <c r="O12" s="921">
        <f t="shared" si="2"/>
        <v>1</v>
      </c>
      <c r="P12" s="914">
        <f>M12*51%</f>
        <v>0</v>
      </c>
      <c r="Q12" s="914">
        <f>M12*49%</f>
        <v>0</v>
      </c>
      <c r="R12" s="914">
        <f>M12*37%</f>
        <v>0</v>
      </c>
      <c r="S12" s="914">
        <f>M12*58%</f>
        <v>0</v>
      </c>
      <c r="T12" s="914">
        <f>M12*5%</f>
        <v>0</v>
      </c>
      <c r="U12" s="914">
        <f>M12*9%</f>
        <v>0</v>
      </c>
    </row>
    <row r="13" spans="1:21" s="448" customFormat="1">
      <c r="A13" s="1134"/>
      <c r="B13" s="927"/>
      <c r="C13" s="913" t="s">
        <v>3279</v>
      </c>
      <c r="D13" s="920">
        <v>2989.8558041793876</v>
      </c>
      <c r="E13" s="920">
        <v>1196.1249055514668</v>
      </c>
      <c r="F13" s="914"/>
      <c r="G13" s="928">
        <v>22525</v>
      </c>
      <c r="H13" s="915"/>
      <c r="I13" s="915"/>
      <c r="J13" s="915"/>
      <c r="K13" s="915"/>
      <c r="L13" s="915"/>
      <c r="M13" s="944">
        <f t="shared" si="0"/>
        <v>22525</v>
      </c>
      <c r="N13" s="929">
        <f t="shared" si="1"/>
        <v>18.8316453369182</v>
      </c>
      <c r="O13" s="921">
        <f t="shared" si="2"/>
        <v>-17.8316453369182</v>
      </c>
      <c r="P13" s="914">
        <f>M13*47%</f>
        <v>10586.75</v>
      </c>
      <c r="Q13" s="914">
        <f>M13*53%</f>
        <v>11938.25</v>
      </c>
      <c r="R13" s="914">
        <f>M13*32%</f>
        <v>7208</v>
      </c>
      <c r="S13" s="914">
        <f>M13*58%</f>
        <v>13064.5</v>
      </c>
      <c r="T13" s="914">
        <f>M13*10%</f>
        <v>2252.5</v>
      </c>
      <c r="U13" s="914">
        <f>M13*17%</f>
        <v>3829.2500000000005</v>
      </c>
    </row>
    <row r="14" spans="1:21" s="448" customFormat="1">
      <c r="A14" s="1134"/>
      <c r="B14" s="927"/>
      <c r="C14" s="913" t="s">
        <v>293</v>
      </c>
      <c r="D14" s="920">
        <v>1318693.2972416475</v>
      </c>
      <c r="E14" s="920">
        <v>229885.1446332511</v>
      </c>
      <c r="F14" s="914">
        <f>C2</f>
        <v>132157</v>
      </c>
      <c r="G14" s="928">
        <v>53647</v>
      </c>
      <c r="H14" s="928">
        <v>75844</v>
      </c>
      <c r="I14" s="928"/>
      <c r="J14" s="915"/>
      <c r="K14" s="928">
        <v>35108</v>
      </c>
      <c r="L14" s="915"/>
      <c r="M14" s="944">
        <f t="shared" si="0"/>
        <v>296756</v>
      </c>
      <c r="N14" s="929">
        <f t="shared" si="1"/>
        <v>1.2908881105537802</v>
      </c>
      <c r="O14" s="921">
        <f t="shared" si="2"/>
        <v>-0.29088811055378017</v>
      </c>
      <c r="P14" s="914">
        <f>M14*47%</f>
        <v>139475.31999999998</v>
      </c>
      <c r="Q14" s="914">
        <f>M14*53%</f>
        <v>157280.68000000002</v>
      </c>
      <c r="R14" s="914">
        <f>M14*37%</f>
        <v>109799.72</v>
      </c>
      <c r="S14" s="914">
        <f>M14*54%</f>
        <v>160248.24000000002</v>
      </c>
      <c r="T14" s="914">
        <f>M14*9%</f>
        <v>26708.039999999997</v>
      </c>
      <c r="U14" s="914">
        <f>M14*17%</f>
        <v>50448.520000000004</v>
      </c>
    </row>
    <row r="15" spans="1:21" s="448" customFormat="1" ht="16" thickBot="1">
      <c r="A15" s="1135"/>
      <c r="B15" s="938"/>
      <c r="C15" s="939" t="s">
        <v>3280</v>
      </c>
      <c r="D15" s="940">
        <v>87802.083619738405</v>
      </c>
      <c r="E15" s="940">
        <v>12838.625618953625</v>
      </c>
      <c r="F15" s="941"/>
      <c r="G15" s="1018">
        <v>14835</v>
      </c>
      <c r="H15" s="942"/>
      <c r="I15" s="942"/>
      <c r="J15" s="942"/>
      <c r="K15" s="942"/>
      <c r="L15" s="942"/>
      <c r="M15" s="945">
        <f t="shared" si="0"/>
        <v>14835</v>
      </c>
      <c r="N15" s="929">
        <f t="shared" si="1"/>
        <v>1.1554975150999911</v>
      </c>
      <c r="O15" s="921">
        <f t="shared" si="2"/>
        <v>-0.1554975150999911</v>
      </c>
      <c r="P15" s="914">
        <f>M15*48%</f>
        <v>7120.8</v>
      </c>
      <c r="Q15" s="914">
        <f>M15*52%</f>
        <v>7714.2</v>
      </c>
      <c r="R15" s="914">
        <f>M15*35%</f>
        <v>5192.25</v>
      </c>
      <c r="S15" s="914">
        <f>M15*57%</f>
        <v>8455.9499999999989</v>
      </c>
      <c r="T15" s="914">
        <f>M15*8%</f>
        <v>1186.8</v>
      </c>
      <c r="U15" s="914">
        <f>M15*10%</f>
        <v>1483.5</v>
      </c>
    </row>
    <row r="16" spans="1:21" s="448" customFormat="1" ht="16" thickBot="1">
      <c r="A16" s="949"/>
      <c r="B16" s="950" t="s">
        <v>3275</v>
      </c>
      <c r="C16" s="957"/>
      <c r="D16" s="958">
        <f>SUM(D11:D15)</f>
        <v>1455075.1366456202</v>
      </c>
      <c r="E16" s="958">
        <f t="shared" ref="E16:M16" si="7">SUM(E11:E15)</f>
        <v>261723.52073760267</v>
      </c>
      <c r="F16" s="958">
        <f t="shared" si="7"/>
        <v>132157</v>
      </c>
      <c r="G16" s="958">
        <f t="shared" si="7"/>
        <v>105666</v>
      </c>
      <c r="H16" s="958">
        <f t="shared" si="7"/>
        <v>75844</v>
      </c>
      <c r="I16" s="958">
        <f t="shared" si="7"/>
        <v>0</v>
      </c>
      <c r="J16" s="958">
        <f t="shared" si="7"/>
        <v>0</v>
      </c>
      <c r="K16" s="958">
        <f t="shared" si="7"/>
        <v>35108</v>
      </c>
      <c r="L16" s="958">
        <f t="shared" si="7"/>
        <v>0</v>
      </c>
      <c r="M16" s="958">
        <f t="shared" si="7"/>
        <v>348775</v>
      </c>
      <c r="N16" s="954">
        <f>M16/E16</f>
        <v>1.3326085443794444</v>
      </c>
      <c r="O16" s="955">
        <f t="shared" ref="O16" si="8">1-N16</f>
        <v>-0.33260854437944443</v>
      </c>
      <c r="P16" s="952">
        <f t="shared" ref="P16" si="9">SUM(P11:P15)</f>
        <v>164219.18999999997</v>
      </c>
      <c r="Q16" s="952">
        <f t="shared" ref="Q16" si="10">SUM(Q11:Q15)</f>
        <v>184555.81000000003</v>
      </c>
      <c r="R16" s="952">
        <f t="shared" ref="R16" si="11">SUM(R11:R15)</f>
        <v>128943.11</v>
      </c>
      <c r="S16" s="952">
        <f t="shared" ref="S16" si="12">SUM(S11:S15)</f>
        <v>188658.42000000004</v>
      </c>
      <c r="T16" s="952">
        <f t="shared" ref="T16" si="13">SUM(T11:T15)</f>
        <v>31173.469999999998</v>
      </c>
      <c r="U16" s="952">
        <f t="shared" ref="U16" si="14">SUM(U11:U15)</f>
        <v>58839.66</v>
      </c>
    </row>
    <row r="17" spans="1:21">
      <c r="A17" s="1133" t="s">
        <v>3259</v>
      </c>
      <c r="B17" s="933" t="s">
        <v>3276</v>
      </c>
      <c r="C17" s="934" t="s">
        <v>806</v>
      </c>
      <c r="D17" s="935">
        <v>43133.852474619423</v>
      </c>
      <c r="E17" s="935">
        <v>17253.54098984777</v>
      </c>
      <c r="F17" s="936"/>
      <c r="G17" s="1016"/>
      <c r="H17" s="937"/>
      <c r="I17" s="937"/>
      <c r="J17" s="937"/>
      <c r="K17" s="937"/>
      <c r="L17" s="937"/>
      <c r="M17" s="943">
        <f t="shared" si="0"/>
        <v>0</v>
      </c>
      <c r="N17" s="929">
        <f t="shared" si="1"/>
        <v>0</v>
      </c>
      <c r="O17" s="921">
        <f t="shared" si="2"/>
        <v>1</v>
      </c>
      <c r="P17" s="914">
        <f>M17*48%</f>
        <v>0</v>
      </c>
      <c r="Q17" s="914">
        <f>M17*52%</f>
        <v>0</v>
      </c>
      <c r="R17" s="914">
        <f>M17*46%</f>
        <v>0</v>
      </c>
      <c r="S17" s="914">
        <f>M17*47%</f>
        <v>0</v>
      </c>
      <c r="T17" s="914">
        <f>M17*7%</f>
        <v>0</v>
      </c>
      <c r="U17" s="914">
        <f>M17*21%</f>
        <v>0</v>
      </c>
    </row>
    <row r="18" spans="1:21" s="448" customFormat="1">
      <c r="A18" s="1134"/>
      <c r="B18" s="927"/>
      <c r="C18" s="913" t="s">
        <v>37</v>
      </c>
      <c r="D18" s="920">
        <v>2456.0475054353665</v>
      </c>
      <c r="E18" s="920">
        <v>73.593861139528826</v>
      </c>
      <c r="F18" s="914"/>
      <c r="G18" s="915"/>
      <c r="H18" s="915"/>
      <c r="I18" s="915"/>
      <c r="J18" s="915"/>
      <c r="K18" s="915"/>
      <c r="L18" s="915"/>
      <c r="M18" s="944">
        <f t="shared" si="0"/>
        <v>0</v>
      </c>
      <c r="N18" s="929">
        <f t="shared" si="1"/>
        <v>0</v>
      </c>
      <c r="O18" s="921">
        <f t="shared" si="2"/>
        <v>1</v>
      </c>
      <c r="P18" s="914">
        <f>M18*51%</f>
        <v>0</v>
      </c>
      <c r="Q18" s="914">
        <f>M18*49%</f>
        <v>0</v>
      </c>
      <c r="R18" s="914">
        <f>M18*37%</f>
        <v>0</v>
      </c>
      <c r="S18" s="914">
        <f>M18*58%</f>
        <v>0</v>
      </c>
      <c r="T18" s="914">
        <f>M18*5%</f>
        <v>0</v>
      </c>
      <c r="U18" s="914">
        <f>M18*9%</f>
        <v>0</v>
      </c>
    </row>
    <row r="19" spans="1:21" s="448" customFormat="1">
      <c r="A19" s="1134"/>
      <c r="B19" s="927"/>
      <c r="C19" s="913" t="s">
        <v>3279</v>
      </c>
      <c r="D19" s="920">
        <v>2989.8558041793876</v>
      </c>
      <c r="E19" s="920">
        <v>1121.4241564169101</v>
      </c>
      <c r="F19" s="914"/>
      <c r="G19" s="928"/>
      <c r="H19" s="915"/>
      <c r="I19" s="915"/>
      <c r="J19" s="915"/>
      <c r="K19" s="915"/>
      <c r="L19" s="915"/>
      <c r="M19" s="944">
        <f t="shared" si="0"/>
        <v>0</v>
      </c>
      <c r="N19" s="929">
        <f t="shared" si="1"/>
        <v>0</v>
      </c>
      <c r="O19" s="921">
        <f t="shared" si="2"/>
        <v>1</v>
      </c>
      <c r="P19" s="914">
        <f>M19*47%</f>
        <v>0</v>
      </c>
      <c r="Q19" s="914">
        <f>M19*53%</f>
        <v>0</v>
      </c>
      <c r="R19" s="914">
        <f>M19*32%</f>
        <v>0</v>
      </c>
      <c r="S19" s="914">
        <f>M19*58%</f>
        <v>0</v>
      </c>
      <c r="T19" s="914">
        <f>M19*10%</f>
        <v>0</v>
      </c>
      <c r="U19" s="914">
        <f>M19*17%</f>
        <v>0</v>
      </c>
    </row>
    <row r="20" spans="1:21" s="448" customFormat="1">
      <c r="A20" s="1134"/>
      <c r="B20" s="927"/>
      <c r="C20" s="913" t="s">
        <v>293</v>
      </c>
      <c r="D20" s="920">
        <v>1318693.2972416475</v>
      </c>
      <c r="E20" s="920">
        <v>192950.52701862209</v>
      </c>
      <c r="F20" s="914">
        <f>D2</f>
        <v>26089</v>
      </c>
      <c r="G20" s="928">
        <v>7997</v>
      </c>
      <c r="H20" s="928">
        <v>11097.666666666666</v>
      </c>
      <c r="I20" s="928"/>
      <c r="J20" s="915"/>
      <c r="K20" s="928">
        <v>12851.666666666666</v>
      </c>
      <c r="L20" s="915"/>
      <c r="M20" s="944">
        <f t="shared" si="0"/>
        <v>58035.333333333328</v>
      </c>
      <c r="N20" s="929">
        <f t="shared" si="1"/>
        <v>0.30077830949760614</v>
      </c>
      <c r="O20" s="921">
        <f t="shared" si="2"/>
        <v>0.6992216905023938</v>
      </c>
      <c r="P20" s="914">
        <f>M20*47%</f>
        <v>27276.606666666663</v>
      </c>
      <c r="Q20" s="914">
        <f>M20*53%</f>
        <v>30758.726666666666</v>
      </c>
      <c r="R20" s="914">
        <f>M20*37%</f>
        <v>21473.07333333333</v>
      </c>
      <c r="S20" s="914">
        <f>M20*54%</f>
        <v>31339.079999999998</v>
      </c>
      <c r="T20" s="914">
        <f>M20*9%</f>
        <v>5223.1799999999994</v>
      </c>
      <c r="U20" s="914">
        <f>M20*17%</f>
        <v>9866.0066666666662</v>
      </c>
    </row>
    <row r="21" spans="1:21" s="448" customFormat="1" ht="16" thickBot="1">
      <c r="A21" s="1135"/>
      <c r="B21" s="938"/>
      <c r="C21" s="939" t="s">
        <v>3280</v>
      </c>
      <c r="D21" s="940">
        <v>87802.083619738405</v>
      </c>
      <c r="E21" s="940">
        <v>12175.251770939356</v>
      </c>
      <c r="F21" s="941"/>
      <c r="G21" s="1018"/>
      <c r="H21" s="942"/>
      <c r="I21" s="942"/>
      <c r="J21" s="942"/>
      <c r="K21" s="942"/>
      <c r="L21" s="942"/>
      <c r="M21" s="945">
        <f t="shared" si="0"/>
        <v>0</v>
      </c>
      <c r="N21" s="929">
        <f t="shared" si="1"/>
        <v>0</v>
      </c>
      <c r="O21" s="921">
        <f t="shared" si="2"/>
        <v>1</v>
      </c>
      <c r="P21" s="914">
        <f>M21*48%</f>
        <v>0</v>
      </c>
      <c r="Q21" s="914">
        <f>M21*52%</f>
        <v>0</v>
      </c>
      <c r="R21" s="914">
        <f>M21*35%</f>
        <v>0</v>
      </c>
      <c r="S21" s="914">
        <f>M21*57%</f>
        <v>0</v>
      </c>
      <c r="T21" s="914">
        <f>M21*8%</f>
        <v>0</v>
      </c>
      <c r="U21" s="914">
        <f>M21*10%</f>
        <v>0</v>
      </c>
    </row>
    <row r="22" spans="1:21" s="448" customFormat="1" ht="16" thickBot="1">
      <c r="A22" s="949"/>
      <c r="B22" s="950" t="s">
        <v>3276</v>
      </c>
      <c r="C22" s="951"/>
      <c r="D22" s="952">
        <f>SUM(D17:D21)</f>
        <v>1455075.1366456202</v>
      </c>
      <c r="E22" s="952">
        <f t="shared" ref="E22:M22" si="15">SUM(E17:E21)</f>
        <v>223574.33779696564</v>
      </c>
      <c r="F22" s="952">
        <f t="shared" si="15"/>
        <v>26089</v>
      </c>
      <c r="G22" s="952">
        <f t="shared" si="15"/>
        <v>7997</v>
      </c>
      <c r="H22" s="952">
        <f t="shared" si="15"/>
        <v>11097.666666666666</v>
      </c>
      <c r="I22" s="952">
        <f t="shared" si="15"/>
        <v>0</v>
      </c>
      <c r="J22" s="952">
        <f t="shared" si="15"/>
        <v>0</v>
      </c>
      <c r="K22" s="952">
        <f t="shared" si="15"/>
        <v>12851.666666666666</v>
      </c>
      <c r="L22" s="952">
        <f t="shared" si="15"/>
        <v>0</v>
      </c>
      <c r="M22" s="952">
        <f t="shared" si="15"/>
        <v>58035.333333333328</v>
      </c>
      <c r="N22" s="954">
        <f>M22/E22</f>
        <v>0.25957958281436083</v>
      </c>
      <c r="O22" s="955">
        <f t="shared" si="2"/>
        <v>0.74042041718563922</v>
      </c>
      <c r="P22" s="952">
        <f t="shared" ref="P22" si="16">SUM(P17:P21)</f>
        <v>27276.606666666663</v>
      </c>
      <c r="Q22" s="952">
        <f t="shared" ref="Q22" si="17">SUM(Q17:Q21)</f>
        <v>30758.726666666666</v>
      </c>
      <c r="R22" s="952">
        <f t="shared" ref="R22" si="18">SUM(R17:R21)</f>
        <v>21473.07333333333</v>
      </c>
      <c r="S22" s="952">
        <f t="shared" ref="S22" si="19">SUM(S17:S21)</f>
        <v>31339.079999999998</v>
      </c>
      <c r="T22" s="952">
        <f t="shared" ref="T22" si="20">SUM(T17:T21)</f>
        <v>5223.1799999999994</v>
      </c>
      <c r="U22" s="952">
        <f t="shared" ref="U22" si="21">SUM(U17:U21)</f>
        <v>9866.0066666666662</v>
      </c>
    </row>
    <row r="23" spans="1:21">
      <c r="A23" s="1133" t="s">
        <v>3260</v>
      </c>
      <c r="B23" s="933" t="s">
        <v>3277</v>
      </c>
      <c r="C23" s="934" t="s">
        <v>806</v>
      </c>
      <c r="D23" s="935">
        <v>43133.852474619423</v>
      </c>
      <c r="E23" s="935">
        <v>17253.54098984777</v>
      </c>
      <c r="F23" s="936"/>
      <c r="G23" s="1016"/>
      <c r="H23" s="937"/>
      <c r="I23" s="937"/>
      <c r="J23" s="937"/>
      <c r="K23" s="937"/>
      <c r="L23" s="937"/>
      <c r="M23" s="943">
        <f t="shared" si="0"/>
        <v>0</v>
      </c>
      <c r="N23" s="929">
        <f t="shared" si="1"/>
        <v>0</v>
      </c>
      <c r="O23" s="921">
        <f t="shared" si="2"/>
        <v>1</v>
      </c>
      <c r="P23" s="914">
        <f>M23*48%</f>
        <v>0</v>
      </c>
      <c r="Q23" s="914">
        <f>M23*52%</f>
        <v>0</v>
      </c>
      <c r="R23" s="914">
        <f>M23*46%</f>
        <v>0</v>
      </c>
      <c r="S23" s="914">
        <f>M23*47%</f>
        <v>0</v>
      </c>
      <c r="T23" s="914">
        <f>M23*7%</f>
        <v>0</v>
      </c>
      <c r="U23" s="914">
        <f>M23*21%</f>
        <v>0</v>
      </c>
    </row>
    <row r="24" spans="1:21" s="448" customFormat="1">
      <c r="A24" s="1134"/>
      <c r="B24" s="927"/>
      <c r="C24" s="913" t="s">
        <v>37</v>
      </c>
      <c r="D24" s="920">
        <v>2456.0475054353665</v>
      </c>
      <c r="E24" s="920">
        <v>73.593861139528826</v>
      </c>
      <c r="F24" s="914"/>
      <c r="G24" s="915"/>
      <c r="H24" s="915"/>
      <c r="I24" s="915"/>
      <c r="J24" s="915"/>
      <c r="K24" s="915"/>
      <c r="L24" s="915"/>
      <c r="M24" s="944">
        <f t="shared" si="0"/>
        <v>0</v>
      </c>
      <c r="N24" s="929">
        <f t="shared" si="1"/>
        <v>0</v>
      </c>
      <c r="O24" s="921">
        <f t="shared" si="2"/>
        <v>1</v>
      </c>
      <c r="P24" s="914">
        <f>M24*51%</f>
        <v>0</v>
      </c>
      <c r="Q24" s="914">
        <f>M24*49%</f>
        <v>0</v>
      </c>
      <c r="R24" s="914">
        <f>M24*37%</f>
        <v>0</v>
      </c>
      <c r="S24" s="914">
        <f>M24*58%</f>
        <v>0</v>
      </c>
      <c r="T24" s="914">
        <f>M24*5%</f>
        <v>0</v>
      </c>
      <c r="U24" s="914">
        <f>M24*9%</f>
        <v>0</v>
      </c>
    </row>
    <row r="25" spans="1:21" s="448" customFormat="1">
      <c r="A25" s="1134"/>
      <c r="B25" s="927"/>
      <c r="C25" s="913" t="s">
        <v>3279</v>
      </c>
      <c r="D25" s="920">
        <v>2989.8558041793876</v>
      </c>
      <c r="E25" s="920">
        <v>1121.4241564169101</v>
      </c>
      <c r="F25" s="914"/>
      <c r="G25" s="928">
        <v>372.5</v>
      </c>
      <c r="H25" s="915"/>
      <c r="I25" s="915"/>
      <c r="J25" s="915"/>
      <c r="K25" s="915"/>
      <c r="L25" s="915"/>
      <c r="M25" s="944">
        <f t="shared" si="0"/>
        <v>372.5</v>
      </c>
      <c r="N25" s="929">
        <f t="shared" si="1"/>
        <v>0.33216691282108984</v>
      </c>
      <c r="O25" s="921">
        <f t="shared" si="2"/>
        <v>0.66783308717891021</v>
      </c>
      <c r="P25" s="914">
        <f>M25*47%</f>
        <v>175.07499999999999</v>
      </c>
      <c r="Q25" s="914">
        <f>M25*53%</f>
        <v>197.42500000000001</v>
      </c>
      <c r="R25" s="914">
        <f>M25*32%</f>
        <v>119.2</v>
      </c>
      <c r="S25" s="914">
        <f>M25*58%</f>
        <v>216.04999999999998</v>
      </c>
      <c r="T25" s="914">
        <f>M25*10%</f>
        <v>37.25</v>
      </c>
      <c r="U25" s="914">
        <f>M25*17%</f>
        <v>63.325000000000003</v>
      </c>
    </row>
    <row r="26" spans="1:21" s="448" customFormat="1">
      <c r="A26" s="1134"/>
      <c r="B26" s="927"/>
      <c r="C26" s="913" t="s">
        <v>293</v>
      </c>
      <c r="D26" s="920">
        <v>1318693.2972416475</v>
      </c>
      <c r="E26" s="920">
        <v>192950.52701862209</v>
      </c>
      <c r="F26" s="914">
        <f>E2</f>
        <v>32318.5</v>
      </c>
      <c r="G26" s="928"/>
      <c r="H26" s="928"/>
      <c r="I26" s="928"/>
      <c r="J26" s="915"/>
      <c r="K26" s="928"/>
      <c r="L26" s="915"/>
      <c r="M26" s="944">
        <f t="shared" si="0"/>
        <v>32318.5</v>
      </c>
      <c r="N26" s="929">
        <f t="shared" si="1"/>
        <v>0.16749630332380938</v>
      </c>
      <c r="O26" s="921">
        <f t="shared" si="2"/>
        <v>0.83250369667619062</v>
      </c>
      <c r="P26" s="914">
        <f>M26*47%</f>
        <v>15189.695</v>
      </c>
      <c r="Q26" s="914">
        <f>M26*53%</f>
        <v>17128.805</v>
      </c>
      <c r="R26" s="914">
        <f>M26*37%</f>
        <v>11957.844999999999</v>
      </c>
      <c r="S26" s="914">
        <f>M26*54%</f>
        <v>17451.990000000002</v>
      </c>
      <c r="T26" s="914">
        <f>M26*9%</f>
        <v>2908.665</v>
      </c>
      <c r="U26" s="914">
        <f>M26*17%</f>
        <v>5494.1450000000004</v>
      </c>
    </row>
    <row r="27" spans="1:21" s="448" customFormat="1" ht="16" thickBot="1">
      <c r="A27" s="1135"/>
      <c r="B27" s="938"/>
      <c r="C27" s="939" t="s">
        <v>3280</v>
      </c>
      <c r="D27" s="940">
        <v>87802.083619738405</v>
      </c>
      <c r="E27" s="940">
        <v>12175.251770939356</v>
      </c>
      <c r="F27" s="941"/>
      <c r="G27" s="1018"/>
      <c r="H27" s="942"/>
      <c r="I27" s="942"/>
      <c r="J27" s="942"/>
      <c r="K27" s="942"/>
      <c r="L27" s="942"/>
      <c r="M27" s="945">
        <f t="shared" si="0"/>
        <v>0</v>
      </c>
      <c r="N27" s="929">
        <f t="shared" si="1"/>
        <v>0</v>
      </c>
      <c r="O27" s="921">
        <f t="shared" si="2"/>
        <v>1</v>
      </c>
      <c r="P27" s="914">
        <f>M27*48%</f>
        <v>0</v>
      </c>
      <c r="Q27" s="914">
        <f>M27*52%</f>
        <v>0</v>
      </c>
      <c r="R27" s="914">
        <f>M27*35%</f>
        <v>0</v>
      </c>
      <c r="S27" s="914">
        <f>M27*57%</f>
        <v>0</v>
      </c>
      <c r="T27" s="914">
        <f>M27*8%</f>
        <v>0</v>
      </c>
      <c r="U27" s="914">
        <f>M27*10%</f>
        <v>0</v>
      </c>
    </row>
    <row r="28" spans="1:21" s="448" customFormat="1" ht="16" thickBot="1">
      <c r="A28" s="949"/>
      <c r="B28" s="950" t="s">
        <v>3277</v>
      </c>
      <c r="C28" s="951"/>
      <c r="D28" s="952">
        <f>SUM(D23:D27)</f>
        <v>1455075.1366456202</v>
      </c>
      <c r="E28" s="952">
        <f t="shared" ref="E28:M28" si="22">SUM(E23:E27)</f>
        <v>223574.33779696564</v>
      </c>
      <c r="F28" s="952">
        <f t="shared" si="22"/>
        <v>32318.5</v>
      </c>
      <c r="G28" s="952">
        <f t="shared" si="22"/>
        <v>372.5</v>
      </c>
      <c r="H28" s="952">
        <f t="shared" si="22"/>
        <v>0</v>
      </c>
      <c r="I28" s="952">
        <f t="shared" si="22"/>
        <v>0</v>
      </c>
      <c r="J28" s="952">
        <f t="shared" si="22"/>
        <v>0</v>
      </c>
      <c r="K28" s="952">
        <f t="shared" si="22"/>
        <v>0</v>
      </c>
      <c r="L28" s="952">
        <f t="shared" si="22"/>
        <v>0</v>
      </c>
      <c r="M28" s="952">
        <f t="shared" si="22"/>
        <v>32691</v>
      </c>
      <c r="N28" s="954">
        <f>M28/E28</f>
        <v>0.1462198225526565</v>
      </c>
      <c r="O28" s="955">
        <f t="shared" si="2"/>
        <v>0.85378017744734347</v>
      </c>
      <c r="P28" s="952">
        <f t="shared" ref="P28" si="23">SUM(P23:P27)</f>
        <v>15364.77</v>
      </c>
      <c r="Q28" s="952">
        <f t="shared" ref="Q28" si="24">SUM(Q23:Q27)</f>
        <v>17326.23</v>
      </c>
      <c r="R28" s="952">
        <f t="shared" ref="R28" si="25">SUM(R23:R27)</f>
        <v>12077.045</v>
      </c>
      <c r="S28" s="952">
        <f t="shared" ref="S28" si="26">SUM(S23:S27)</f>
        <v>17668.04</v>
      </c>
      <c r="T28" s="952">
        <f t="shared" ref="T28" si="27">SUM(T23:T27)</f>
        <v>2945.915</v>
      </c>
      <c r="U28" s="952">
        <f t="shared" ref="U28" si="28">SUM(U23:U27)</f>
        <v>5557.47</v>
      </c>
    </row>
    <row r="29" spans="1:21">
      <c r="A29" s="1133" t="s">
        <v>3261</v>
      </c>
      <c r="B29" s="933" t="s">
        <v>3278</v>
      </c>
      <c r="C29" s="934" t="s">
        <v>806</v>
      </c>
      <c r="D29" s="935">
        <v>43133.852474619423</v>
      </c>
      <c r="E29" s="935">
        <v>17253.54098984777</v>
      </c>
      <c r="F29" s="936"/>
      <c r="G29" s="1016">
        <v>7926</v>
      </c>
      <c r="H29" s="937"/>
      <c r="I29" s="937"/>
      <c r="J29" s="937"/>
      <c r="K29" s="937"/>
      <c r="L29" s="937"/>
      <c r="M29" s="943">
        <f t="shared" si="0"/>
        <v>7926</v>
      </c>
      <c r="N29" s="929">
        <f t="shared" si="1"/>
        <v>0.45938396093090522</v>
      </c>
      <c r="O29" s="921">
        <f t="shared" si="2"/>
        <v>0.54061603906909483</v>
      </c>
      <c r="P29" s="914">
        <f>M29*48%</f>
        <v>3804.48</v>
      </c>
      <c r="Q29" s="914">
        <f>M29*52%</f>
        <v>4121.5200000000004</v>
      </c>
      <c r="R29" s="914">
        <f>M29*46%</f>
        <v>3645.96</v>
      </c>
      <c r="S29" s="914">
        <f>M29*47%</f>
        <v>3725.22</v>
      </c>
      <c r="T29" s="914">
        <f>M29*7%</f>
        <v>554.82000000000005</v>
      </c>
      <c r="U29" s="914">
        <f>M29*21%</f>
        <v>1664.46</v>
      </c>
    </row>
    <row r="30" spans="1:21" s="448" customFormat="1">
      <c r="A30" s="1134"/>
      <c r="B30" s="927"/>
      <c r="C30" s="913" t="s">
        <v>37</v>
      </c>
      <c r="D30" s="920">
        <v>2456.0475054353665</v>
      </c>
      <c r="E30" s="920">
        <v>550.0845899986964</v>
      </c>
      <c r="F30" s="914"/>
      <c r="G30" s="915"/>
      <c r="H30" s="915"/>
      <c r="I30" s="915"/>
      <c r="J30" s="915"/>
      <c r="K30" s="915"/>
      <c r="L30" s="915"/>
      <c r="M30" s="944">
        <f t="shared" si="0"/>
        <v>0</v>
      </c>
      <c r="N30" s="929">
        <f t="shared" si="1"/>
        <v>0</v>
      </c>
      <c r="O30" s="921">
        <f t="shared" si="2"/>
        <v>1</v>
      </c>
      <c r="P30" s="914">
        <f>M30*51%</f>
        <v>0</v>
      </c>
      <c r="Q30" s="914">
        <f>M30*49%</f>
        <v>0</v>
      </c>
      <c r="R30" s="914">
        <f>M30*37%</f>
        <v>0</v>
      </c>
      <c r="S30" s="914">
        <f>M30*58%</f>
        <v>0</v>
      </c>
      <c r="T30" s="914">
        <f>M30*5%</f>
        <v>0</v>
      </c>
      <c r="U30" s="914">
        <f>M30*9%</f>
        <v>0</v>
      </c>
    </row>
    <row r="31" spans="1:21" s="448" customFormat="1">
      <c r="A31" s="1134"/>
      <c r="B31" s="927"/>
      <c r="C31" s="913" t="s">
        <v>3279</v>
      </c>
      <c r="D31" s="920">
        <v>2989.8558041793876</v>
      </c>
      <c r="E31" s="920">
        <v>1196.1249055514668</v>
      </c>
      <c r="F31" s="914"/>
      <c r="G31" s="928">
        <v>2119</v>
      </c>
      <c r="H31" s="915"/>
      <c r="I31" s="915"/>
      <c r="J31" s="915"/>
      <c r="K31" s="915"/>
      <c r="L31" s="915"/>
      <c r="M31" s="944">
        <f t="shared" si="0"/>
        <v>2119</v>
      </c>
      <c r="N31" s="929">
        <f t="shared" si="1"/>
        <v>1.7715541162676876</v>
      </c>
      <c r="O31" s="921">
        <f t="shared" si="2"/>
        <v>-0.77155411626768755</v>
      </c>
      <c r="P31" s="914">
        <f>M31*47%</f>
        <v>995.93</v>
      </c>
      <c r="Q31" s="914">
        <f>M31*53%</f>
        <v>1123.0700000000002</v>
      </c>
      <c r="R31" s="914">
        <f>M31*32%</f>
        <v>678.08</v>
      </c>
      <c r="S31" s="914">
        <f>M31*58%</f>
        <v>1229.02</v>
      </c>
      <c r="T31" s="914">
        <f>M31*10%</f>
        <v>211.9</v>
      </c>
      <c r="U31" s="914">
        <f>M31*17%</f>
        <v>360.23</v>
      </c>
    </row>
    <row r="32" spans="1:21" s="448" customFormat="1">
      <c r="A32" s="1134"/>
      <c r="B32" s="927"/>
      <c r="C32" s="913" t="s">
        <v>293</v>
      </c>
      <c r="D32" s="920">
        <v>1318693.2972416475</v>
      </c>
      <c r="E32" s="920">
        <v>229616.14604117122</v>
      </c>
      <c r="F32" s="914">
        <f>F2</f>
        <v>55499.333333333328</v>
      </c>
      <c r="G32" s="928">
        <v>9488</v>
      </c>
      <c r="H32" s="928">
        <v>11720</v>
      </c>
      <c r="I32" s="928"/>
      <c r="J32" s="915"/>
      <c r="K32" s="928">
        <v>2408</v>
      </c>
      <c r="L32" s="915"/>
      <c r="M32" s="944">
        <f t="shared" si="0"/>
        <v>79115.333333333328</v>
      </c>
      <c r="N32" s="929">
        <f t="shared" si="1"/>
        <v>0.34455474798861746</v>
      </c>
      <c r="O32" s="921">
        <f t="shared" si="2"/>
        <v>0.65544525201138248</v>
      </c>
      <c r="P32" s="914">
        <f>M32*47%</f>
        <v>37184.206666666665</v>
      </c>
      <c r="Q32" s="914">
        <f>M32*53%</f>
        <v>41931.126666666663</v>
      </c>
      <c r="R32" s="914">
        <f>M32*37%</f>
        <v>29272.673333333332</v>
      </c>
      <c r="S32" s="914">
        <f>M32*54%</f>
        <v>42722.28</v>
      </c>
      <c r="T32" s="914">
        <f>M32*9%</f>
        <v>7120.3799999999992</v>
      </c>
      <c r="U32" s="914">
        <f>M32*17%</f>
        <v>13449.606666666667</v>
      </c>
    </row>
    <row r="33" spans="1:21" s="448" customFormat="1" ht="16" thickBot="1">
      <c r="A33" s="1135"/>
      <c r="B33" s="938"/>
      <c r="C33" s="939" t="s">
        <v>3280</v>
      </c>
      <c r="D33" s="940">
        <v>87802.083619738405</v>
      </c>
      <c r="E33" s="940">
        <v>12838.625618953625</v>
      </c>
      <c r="F33" s="941"/>
      <c r="G33" s="1018">
        <v>1483</v>
      </c>
      <c r="H33" s="942"/>
      <c r="I33" s="942"/>
      <c r="J33" s="942"/>
      <c r="K33" s="942"/>
      <c r="L33" s="942"/>
      <c r="M33" s="945">
        <f t="shared" si="0"/>
        <v>1483</v>
      </c>
      <c r="N33" s="929">
        <f t="shared" si="1"/>
        <v>0.11551080653139784</v>
      </c>
      <c r="O33" s="921">
        <f t="shared" si="2"/>
        <v>0.88448919346860211</v>
      </c>
      <c r="P33" s="914">
        <f>M33*48%</f>
        <v>711.83999999999992</v>
      </c>
      <c r="Q33" s="914">
        <f>M33*52%</f>
        <v>771.16000000000008</v>
      </c>
      <c r="R33" s="914">
        <f>M33*35%</f>
        <v>519.04999999999995</v>
      </c>
      <c r="S33" s="914">
        <f>M33*57%</f>
        <v>845.31</v>
      </c>
      <c r="T33" s="914">
        <f>M33*8%</f>
        <v>118.64</v>
      </c>
      <c r="U33" s="914">
        <f>M33*10%</f>
        <v>148.30000000000001</v>
      </c>
    </row>
    <row r="34" spans="1:21" s="448" customFormat="1" ht="16" thickBot="1">
      <c r="A34" s="949"/>
      <c r="B34" s="950" t="s">
        <v>3278</v>
      </c>
      <c r="C34" s="957"/>
      <c r="D34" s="958">
        <f>SUM(D29:D33)</f>
        <v>1455075.1366456202</v>
      </c>
      <c r="E34" s="958">
        <f t="shared" ref="E34:M34" si="29">SUM(E29:E33)</f>
        <v>261454.52214552279</v>
      </c>
      <c r="F34" s="958">
        <f t="shared" si="29"/>
        <v>55499.333333333328</v>
      </c>
      <c r="G34" s="958">
        <f t="shared" si="29"/>
        <v>21016</v>
      </c>
      <c r="H34" s="958">
        <f t="shared" si="29"/>
        <v>11720</v>
      </c>
      <c r="I34" s="958">
        <f t="shared" si="29"/>
        <v>0</v>
      </c>
      <c r="J34" s="958">
        <f t="shared" si="29"/>
        <v>0</v>
      </c>
      <c r="K34" s="958">
        <f t="shared" si="29"/>
        <v>2408</v>
      </c>
      <c r="L34" s="958">
        <f t="shared" si="29"/>
        <v>0</v>
      </c>
      <c r="M34" s="958">
        <f t="shared" si="29"/>
        <v>90643.333333333328</v>
      </c>
      <c r="N34" s="954">
        <f>M34/E34</f>
        <v>0.34668871890034558</v>
      </c>
      <c r="O34" s="955">
        <f t="shared" si="2"/>
        <v>0.65331128109965442</v>
      </c>
      <c r="P34" s="952">
        <f t="shared" ref="P34" si="30">SUM(P29:P33)</f>
        <v>42696.456666666665</v>
      </c>
      <c r="Q34" s="952">
        <f t="shared" ref="Q34" si="31">SUM(Q29:Q33)</f>
        <v>47946.876666666663</v>
      </c>
      <c r="R34" s="952">
        <f t="shared" ref="R34" si="32">SUM(R29:R33)</f>
        <v>34115.763333333336</v>
      </c>
      <c r="S34" s="952">
        <f t="shared" ref="S34" si="33">SUM(S29:S33)</f>
        <v>48521.829999999994</v>
      </c>
      <c r="T34" s="952">
        <f t="shared" ref="T34" si="34">SUM(T29:T33)</f>
        <v>8005.74</v>
      </c>
      <c r="U34" s="952">
        <f t="shared" ref="U34" si="35">SUM(U29:U33)</f>
        <v>15622.596666666666</v>
      </c>
    </row>
    <row r="35" spans="1:21">
      <c r="A35" s="1133" t="s">
        <v>3283</v>
      </c>
      <c r="B35" s="933" t="s">
        <v>3285</v>
      </c>
      <c r="C35" s="934" t="s">
        <v>806</v>
      </c>
      <c r="D35" s="935">
        <v>43133.852474619423</v>
      </c>
      <c r="E35" s="935">
        <v>17253.54098984777</v>
      </c>
      <c r="F35" s="959"/>
      <c r="G35" s="1017">
        <v>15377</v>
      </c>
      <c r="H35" s="960"/>
      <c r="I35" s="960"/>
      <c r="J35" s="960"/>
      <c r="K35" s="960"/>
      <c r="L35" s="961"/>
      <c r="M35" s="946">
        <f t="shared" si="0"/>
        <v>15377</v>
      </c>
      <c r="N35" s="969">
        <f t="shared" ref="N35:N39" si="36">M35/E35</f>
        <v>0.89123734131144705</v>
      </c>
      <c r="O35" s="970">
        <f t="shared" ref="O35:O40" si="37">1-N35</f>
        <v>0.10876265868855295</v>
      </c>
      <c r="P35" s="914">
        <f>M35*48%</f>
        <v>7380.96</v>
      </c>
      <c r="Q35" s="914">
        <f>M35*52%</f>
        <v>7996.04</v>
      </c>
      <c r="R35" s="914">
        <f>M35*46%</f>
        <v>7073.42</v>
      </c>
      <c r="S35" s="914">
        <f>M35*47%</f>
        <v>7227.19</v>
      </c>
      <c r="T35" s="914">
        <f>M35*7%</f>
        <v>1076.3900000000001</v>
      </c>
      <c r="U35" s="914">
        <f>M35*21%</f>
        <v>3229.17</v>
      </c>
    </row>
    <row r="36" spans="1:21">
      <c r="A36" s="1134"/>
      <c r="B36" s="927"/>
      <c r="C36" s="913" t="s">
        <v>37</v>
      </c>
      <c r="D36" s="920">
        <v>2456.0475054353665</v>
      </c>
      <c r="E36" s="920">
        <v>550.0845899986964</v>
      </c>
      <c r="F36" s="962"/>
      <c r="G36" s="963"/>
      <c r="H36" s="963"/>
      <c r="I36" s="963"/>
      <c r="J36" s="963"/>
      <c r="K36" s="963"/>
      <c r="L36" s="964"/>
      <c r="M36" s="944">
        <f t="shared" si="0"/>
        <v>0</v>
      </c>
      <c r="N36" s="969">
        <f t="shared" si="36"/>
        <v>0</v>
      </c>
      <c r="O36" s="970">
        <f t="shared" si="37"/>
        <v>1</v>
      </c>
      <c r="P36" s="914">
        <f>M36*51%</f>
        <v>0</v>
      </c>
      <c r="Q36" s="914">
        <f>M36*49%</f>
        <v>0</v>
      </c>
      <c r="R36" s="914">
        <f>M36*37%</f>
        <v>0</v>
      </c>
      <c r="S36" s="914">
        <f>M36*58%</f>
        <v>0</v>
      </c>
      <c r="T36" s="914">
        <f>M36*5%</f>
        <v>0</v>
      </c>
      <c r="U36" s="914">
        <f>M36*9%</f>
        <v>0</v>
      </c>
    </row>
    <row r="37" spans="1:21">
      <c r="A37" s="1134"/>
      <c r="B37" s="927"/>
      <c r="C37" s="913" t="s">
        <v>3279</v>
      </c>
      <c r="D37" s="920">
        <v>2989.8558041793876</v>
      </c>
      <c r="E37" s="920">
        <v>1196.1249055514668</v>
      </c>
      <c r="F37" s="962"/>
      <c r="G37" s="965">
        <v>22525</v>
      </c>
      <c r="H37" s="963"/>
      <c r="I37" s="963"/>
      <c r="J37" s="963"/>
      <c r="K37" s="963"/>
      <c r="L37" s="964"/>
      <c r="M37" s="947">
        <f t="shared" si="0"/>
        <v>22525</v>
      </c>
      <c r="N37" s="969">
        <f t="shared" si="36"/>
        <v>18.8316453369182</v>
      </c>
      <c r="O37" s="970">
        <f t="shared" si="37"/>
        <v>-17.8316453369182</v>
      </c>
      <c r="P37" s="914">
        <f>M37*47%</f>
        <v>10586.75</v>
      </c>
      <c r="Q37" s="914">
        <f>M37*53%</f>
        <v>11938.25</v>
      </c>
      <c r="R37" s="914">
        <f>M37*32%</f>
        <v>7208</v>
      </c>
      <c r="S37" s="914">
        <f>M37*58%</f>
        <v>13064.5</v>
      </c>
      <c r="T37" s="914">
        <f>M37*10%</f>
        <v>2252.5</v>
      </c>
      <c r="U37" s="914">
        <f>M37*17%</f>
        <v>3829.2500000000005</v>
      </c>
    </row>
    <row r="38" spans="1:21">
      <c r="A38" s="1134"/>
      <c r="B38" s="927"/>
      <c r="C38" s="913" t="s">
        <v>293</v>
      </c>
      <c r="D38" s="920">
        <v>1318693.2972416475</v>
      </c>
      <c r="E38" s="920">
        <v>229885.1446332511</v>
      </c>
      <c r="F38" s="962">
        <f>G2</f>
        <v>132157</v>
      </c>
      <c r="G38" s="928">
        <v>92971</v>
      </c>
      <c r="H38" s="965">
        <v>79858</v>
      </c>
      <c r="I38" s="965"/>
      <c r="J38" s="963"/>
      <c r="K38" s="965">
        <v>35108</v>
      </c>
      <c r="L38" s="964"/>
      <c r="M38" s="944">
        <f t="shared" si="0"/>
        <v>340094</v>
      </c>
      <c r="N38" s="969">
        <f t="shared" si="36"/>
        <v>1.4794083390754604</v>
      </c>
      <c r="O38" s="970">
        <f t="shared" si="37"/>
        <v>-0.47940833907546043</v>
      </c>
      <c r="P38" s="914">
        <f>M38*47%</f>
        <v>159844.18</v>
      </c>
      <c r="Q38" s="914">
        <f>M38*53%</f>
        <v>180249.82</v>
      </c>
      <c r="R38" s="914">
        <f>M38*37%</f>
        <v>125834.78</v>
      </c>
      <c r="S38" s="914">
        <f>M38*54%</f>
        <v>183650.76</v>
      </c>
      <c r="T38" s="914">
        <f>M38*9%</f>
        <v>30608.46</v>
      </c>
      <c r="U38" s="914">
        <f>M38*17%</f>
        <v>57815.98</v>
      </c>
    </row>
    <row r="39" spans="1:21" ht="16" thickBot="1">
      <c r="A39" s="1135"/>
      <c r="B39" s="938"/>
      <c r="C39" s="939" t="s">
        <v>3280</v>
      </c>
      <c r="D39" s="940">
        <v>87802.083619738405</v>
      </c>
      <c r="E39" s="940">
        <v>12838.625618953625</v>
      </c>
      <c r="F39" s="966"/>
      <c r="G39" s="1019">
        <v>14835</v>
      </c>
      <c r="H39" s="967"/>
      <c r="I39" s="967"/>
      <c r="J39" s="967"/>
      <c r="K39" s="967"/>
      <c r="L39" s="968"/>
      <c r="M39" s="948">
        <f t="shared" si="0"/>
        <v>14835</v>
      </c>
      <c r="N39" s="971">
        <f t="shared" si="36"/>
        <v>1.1554975150999911</v>
      </c>
      <c r="O39" s="972">
        <f t="shared" si="37"/>
        <v>-0.1554975150999911</v>
      </c>
      <c r="P39" s="914">
        <f>M39*48%</f>
        <v>7120.8</v>
      </c>
      <c r="Q39" s="914">
        <f>M39*52%</f>
        <v>7714.2</v>
      </c>
      <c r="R39" s="914">
        <f>M39*35%</f>
        <v>5192.25</v>
      </c>
      <c r="S39" s="914">
        <f>M39*57%</f>
        <v>8455.9499999999989</v>
      </c>
      <c r="T39" s="914">
        <f>M39*8%</f>
        <v>1186.8</v>
      </c>
      <c r="U39" s="914">
        <f>M39*10%</f>
        <v>1483.5</v>
      </c>
    </row>
    <row r="40" spans="1:21">
      <c r="A40" s="949"/>
      <c r="B40" s="950" t="s">
        <v>3275</v>
      </c>
      <c r="C40" s="951"/>
      <c r="D40" s="958">
        <f>SUM(D35:D39)</f>
        <v>1455075.1366456202</v>
      </c>
      <c r="E40" s="958">
        <f t="shared" ref="E40:M40" si="38">SUM(E35:E39)</f>
        <v>261723.52073760267</v>
      </c>
      <c r="F40" s="958">
        <f t="shared" si="38"/>
        <v>132157</v>
      </c>
      <c r="G40" s="958">
        <f t="shared" si="38"/>
        <v>145708</v>
      </c>
      <c r="H40" s="958">
        <f t="shared" si="38"/>
        <v>79858</v>
      </c>
      <c r="I40" s="958">
        <f t="shared" si="38"/>
        <v>0</v>
      </c>
      <c r="J40" s="958">
        <f t="shared" si="38"/>
        <v>0</v>
      </c>
      <c r="K40" s="958">
        <f t="shared" si="38"/>
        <v>35108</v>
      </c>
      <c r="L40" s="958">
        <f t="shared" si="38"/>
        <v>0</v>
      </c>
      <c r="M40" s="958">
        <f t="shared" si="38"/>
        <v>392831</v>
      </c>
      <c r="N40" s="954">
        <f>M40/E40</f>
        <v>1.5009388491065057</v>
      </c>
      <c r="O40" s="955">
        <f t="shared" si="37"/>
        <v>-0.50093884910650566</v>
      </c>
      <c r="P40" s="952">
        <f t="shared" ref="P40" si="39">SUM(P35:P39)</f>
        <v>184932.68999999997</v>
      </c>
      <c r="Q40" s="952">
        <f t="shared" ref="Q40" si="40">SUM(Q35:Q39)</f>
        <v>207898.31000000003</v>
      </c>
      <c r="R40" s="952">
        <f t="shared" ref="R40" si="41">SUM(R35:R39)</f>
        <v>145308.45000000001</v>
      </c>
      <c r="S40" s="952">
        <f t="shared" ref="S40" si="42">SUM(S35:S39)</f>
        <v>212398.40000000002</v>
      </c>
      <c r="T40" s="952">
        <f t="shared" ref="T40" si="43">SUM(T35:T39)</f>
        <v>35124.15</v>
      </c>
      <c r="U40" s="952">
        <f t="shared" ref="U40" si="44">SUM(U35:U39)</f>
        <v>66357.899999999994</v>
      </c>
    </row>
    <row r="42" spans="1:21" ht="31">
      <c r="A42" s="978" t="s">
        <v>3289</v>
      </c>
      <c r="B42" s="976" t="s">
        <v>1631</v>
      </c>
      <c r="C42" s="977" t="s">
        <v>1625</v>
      </c>
      <c r="D42" s="977" t="s">
        <v>1627</v>
      </c>
      <c r="M42" s="733"/>
    </row>
    <row r="43" spans="1:21" ht="78">
      <c r="A43" s="980" t="s">
        <v>3257</v>
      </c>
      <c r="B43" s="979">
        <f>E10</f>
        <v>261454.52214552279</v>
      </c>
      <c r="C43" s="979">
        <f>M10</f>
        <v>267086</v>
      </c>
      <c r="D43" s="979"/>
      <c r="E43" s="733">
        <f>B43-C43</f>
        <v>-5631.4778544772125</v>
      </c>
    </row>
    <row r="44" spans="1:21" ht="39">
      <c r="A44" s="980" t="s">
        <v>3258</v>
      </c>
      <c r="B44" s="979">
        <f>E16</f>
        <v>261723.52073760267</v>
      </c>
      <c r="C44" s="979">
        <f>M40</f>
        <v>392831</v>
      </c>
      <c r="D44" s="979"/>
      <c r="E44" s="733">
        <f>B44-C44</f>
        <v>-131107.47926239733</v>
      </c>
    </row>
    <row r="45" spans="1:21" ht="39">
      <c r="A45" s="980" t="s">
        <v>3259</v>
      </c>
      <c r="B45" s="979">
        <f>E22</f>
        <v>223574.33779696564</v>
      </c>
      <c r="C45" s="979">
        <f>M22</f>
        <v>58035.333333333328</v>
      </c>
      <c r="D45" s="979">
        <f t="shared" ref="D45:D47" si="45">B45-C45</f>
        <v>165539.0044636323</v>
      </c>
    </row>
    <row r="46" spans="1:21" ht="26">
      <c r="A46" s="980" t="s">
        <v>3260</v>
      </c>
      <c r="B46" s="979">
        <f>E28</f>
        <v>223574.33779696564</v>
      </c>
      <c r="C46" s="979">
        <f>M28</f>
        <v>32691</v>
      </c>
      <c r="D46" s="979">
        <f t="shared" si="45"/>
        <v>190883.33779696564</v>
      </c>
    </row>
    <row r="47" spans="1:21" ht="39">
      <c r="A47" s="980" t="s">
        <v>3261</v>
      </c>
      <c r="B47" s="979">
        <f>E34</f>
        <v>261454.52214552279</v>
      </c>
      <c r="C47" s="979">
        <f>M34</f>
        <v>90643.333333333328</v>
      </c>
      <c r="D47" s="979">
        <f t="shared" si="45"/>
        <v>170811.18881218944</v>
      </c>
    </row>
    <row r="50" spans="1:5" ht="31">
      <c r="A50" s="978" t="s">
        <v>3289</v>
      </c>
      <c r="B50" s="976" t="s">
        <v>1631</v>
      </c>
      <c r="C50" s="977" t="s">
        <v>1625</v>
      </c>
      <c r="D50" s="977" t="s">
        <v>1627</v>
      </c>
    </row>
    <row r="51" spans="1:5" ht="78">
      <c r="A51" s="980" t="s">
        <v>3257</v>
      </c>
      <c r="B51" s="979">
        <f>E8</f>
        <v>229616.14604117122</v>
      </c>
      <c r="C51" s="979">
        <f>M8</f>
        <v>168776</v>
      </c>
      <c r="D51" s="979">
        <f>B51-C51</f>
        <v>60840.146041171218</v>
      </c>
    </row>
    <row r="52" spans="1:5" ht="39">
      <c r="A52" s="980" t="s">
        <v>3258</v>
      </c>
      <c r="B52" s="979">
        <f>E14</f>
        <v>229885.1446332511</v>
      </c>
      <c r="C52" s="979">
        <f>M14</f>
        <v>296756</v>
      </c>
      <c r="D52" s="979"/>
      <c r="E52" s="733">
        <f>B52-C52</f>
        <v>-66870.855366748903</v>
      </c>
    </row>
    <row r="53" spans="1:5" ht="39">
      <c r="A53" s="980" t="s">
        <v>3259</v>
      </c>
      <c r="B53" s="979">
        <f>E20</f>
        <v>192950.52701862209</v>
      </c>
      <c r="C53" s="979">
        <f>M20</f>
        <v>58035.333333333328</v>
      </c>
      <c r="D53" s="979">
        <f t="shared" ref="D53:D55" si="46">B53-C53</f>
        <v>134915.19368528877</v>
      </c>
    </row>
    <row r="54" spans="1:5" ht="26">
      <c r="A54" s="980" t="s">
        <v>3260</v>
      </c>
      <c r="B54" s="979">
        <f>E26</f>
        <v>192950.52701862209</v>
      </c>
      <c r="C54" s="979">
        <f>M26</f>
        <v>32318.5</v>
      </c>
      <c r="D54" s="979">
        <f t="shared" si="46"/>
        <v>160632.02701862209</v>
      </c>
    </row>
    <row r="55" spans="1:5" ht="39">
      <c r="A55" s="980" t="s">
        <v>3261</v>
      </c>
      <c r="B55" s="979">
        <f>E32</f>
        <v>229616.14604117122</v>
      </c>
      <c r="C55" s="979">
        <f>M32</f>
        <v>79115.333333333328</v>
      </c>
      <c r="D55" s="979">
        <f t="shared" si="46"/>
        <v>150500.8127078379</v>
      </c>
    </row>
  </sheetData>
  <autoFilter ref="A4:T40" xr:uid="{904E0A9A-4228-43ED-BBF2-588274A4CDE9}"/>
  <mergeCells count="6">
    <mergeCell ref="A35:A39"/>
    <mergeCell ref="A23:A27"/>
    <mergeCell ref="A29:A33"/>
    <mergeCell ref="A5:A9"/>
    <mergeCell ref="A11:A15"/>
    <mergeCell ref="A17:A21"/>
  </mergeCells>
  <pageMargins left="0.7" right="0.7" top="0.75" bottom="0.75" header="0.3" footer="0.3"/>
  <pageSetup orientation="portrait" horizontalDpi="1200" verticalDpi="1200"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6DD3A1727C8FE408DFD20A9D58D6690" ma:contentTypeVersion="11" ma:contentTypeDescription="Create a new document." ma:contentTypeScope="" ma:versionID="74c248037b64901fd6da65f57528a883">
  <xsd:schema xmlns:xsd="http://www.w3.org/2001/XMLSchema" xmlns:xs="http://www.w3.org/2001/XMLSchema" xmlns:p="http://schemas.microsoft.com/office/2006/metadata/properties" xmlns:ns3="55745663-ec1a-49f5-8757-f8c4d8910d9c" xmlns:ns4="c1e8bc90-1dd2-4fc1-b7db-01d315126b7d" targetNamespace="http://schemas.microsoft.com/office/2006/metadata/properties" ma:root="true" ma:fieldsID="a4dfd632881c8b9be0ae244e9aa0c5da" ns3:_="" ns4:_="">
    <xsd:import namespace="55745663-ec1a-49f5-8757-f8c4d8910d9c"/>
    <xsd:import namespace="c1e8bc90-1dd2-4fc1-b7db-01d315126b7d"/>
    <xsd:element name="properties">
      <xsd:complexType>
        <xsd:sequence>
          <xsd:element name="documentManagement">
            <xsd:complexType>
              <xsd:all>
                <xsd:element ref="ns3:SharedWithUsers" minOccurs="0"/>
                <xsd:element ref="ns4:MediaServiceMetadata" minOccurs="0"/>
                <xsd:element ref="ns4:MediaServiceFastMetadata" minOccurs="0"/>
                <xsd:element ref="ns4:MediaServiceAutoTags" minOccurs="0"/>
                <xsd:element ref="ns4:MediaServiceAutoKeyPoints" minOccurs="0"/>
                <xsd:element ref="ns4:MediaServiceKeyPoints" minOccurs="0"/>
                <xsd:element ref="ns4:MediaServiceDateTaken" minOccurs="0"/>
                <xsd:element ref="ns4:MediaServiceGenerationTime" minOccurs="0"/>
                <xsd:element ref="ns4:MediaServiceEventHashCode" minOccurs="0"/>
                <xsd:element ref="ns4:MediaServiceOCR"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745663-ec1a-49f5-8757-f8c4d8910d9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e8bc90-1dd2-4fc1-b7db-01d315126b7d" elementFormDefault="qualified">
    <xsd:import namespace="http://schemas.microsoft.com/office/2006/documentManagement/types"/>
    <xsd:import namespace="http://schemas.microsoft.com/office/infopath/2007/PartnerControls"/>
    <xsd:element name="MediaServiceMetadata" ma:index="9" nillable="true" ma:displayName="MediaServiceMetadata" ma:description="" ma:hidden="true" ma:internalName="MediaServiceMetadata" ma:readOnly="true">
      <xsd:simpleType>
        <xsd:restriction base="dms:Note"/>
      </xsd:simpleType>
    </xsd:element>
    <xsd:element name="MediaServiceFastMetadata" ma:index="10" nillable="true" ma:displayName="MediaServiceFastMetadata" ma:description="" ma:hidden="true" ma:internalName="MediaServiceFastMetadata" ma:readOnly="true">
      <xsd:simpleType>
        <xsd:restriction base="dms:Note"/>
      </xsd:simpleType>
    </xsd:element>
    <xsd:element name="MediaServiceAutoTags" ma:index="11" nillable="true" ma:displayName="MediaServiceAutoTags" ma:description="" ma:internalName="MediaServiceAutoTags"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A513371-5F3E-4E43-9CFF-3E7B383082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745663-ec1a-49f5-8757-f8c4d8910d9c"/>
    <ds:schemaRef ds:uri="c1e8bc90-1dd2-4fc1-b7db-01d315126b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C861788-ED93-4B7C-8F10-174B4335B2A6}">
  <ds:schemaRefs>
    <ds:schemaRef ds:uri="http://purl.org/dc/terms/"/>
    <ds:schemaRef ds:uri="http://www.w3.org/XML/1998/namespace"/>
    <ds:schemaRef ds:uri="http://purl.org/dc/elements/1.1/"/>
    <ds:schemaRef ds:uri="http://purl.org/dc/dcmitype/"/>
    <ds:schemaRef ds:uri="http://schemas.microsoft.com/office/2006/metadata/properties"/>
    <ds:schemaRef ds:uri="http://schemas.microsoft.com/office/2006/documentManagement/types"/>
    <ds:schemaRef ds:uri="55745663-ec1a-49f5-8757-f8c4d8910d9c"/>
    <ds:schemaRef ds:uri="http://schemas.microsoft.com/office/infopath/2007/PartnerControls"/>
    <ds:schemaRef ds:uri="http://schemas.openxmlformats.org/package/2006/metadata/core-properties"/>
    <ds:schemaRef ds:uri="c1e8bc90-1dd2-4fc1-b7db-01d315126b7d"/>
  </ds:schemaRefs>
</ds:datastoreItem>
</file>

<file path=customXml/itemProps3.xml><?xml version="1.0" encoding="utf-8"?>
<ds:datastoreItem xmlns:ds="http://schemas.openxmlformats.org/officeDocument/2006/customXml" ds:itemID="{48D76329-BD9D-4A97-82CE-C1710EDD4DD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11</vt:i4>
      </vt:variant>
    </vt:vector>
  </HeadingPairs>
  <TitlesOfParts>
    <vt:vector size="28" baseType="lpstr">
      <vt:lpstr>Guide</vt:lpstr>
      <vt:lpstr>partner</vt:lpstr>
      <vt:lpstr>DATABASE</vt:lpstr>
      <vt:lpstr>Site_DB</vt:lpstr>
      <vt:lpstr>Indicator Summary  Eng_camp</vt:lpstr>
      <vt:lpstr>HRP Calculations</vt:lpstr>
      <vt:lpstr>Indicator Summary  MM</vt:lpstr>
      <vt:lpstr>HRP</vt:lpstr>
      <vt:lpstr>HRP addemdum</vt:lpstr>
      <vt:lpstr>HRP_ref</vt:lpstr>
      <vt:lpstr>Analysis</vt:lpstr>
      <vt:lpstr>Rakhine</vt:lpstr>
      <vt:lpstr>Quarterly Dashboard</vt:lpstr>
      <vt:lpstr>AAP-community Feedback</vt:lpstr>
      <vt:lpstr>By Camps</vt:lpstr>
      <vt:lpstr>Tracking Dashboard</vt:lpstr>
      <vt:lpstr>Lookup</vt:lpstr>
      <vt:lpstr>'HRP Calculations'!Print_Area</vt:lpstr>
      <vt:lpstr>'Indicator Summary  Eng_camp'!Print_Area</vt:lpstr>
      <vt:lpstr>'Indicator Summary  MM'!Print_Area</vt:lpstr>
      <vt:lpstr>Rakhine!Print_Area</vt:lpstr>
      <vt:lpstr>'Indicator Summary  Eng_camp'!Print_Titles</vt:lpstr>
      <vt:lpstr>'Indicator Summary  MM'!Print_Titles</vt:lpstr>
      <vt:lpstr>State_list</vt:lpstr>
      <vt:lpstr>Statestart_1</vt:lpstr>
      <vt:lpstr>Township_list</vt:lpstr>
      <vt:lpstr>Township_start</vt:lpstr>
      <vt:lpstr>TSps</vt:lpstr>
    </vt:vector>
  </TitlesOfParts>
  <Manager/>
  <Company>UNICEF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Robertson</dc:creator>
  <cp:keywords/>
  <dc:description/>
  <cp:lastModifiedBy>Mee Mee Thaw</cp:lastModifiedBy>
  <cp:revision/>
  <cp:lastPrinted>2023-11-07T07:39:13Z</cp:lastPrinted>
  <dcterms:created xsi:type="dcterms:W3CDTF">2016-05-30T15:30:45Z</dcterms:created>
  <dcterms:modified xsi:type="dcterms:W3CDTF">2023-12-12T08:04:17Z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0x01010046DD3A1727C8FE408DFD20A9D58D6690</vt:lpwstr>
  </property>
</Properties>
</file>